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2240" windowHeight="6990" tabRatio="771" activeTab="0"/>
  </bookViews>
  <sheets>
    <sheet name="AGROPECUARIO" sheetId="1" r:id="rId1"/>
    <sheet name="AMBIENTAL" sheetId="2" r:id="rId2"/>
    <sheet name="CULTURA" sheetId="3" r:id="rId3"/>
    <sheet name="DEPORTE" sheetId="4" r:id="rId4"/>
    <sheet name="GRUPOS VULNERABLES" sheetId="5" r:id="rId5"/>
    <sheet name="EDUCACION" sheetId="6" r:id="rId6"/>
    <sheet name="OTROS SERVICIOS" sheetId="7" r:id="rId7"/>
    <sheet name="AAA" sheetId="8" r:id="rId8"/>
    <sheet name="VIAS" sheetId="9" r:id="rId9"/>
    <sheet name="VIVIENDA" sheetId="10" r:id="rId10"/>
    <sheet name="FORTALECIMIENTO" sheetId="11" r:id="rId11"/>
    <sheet name="EQUIPAMENTO" sheetId="12" r:id="rId12"/>
    <sheet name="JUSTICIA" sheetId="13" r:id="rId13"/>
    <sheet name="SALUD PIC 1" sheetId="14" r:id="rId14"/>
    <sheet name="SALUD PIC 2" sheetId="15" r:id="rId15"/>
    <sheet name="SALUD ASESGURAMIENTO 1" sheetId="16" r:id="rId16"/>
    <sheet name="SALUD ASEGURAMIENTO 2" sheetId="17" r:id="rId17"/>
    <sheet name="SALUDASEGURAMIENTO 3" sheetId="18" r:id="rId18"/>
    <sheet name="SALUD ASEGURAMIENTO 4" sheetId="19" r:id="rId19"/>
    <sheet name="SALUD ASEGURAMIENTO 5" sheetId="20" r:id="rId20"/>
    <sheet name="SALUD ASEGURAMIENTO 6" sheetId="21" r:id="rId21"/>
  </sheets>
  <definedNames/>
  <calcPr fullCalcOnLoad="1"/>
</workbook>
</file>

<file path=xl/comments1.xml><?xml version="1.0" encoding="utf-8"?>
<comments xmlns="http://schemas.openxmlformats.org/spreadsheetml/2006/main">
  <authors>
    <author>dcherrera</author>
    <author>Diana</author>
    <author>DIRECTOR UMATA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O12" authorId="2">
      <text>
        <r>
          <rPr>
            <b/>
            <sz val="9"/>
            <rFont val="Tahoma"/>
            <family val="2"/>
          </rPr>
          <t>No se cual sería el recurso</t>
        </r>
      </text>
    </comment>
  </commentList>
</comments>
</file>

<file path=xl/comments10.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 ref="B21" authorId="0">
      <text>
        <r>
          <rPr>
            <b/>
            <sz val="8"/>
            <rFont val="Tahoma"/>
            <family val="2"/>
          </rPr>
          <t xml:space="preserve">JEFE DE LA ENTIDAD </t>
        </r>
      </text>
    </comment>
    <comment ref="AH2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21" authorId="1">
      <text>
        <r>
          <rPr>
            <b/>
            <sz val="9"/>
            <rFont val="Tahoma"/>
            <family val="2"/>
          </rPr>
          <t>MEDIO DE EVIDENCIA. INFORME, RESGISTRO FOTOGRAFICO, PLANILLA, ETC</t>
        </r>
      </text>
    </comment>
  </commentList>
</comments>
</file>

<file path=xl/comments11.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List>
</comments>
</file>

<file path=xl/comments1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List>
</comments>
</file>

<file path=xl/comments1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List>
</comments>
</file>

<file path=xl/comments18.xml><?xml version="1.0" encoding="utf-8"?>
<comments xmlns="http://schemas.openxmlformats.org/spreadsheetml/2006/main">
  <authors>
    <author>Saray Sofia</author>
  </authors>
  <commentList>
    <comment ref="AN11" authorId="0">
      <text>
        <r>
          <rPr>
            <b/>
            <sz val="9"/>
            <rFont val="Tahoma"/>
            <family val="2"/>
          </rPr>
          <t>Saray Sofia:</t>
        </r>
        <r>
          <rPr>
            <sz val="9"/>
            <rFont val="Tahoma"/>
            <family val="2"/>
          </rPr>
          <t xml:space="preserve">
</t>
        </r>
      </text>
    </comment>
  </commentList>
</comments>
</file>

<file path=xl/comments2.xml><?xml version="1.0" encoding="utf-8"?>
<comments xmlns="http://schemas.openxmlformats.org/spreadsheetml/2006/main">
  <authors>
    <author>dcherrera</author>
    <author>Diana</author>
    <author>DIRECTOR UMATA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O12" authorId="2">
      <text>
        <r>
          <rPr>
            <b/>
            <sz val="9"/>
            <rFont val="Tahoma"/>
            <family val="2"/>
          </rPr>
          <t>No se cual sería el recurso</t>
        </r>
      </text>
    </comment>
  </commentList>
</comments>
</file>

<file path=xl/comments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B7" authorId="0">
      <text>
        <r>
          <rPr>
            <b/>
            <sz val="8"/>
            <rFont val="Tahoma"/>
            <family val="2"/>
          </rPr>
          <t xml:space="preserve">JEFE DE LA ENTIDAD </t>
        </r>
      </text>
    </comment>
    <comment ref="AG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List>
</comments>
</file>

<file path=xl/comments8.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 ref="B23" authorId="0">
      <text>
        <r>
          <rPr>
            <b/>
            <sz val="8"/>
            <rFont val="Tahoma"/>
            <family val="2"/>
          </rPr>
          <t xml:space="preserve">JEFE DE LA ENTIDAD </t>
        </r>
      </text>
    </comment>
    <comment ref="AH2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23" authorId="1">
      <text>
        <r>
          <rPr>
            <b/>
            <sz val="9"/>
            <rFont val="Tahoma"/>
            <family val="2"/>
          </rPr>
          <t>MEDIO DE EVIDENCIA. INFORME, RESGISTRO FOTOGRAFICO, PLANILLA, ETC</t>
        </r>
      </text>
    </comment>
    <comment ref="B40" authorId="0">
      <text>
        <r>
          <rPr>
            <b/>
            <sz val="8"/>
            <rFont val="Tahoma"/>
            <family val="2"/>
          </rPr>
          <t xml:space="preserve">JEFE DE LA ENTIDAD </t>
        </r>
      </text>
    </comment>
    <comment ref="AH4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40" authorId="1">
      <text>
        <r>
          <rPr>
            <b/>
            <sz val="9"/>
            <rFont val="Tahoma"/>
            <family val="2"/>
          </rPr>
          <t>MEDIO DE EVIDENCIA. INFORME, RESGISTRO FOTOGRAFICO, PLANILLA, ETC</t>
        </r>
      </text>
    </comment>
    <comment ref="B55" authorId="0">
      <text>
        <r>
          <rPr>
            <b/>
            <sz val="8"/>
            <rFont val="Tahoma"/>
            <family val="2"/>
          </rPr>
          <t xml:space="preserve">JEFE DE LA ENTIDAD </t>
        </r>
      </text>
    </comment>
    <comment ref="AH5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55" authorId="1">
      <text>
        <r>
          <rPr>
            <b/>
            <sz val="9"/>
            <rFont val="Tahoma"/>
            <family val="2"/>
          </rPr>
          <t>MEDIO DE EVIDENCIA. INFORME, RESGISTRO FOTOGRAFICO, PLANILLA, ETC</t>
        </r>
      </text>
    </comment>
  </commentList>
</comments>
</file>

<file path=xl/comments9.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H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I6"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<sst xmlns="http://schemas.openxmlformats.org/spreadsheetml/2006/main" count="3257" uniqueCount="1089">
  <si>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</si>
  <si>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</si>
  <si>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</si>
  <si>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</si>
  <si>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</si>
  <si>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</si>
  <si>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</si>
  <si>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</si>
  <si>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</si>
  <si>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</si>
  <si>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</si>
  <si>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</si>
  <si>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PROYECTO</t>
  </si>
  <si>
    <t xml:space="preserve">ACTIVIDADES </t>
  </si>
  <si>
    <t>META DE PRODUCTO 2</t>
  </si>
  <si>
    <t>META DE PRODUCTO 3</t>
  </si>
  <si>
    <t xml:space="preserve">OBJETIVO DEL EJE / DIMENSIÓN: </t>
  </si>
  <si>
    <t xml:space="preserve">Responsable </t>
  </si>
  <si>
    <t xml:space="preserve">LINEA BASE </t>
  </si>
  <si>
    <t>META  ALCANZADA 1ª SEMESTRE</t>
  </si>
  <si>
    <t>META  ALCANZADA 2ª SEMESTRE</t>
  </si>
  <si>
    <t>RESPONSABLE DIRECTO</t>
  </si>
  <si>
    <t>programado</t>
  </si>
  <si>
    <t xml:space="preserve">ejecutado </t>
  </si>
  <si>
    <t>ejecutado</t>
  </si>
  <si>
    <t xml:space="preserve">Ejecutado 1º Semestre </t>
  </si>
  <si>
    <t>Ejecutado 2º  Semestre</t>
  </si>
  <si>
    <t>UNIDAD DE MEDIDA</t>
  </si>
  <si>
    <t>CODIGO REGISTRO PROYECTO</t>
  </si>
  <si>
    <t>INDICADOR</t>
  </si>
  <si>
    <t>RECURSO PROPIO</t>
  </si>
  <si>
    <t>SGP ESPECIFICO</t>
  </si>
  <si>
    <t>SGP LIBRE DESTINACION</t>
  </si>
  <si>
    <t>NACION</t>
  </si>
  <si>
    <t>Realizar la captura de la información para el SIGAP del 80% de los usuarios del programa de asistencia técnica agropecuaria.</t>
  </si>
  <si>
    <t>Contratar Profesionales y personal necesario para el servicio de Asistencia Tecnica Directa Rural</t>
  </si>
  <si>
    <t>Aumentar la productividad del sector agropecuario en   1500  toneladas producidas durante el periodo de gobierno</t>
  </si>
  <si>
    <t>ND</t>
  </si>
  <si>
    <t>Incentivar el establecimiento de cultivos de Pancoger a 100 familias en el cuatrenio.</t>
  </si>
  <si>
    <t>PLAN DE DESARROLLO: "POR EL DESARROLLO INTEGRAL DE CHAGUANI" 2012-2015</t>
  </si>
  <si>
    <t>META  VIGENCIA(2013)</t>
  </si>
  <si>
    <t>SEGURIDAD ALIMENTARIA</t>
  </si>
  <si>
    <t>EJE:                   DESARROLLO ECONOMICO PRODUCTIVO Y EMPRESARIAL</t>
  </si>
  <si>
    <t>SECTOR :                 AGROPECUARIO</t>
  </si>
  <si>
    <r>
      <t>PROGRAMA</t>
    </r>
    <r>
      <rPr>
        <b/>
        <sz val="9"/>
        <rFont val="Arial"/>
        <family val="2"/>
      </rPr>
      <t>:        POR EL DESARROLLO AGROPECUARIO DE CHAGUANI</t>
    </r>
  </si>
  <si>
    <r>
      <t>OBJETIVOS</t>
    </r>
    <r>
      <rPr>
        <sz val="9"/>
        <rFont val="Arial"/>
        <family val="2"/>
      </rPr>
      <t xml:space="preserve">:  </t>
    </r>
  </si>
  <si>
    <t xml:space="preserve">COOPE-RANTE </t>
  </si>
  <si>
    <t>GIOVANNI ALEXANDER QUILAGUY AYURE - Director UMATA</t>
  </si>
  <si>
    <t>No. de toneladas producidas</t>
  </si>
  <si>
    <t>PRESTACIÓN DEL SERVICIO DE ASISTENCIA TECNICA AGROPECUARIA</t>
  </si>
  <si>
    <t>Unidad</t>
  </si>
  <si>
    <t>No. de personas contratadas</t>
  </si>
  <si>
    <t>Comprobantes de egreso</t>
  </si>
  <si>
    <t>Secretario de Gobierno</t>
  </si>
  <si>
    <t>Contratos</t>
  </si>
  <si>
    <t>Director UMATA</t>
  </si>
  <si>
    <t>Boletas de visita</t>
  </si>
  <si>
    <t>Personal UMATA</t>
  </si>
  <si>
    <t>META DE PRODUCTO 4</t>
  </si>
  <si>
    <t>PROMOCIÓN DE ALIANZAS, ASOCIACIONES U OTRAS FORMAS ASOCIATIVAS DE PRODUCTORES PARA LA SIEMBRA Y MEJORAMIENTO DE CULTIVOS Y LA COMERCIALIZACIÓN DE PRODUCTOS.</t>
  </si>
  <si>
    <t>Federación de cafeteros
comité de Caucheros</t>
  </si>
  <si>
    <t>Asociación de Paneleros de Chaguaní</t>
  </si>
  <si>
    <t>IMPLEMENTACIÓN DE UN PARQUE DE MAQUINARIA AGRÍCOLA</t>
  </si>
  <si>
    <t>Proyectos presentados</t>
  </si>
  <si>
    <t>CONCEJO MJUNICIPAL</t>
  </si>
  <si>
    <t>IMPLEMENTACION DEL SISTEMA DE INFORMACION GEOGRÁFICA AGROPECUARIA SIGAP</t>
  </si>
  <si>
    <t>No. de encuestas realizadas</t>
  </si>
  <si>
    <t>Realizar la digitalización de la información para el Sistema de Información Geográfica Agropecuaria SIGAP.</t>
  </si>
  <si>
    <t>No. de encuestas digitalizadas</t>
  </si>
  <si>
    <t>SANIDAD Y PRODUCTIVIDAD ANIMAL</t>
  </si>
  <si>
    <t>Campañas realizadas</t>
  </si>
  <si>
    <t>JORNADAS REALIZADAS - ANIMALES VACUNADOS</t>
  </si>
  <si>
    <t>ICA, FEDEGAN</t>
  </si>
  <si>
    <t>UMATA - FEDEGAN - INSPECTOR DE SANIDAD</t>
  </si>
  <si>
    <t>animales inseminados</t>
  </si>
  <si>
    <t>No. de animales inseminados.</t>
  </si>
  <si>
    <t>personas capacitadas</t>
  </si>
  <si>
    <t>Personas capacitadas</t>
  </si>
  <si>
    <t>ANDI -  CAR</t>
  </si>
  <si>
    <t>Cirugias de esterilización canina y felina</t>
  </si>
  <si>
    <t>No. Animales operados</t>
  </si>
  <si>
    <t>Incentivar el establecimiento de cultivos de Pancoger y huertas caseras a 100 familias de la zona rural.</t>
  </si>
  <si>
    <t>No. de familias</t>
  </si>
  <si>
    <t>Listado de beneficiarios, Registro fotográfico</t>
  </si>
  <si>
    <r>
      <t>PROGRAMA</t>
    </r>
    <r>
      <rPr>
        <b/>
        <sz val="9"/>
        <rFont val="Arial"/>
        <family val="2"/>
      </rPr>
      <t>:        CHAGUANI AMBIENTALMENTE SOSTENIBLE</t>
    </r>
  </si>
  <si>
    <r>
      <t>OBJETIVOS</t>
    </r>
    <r>
      <rPr>
        <sz val="9"/>
        <rFont val="Arial"/>
        <family val="2"/>
      </rPr>
      <t>:  Buscar estrategias para contribuir a la recuperación del equilibrio entre la oferta y la demanda de los bienes y servicios ambientales y de los recursos naturales renovables en el Municipio, como base para asegurar el desarrollo sostenible y el bienestar de las actuales y futuras generaciones.</t>
    </r>
  </si>
  <si>
    <t>Recuperar y mantener el 30% las microcuencas</t>
  </si>
  <si>
    <t>% DE CUENCAS RECUPERADAS</t>
  </si>
  <si>
    <t>EDUCACION AMBIENTAL NO FORMAL</t>
  </si>
  <si>
    <t>Implementación del Sistema de Gestión Ambiental SIGAM</t>
  </si>
  <si>
    <t>Campañas educacion e implementación de estrategias para la disposición, eliminación y reciclaje de residuos líquidos y sólidos</t>
  </si>
  <si>
    <t>Realizar una campaña anual sobre el manejo de residuos solidos</t>
  </si>
  <si>
    <t>No de campañas realizadas</t>
  </si>
  <si>
    <t>POBLACION GENERAL</t>
  </si>
  <si>
    <t>Jefe de servicios públicos</t>
  </si>
  <si>
    <t>ADQUISICION  DE  PREDIOS DE RESERVA HIDRICA Y ZONAS DE RESERVA NATURALES Y AREAS DE INTERES PARA ACUEDUCTOS</t>
  </si>
  <si>
    <t>Comprar 20 Hectareas de predios con fines de interes hídrido o reservas hidro-forestales</t>
  </si>
  <si>
    <t>Hectáreas</t>
  </si>
  <si>
    <t>No. Hectáreas adquiridas</t>
  </si>
  <si>
    <t>CERTIFICADOS DE TRADICION Y LIBERTAD</t>
  </si>
  <si>
    <t>CONSERVACION, PROTECCION Y REFORESTACION DE CUENCAS Y MICROCUENCAS.</t>
  </si>
  <si>
    <t>Reforestar  y/o mantenimiento de 15 Hectareas con arbloes nativos para el mejoramiento y recuperación de cuencas y microcuencas hidrograficas</t>
  </si>
  <si>
    <t>No. Hectáreas intervenidas</t>
  </si>
  <si>
    <t>CONSERVACION, PROTECCION Y REFORESTACION DE CUENCAS Y MICROCUENCAS, AFLUENTES DEL RIO GRANDE DE LA MAGDALENA</t>
  </si>
  <si>
    <t>Proteger y conservar las fuentes hidricas del Municipio Afluentes del Rio Magdalena con programas de revegetalizacion, Limpieza y protección</t>
  </si>
  <si>
    <t>No de jornadas de proteccion, limpieza y revegetalizacion en el cuatrenio</t>
  </si>
  <si>
    <t xml:space="preserve">COMPONENTE DE EFICACIA - PLAN DE ACCIÒN - VIGENCIA  2013 - </t>
  </si>
  <si>
    <t>EJE:                              PROGRESO SOCIAL</t>
  </si>
  <si>
    <t>SECTOR :                         ARTE Y CULTURA</t>
  </si>
  <si>
    <r>
      <t>PROGRAMA</t>
    </r>
    <r>
      <rPr>
        <b/>
        <sz val="8"/>
        <rFont val="Arial"/>
        <family val="2"/>
      </rPr>
      <t>:              CHAGUANI CULTURAL Y MUSICAL</t>
    </r>
  </si>
  <si>
    <r>
      <t xml:space="preserve">OBJETIVO: </t>
    </r>
    <r>
      <rPr>
        <sz val="9"/>
        <rFont val="Arial"/>
        <family val="2"/>
      </rPr>
      <t>Rescatar y fomentar nuestras tradiciones y arraigos culturales.</t>
    </r>
  </si>
  <si>
    <t xml:space="preserve">COOPERANTE </t>
  </si>
  <si>
    <t>JUAN CARLOS FLOREZ                    Técnico  oficina de Cultura y Desarrollo Social</t>
  </si>
  <si>
    <t xml:space="preserve">Ampliación de la cobertura en los programas culturales del municipio. </t>
  </si>
  <si>
    <t>No. De programas implementados</t>
  </si>
  <si>
    <t>SUBPROYECTOS</t>
  </si>
  <si>
    <t>META DE PRODUCTO 1</t>
  </si>
  <si>
    <t>ESCUELA DE FORMACION MUSICAL</t>
  </si>
  <si>
    <t>FORMADORES MUSICALES</t>
  </si>
  <si>
    <t>Contratar un instructor idoneo en musica por año durante el periodo de gobierno</t>
  </si>
  <si>
    <t>instructores contratados</t>
  </si>
  <si>
    <t>INFORME Y REGISTRO</t>
  </si>
  <si>
    <t>JUAN CARLOS FLOREZ</t>
  </si>
  <si>
    <t>ADQUISICION DE INSTRUMENTOS MUSICALES</t>
  </si>
  <si>
    <t>FORMULAR PROYECTO DENTRO PLAN DE CONCERTACION MINISTERIO DE CULTURA</t>
  </si>
  <si>
    <t>Realizar una dotacion para la banda marcial y municipal en los cuatro años</t>
  </si>
  <si>
    <t>No de dotaciones</t>
  </si>
  <si>
    <t>ADQUISIIÒN DE INSTRUMENTOS MUSICALES</t>
  </si>
  <si>
    <t>MANTENIMIENTO DE INSTRUMENTOS MUSICALES</t>
  </si>
  <si>
    <t>Reconocer las diferentes expresiones artísticas como una de las mejores formas para crear en el ser humano sensibilidad social y aprecio por la estética y la ética. Bajo esta premisa seguirán funcionando las escuelas de formación artística que tradicionalmente han recibido apoyo de la Administración.</t>
  </si>
  <si>
    <t>Numero de instructores contratados</t>
  </si>
  <si>
    <t>PI, I, AD, JUV, AD, VCA.</t>
  </si>
  <si>
    <t>ESCUELA DE FORMACION CULTURAL</t>
  </si>
  <si>
    <t>FORMADORES CULTURALES</t>
  </si>
  <si>
    <t>Contratar un instructor en danzas que sea técnico, tecnologo o profesional según el patronato Colombiano de danzas,  para  apoyar la escuela de formación de danzas.</t>
  </si>
  <si>
    <t>Rescatar y fomentar el arraigo cultural, nuestras tradiciones e idosincracias, de nuestros antepasados para que estos sigan en la memoria de los Chaguaniceños.</t>
  </si>
  <si>
    <t>PI, I, AD, JUV, AD, AD-M, VCA, DISCAP.</t>
  </si>
  <si>
    <t>Contratar un instructor en teatro que sea Técnico, Tecnologo o profesional en artes escenicas, para apoyar la escuela de formaciónn en teatro.</t>
  </si>
  <si>
    <t>TÚ Y EL CONOCIMIENTO</t>
  </si>
  <si>
    <t>FORMADORES DEL CONOCIMIENTO</t>
  </si>
  <si>
    <t>CONTRATAR UN BIBLIOTECARIO</t>
  </si>
  <si>
    <t>contratar un bibliotecario</t>
  </si>
  <si>
    <t>Numero de personas contratatdas</t>
  </si>
  <si>
    <t>CONTRATAR UN LUDOTECARIO</t>
  </si>
  <si>
    <t>contratar un ludotecario</t>
  </si>
  <si>
    <t>ADQUSICION MATERIAL BIBLIOGRAFICO Y MOBILIARIO</t>
  </si>
  <si>
    <t>Adquisición material de lectura de primera infancia</t>
  </si>
  <si>
    <t>lograr en nuestros infantes unos  mejores  habitos de lectura a traves de materiales ludicos a tractivos para la poblacion objeto.</t>
  </si>
  <si>
    <t>adquisicion de material bibliográfico</t>
  </si>
  <si>
    <t>mejorar las condiciones para la investigacionde los  infantes, jovenes, adolescentes y adultos que visitan la biblioteca publica municipal</t>
  </si>
  <si>
    <t>adquisicón de mobiliario</t>
  </si>
  <si>
    <t>DESARROLLO DE EVENTOS CULTURALES</t>
  </si>
  <si>
    <t xml:space="preserve">Realización del Reinado Turistico y cultural de la simpatía, </t>
  </si>
  <si>
    <t>Apoyar los espacios de expresión cultural, dándole especial énfasis a los festivales, encuentros, la celebración del día del campesino, los conciertos musicales, exposiciones, etc. De otro lado  apoyar  la participación del municipio en eventos de orden regional, departamental y nacional.</t>
  </si>
  <si>
    <t>Numero de eventos programados</t>
  </si>
  <si>
    <t>realizacion del Festival turistico y culturaldel Soltero</t>
  </si>
  <si>
    <t>Dia del Campesino</t>
  </si>
  <si>
    <t xml:space="preserve"> Ferias y fiestas</t>
  </si>
  <si>
    <t xml:space="preserve"> Celebración del cumpleaños del Municipio de Chaguani Fiesta del señor de la salud</t>
  </si>
  <si>
    <t xml:space="preserve">  Festival de poesia y encuentro de escritores</t>
  </si>
  <si>
    <t>Realizacion del Festival Turistico y Cultural del Poncho</t>
  </si>
  <si>
    <t xml:space="preserve"> participación en los zonales departamentales y encuentros culturales provinciales. </t>
  </si>
  <si>
    <t>SECTOR :                         ATENCIÓN A GRUPOS VULNERABLES</t>
  </si>
  <si>
    <r>
      <t>PROGRAMA</t>
    </r>
    <r>
      <rPr>
        <b/>
        <sz val="8"/>
        <rFont val="Arial"/>
        <family val="2"/>
      </rPr>
      <t>:              POR UNA CHAGUANI CON IGUALDAD DE DERECHOS</t>
    </r>
  </si>
  <si>
    <r>
      <t xml:space="preserve">OBJETIVO: </t>
    </r>
    <r>
      <rPr>
        <sz val="9"/>
        <rFont val="Arial"/>
        <family val="2"/>
      </rPr>
      <t xml:space="preserve">Garantizar una vida digna en pro de la no vulneración de sus derechos constitucionales. </t>
    </r>
  </si>
  <si>
    <t>Reducir el nivel de población vulnerable y aumentar el porcentaje de atención en los mismos.</t>
  </si>
  <si>
    <t>FORTALECIENDO LA PRIMERA INFANCIA,  INFANCIA, LA ADOLESCENCIA, JUVENTUD  Y LA FAMILIA</t>
  </si>
  <si>
    <t>dia de la niñez</t>
  </si>
  <si>
    <t>Desarrollar actividades recreativas y ludicas que concientizen a los padres  de familia acerca de la importancia del juego y la comunicación con sus hijos.</t>
  </si>
  <si>
    <t>No de participantes</t>
  </si>
  <si>
    <t>PI, I</t>
  </si>
  <si>
    <t>dia del dulce</t>
  </si>
  <si>
    <t>Desarrollar actividades ludicas y recreativas entre padres e hijos con el fin de mejorar su comunicación</t>
  </si>
  <si>
    <t>celebracion del dia de la familia</t>
  </si>
  <si>
    <t>desarrollar una actividad que permita la concientizacion de los padres de familia entorno a la relacion con sus hijos enfocados  a evitar el maltrato infantil la violencia intrafamiliar</t>
  </si>
  <si>
    <t>PI,I AD, JUV,AD- A. AD-M,  VCA.</t>
  </si>
  <si>
    <t>Talleres reflexivos de Socialización del tema, medios de comunicación familiar y otros.</t>
  </si>
  <si>
    <t>Desarrollar acciones que permitan la protección y desarrollo de la primera  infancia, infancia, la adolescencia  y juventud para el cambio social, teniendo en cuenta los ciclos de vida.</t>
  </si>
  <si>
    <t>Cobertura de población.</t>
  </si>
  <si>
    <t>PI, I, AD, JUV, AD.</t>
  </si>
  <si>
    <t>FORTALECER LA ATENCIÓN INTEGRAL DE NUESTROS ADULTOS MAYORES</t>
  </si>
  <si>
    <t xml:space="preserve">Realizar una reunion por mes para organizar actividades de tipo ludico recreativas y de promoción y prevención de la salud; entregar suplementos nutricionales a los adultos mayores en condiciones de pobreza extrema. </t>
  </si>
  <si>
    <t>Fortalecer la atención integral y el apoyo a los adultos mayores, en aspectos de salud, espacios de ocupación del tiempo libre, el derecho a la seguridad alimentaria y nutricional de toda la población especialmente de aquellos adultos mayores con condiciones socioeconómicas que los coloca en situación de alto grado de vulnerabilidad</t>
  </si>
  <si>
    <t>Numero de adultos mayores participantes</t>
  </si>
  <si>
    <t xml:space="preserve"> AD-M, VCA, DISCAP.</t>
  </si>
  <si>
    <t>MUJER EJERCE TUS DERECHOS</t>
  </si>
  <si>
    <t>La mujer como sujeto de valor. Sensibilizacion en torno a la violencia, mecanismos de defensa y erradicación de las causas primarias de violencia.</t>
  </si>
  <si>
    <t>Desarrollar proyectos productivos para la mujer  en asocio con el departamento y la nación, para que la mujer, ejerza sus derechos a través de capacitación que le permitan conocer sus derechos  en todos los ámbitos.</t>
  </si>
  <si>
    <t>JULIO CESAR GOMEZ J</t>
  </si>
  <si>
    <t>BIENESTAR SOCIAL UNA ALIANZA PARA LA SUPERACION DE LA EXCLUSION SOCIAL</t>
  </si>
  <si>
    <t>Adquisición de insumos, suministros y dotación para el desarrollo de programas destinados a población en situación de discapacidad que faciliten su movilidad y una mejor interaccion en la sociedad.</t>
  </si>
  <si>
    <t>Lograr que la población Chaguaniceña que se encuentra en situación de discapacidad, supere su condición actual, garantizando que las acciones que se realicen atiendan a la población que lo necesita, mejorando los niveles de inclusión social y dignificación del ser humano</t>
  </si>
  <si>
    <t>JULIO CESAR GOMEZ</t>
  </si>
  <si>
    <t xml:space="preserve">Realizar Talleres reflectivos, conferencias, cineforos para la sensibilizacion de la realidad LGTBI en el Municipio. </t>
  </si>
  <si>
    <t>Dignificar la condición de ser humano de la población L.G.T.B., para lograr mayores nivels de inclusión social por medio atencion directa  ha este grupo poblacional.</t>
  </si>
  <si>
    <t>ATENCION A LA POBLACION EN SITUACION DE DESPLAZAMIENTO, DESMOVILIZADOS Y/O VICTIMAS DE LA VIOLENCIA.</t>
  </si>
  <si>
    <t>ATENCION INMEDIATA, ALBERGUE TEMPORAL Y  ASISTENCIA ALIMENTARIA A LA POBLACION  EN SITUACION DE DESPLAZAMIENTO, DESMOBILIZADOS Y/O VICTIMAS DE LA VIOLENCIA</t>
  </si>
  <si>
    <t>DAR UNA ATENCION OPORTUNA EN ARAS DE GARANTIZAR UNA VIDA DIGNA A DICHA POBLACION</t>
  </si>
  <si>
    <t>POBLACION OBJETO</t>
  </si>
  <si>
    <t>SONIA CASTIBLANCO</t>
  </si>
  <si>
    <t>SECTOR :                         RECREACION Y DEPORTES</t>
  </si>
  <si>
    <r>
      <t>PROGRAMA</t>
    </r>
    <r>
      <rPr>
        <b/>
        <sz val="8"/>
        <rFont val="Arial"/>
        <family val="2"/>
      </rPr>
      <t>:              RECREACION Y DEPORTE PARA TODOS</t>
    </r>
  </si>
  <si>
    <t>ISABEL CANTOR           ROMERO            Auxiliar Administrativo de Deportes</t>
  </si>
  <si>
    <t>FORTALECIMIENTO DE LAS ESCUELAS DE FORMACION DEPORTIVA</t>
  </si>
  <si>
    <t>Contratar instructores deportivos que sean tecnologos, licenciados o profesionales en el area deportiva,  para  apoyar las cuatro escuelas de formacion deportiva y las Instituciones educativas del municipio.</t>
  </si>
  <si>
    <t>PI, I, AD, JUV.</t>
  </si>
  <si>
    <t>PARTICIPACION Y DESARROLLO DE EVENTOS DEPORTIVOS Y RECREATIVOS</t>
  </si>
  <si>
    <t>INFRAESTRUCTURA DEPORTIVA</t>
  </si>
  <si>
    <t>Formulación y ejecución de  proyectos de inversión en infraestructura deportiva en el sector rural y urbano del municipio de Chaguani</t>
  </si>
  <si>
    <t>CONTRATAR UN INSTRUCTOR DE MUSICA</t>
  </si>
  <si>
    <r>
      <t>OBJETIVOS</t>
    </r>
    <r>
      <rPr>
        <sz val="9"/>
        <rFont val="Arial"/>
        <family val="2"/>
      </rPr>
      <t>:    Optimizar y fortalecer los procesos  deportivos y recreativos para  la comunidad.</t>
    </r>
  </si>
  <si>
    <t xml:space="preserve"> Vincular e integrar el 10% de la poblacion en los procesos de  participacion de las actividades deportivas  y recreativas.</t>
  </si>
  <si>
    <t>ISABEL CANTOR ROMERO</t>
  </si>
  <si>
    <t xml:space="preserve">Contratar instructores para cada disciplina  </t>
  </si>
  <si>
    <t>Adquisicion de implementos deportivos  para escuelas deportivas</t>
  </si>
  <si>
    <t>Contratar la dotaciòn de implementos para las escuelas de formación con el material adecuado para sus practicas</t>
  </si>
  <si>
    <t>Total dotacion implementos deportivos.</t>
  </si>
  <si>
    <t xml:space="preserve">PI, I, AD, JUV,AD,AD-M </t>
  </si>
  <si>
    <t>Realizar la supervision a las  escuelas de formacion deportiva</t>
  </si>
  <si>
    <t>Llevar un control mensual de los instructores en la escuela de formación.</t>
  </si>
  <si>
    <t xml:space="preserve">Formulación y ejecución de programas y proyectos deportivos a nivel municipal, regional, departamental y nacional.  </t>
  </si>
  <si>
    <t>Presentación ante la administración Municipal e Indeportes los diferentes programas y proyectos.</t>
  </si>
  <si>
    <t>No de eventos programados</t>
  </si>
  <si>
    <t>Juegos intercolegiados</t>
  </si>
  <si>
    <t>Contratar el apoyo logistico para la participación a los juegos intercolegiados fase zonal e interzonal.  Hidratación y uniformes.</t>
  </si>
  <si>
    <t>No. de deportistas participantes</t>
  </si>
  <si>
    <t>AD, JUV.</t>
  </si>
  <si>
    <t>Festivales Escolares</t>
  </si>
  <si>
    <t xml:space="preserve">Contratar el apoyo logistico para la realizacón del Festival escolar (Instituciones Educativas de Primaria) en el Municipio, y la participacion de los deportistas en la Provincia y en el Departamento. Hidratacion, alimentacion y uniformes. </t>
  </si>
  <si>
    <t>No. de deportistas  participantes</t>
  </si>
  <si>
    <t>I</t>
  </si>
  <si>
    <t xml:space="preserve">Juegos Comunales </t>
  </si>
  <si>
    <t>Contratar el apoyo logistico para la realización de los juegos Comunales y la participación en los zonales e interzonales. Alimentación,  Uniformes, Juzgamiento, Transporte, Hidratación e incentivo de participación.</t>
  </si>
  <si>
    <t>No. De deportisitas participantes.</t>
  </si>
  <si>
    <t xml:space="preserve"> AD, AD-M, VCA</t>
  </si>
  <si>
    <t>Copa Navideña</t>
  </si>
  <si>
    <t>Contratar el apoyo logistico para la realización de la Copa Navideña. Uniformes, Juzgamiento, Hidratación, e incentivo de participación.</t>
  </si>
  <si>
    <t xml:space="preserve"> JUV, AD, AD-M, </t>
  </si>
  <si>
    <t>Vacaciones Recreativas</t>
  </si>
  <si>
    <t>Contratar el apoyo logistico para la realización de las actividades programadas en la semana de vacaciones recreativas.</t>
  </si>
  <si>
    <t>I, AD, JUV.</t>
  </si>
  <si>
    <t>Campeonatos e integraciones</t>
  </si>
  <si>
    <t>Contratar el apoyo logistico para la realización de los campeonatos de integracion en el sector urbano y sector rural del Municipio y la participacion en los encuentros regionales. Hidratacion, juzgamiento e incentivo de participacion.</t>
  </si>
  <si>
    <t>No. De participaciones en eventos deportivos.</t>
  </si>
  <si>
    <t xml:space="preserve"> AD, AD-M, </t>
  </si>
  <si>
    <t>Copa infantil y juvenil.</t>
  </si>
  <si>
    <t>Contratar el apoyo logistico para realizar la copa infantil y juvenil Hidratacion.juzgamiento, uniformes e incentivo de participación.</t>
  </si>
  <si>
    <t xml:space="preserve"> I, AD, JUV, </t>
  </si>
  <si>
    <t>Construccion el polideportivo municipal</t>
  </si>
  <si>
    <t>Polideportivo municipal construido</t>
  </si>
  <si>
    <t>Reconstruccion de polideportivos rurales</t>
  </si>
  <si>
    <t>Polideportivos reconstruidos y mejorados</t>
  </si>
  <si>
    <t>Mantener los escenarios deportivos urbanos y rurales</t>
  </si>
  <si>
    <t>Escenarios deportivos mantenidos en el cuatrenio</t>
  </si>
  <si>
    <t>JUAN FERNANDO PEDRAZA</t>
  </si>
  <si>
    <t>APOYO A PROGRAMAS ORIENTADAS  LA PRIMERA INFANCIA, INFANCIA , ADOLESCENCIA Y JUVENTUD</t>
  </si>
  <si>
    <t>FORTALECIMIENTO EN EVENTOS  DE RECREACION Y LIBRE ESPARCIMIENTO AL ADULTO MAYOR</t>
  </si>
  <si>
    <t>ATENCION Y APOYO A LA POBLACION VCA</t>
  </si>
  <si>
    <t>SUBPROYECTO</t>
  </si>
  <si>
    <t>SECTOR :                         EDUCACIÓN</t>
  </si>
  <si>
    <r>
      <t>PROGRAMA</t>
    </r>
    <r>
      <rPr>
        <b/>
        <sz val="8"/>
        <rFont val="Arial"/>
        <family val="2"/>
      </rPr>
      <t>:               FORTALECIMIENTO EDUCATIVO</t>
    </r>
  </si>
  <si>
    <r>
      <t>OBJETIVOS</t>
    </r>
    <r>
      <rPr>
        <sz val="9"/>
        <rFont val="Arial"/>
        <family val="2"/>
      </rPr>
      <t>:      Garantizar a la población Chaguaniceña el acceso y la permanencia a una educación pertinente y de calidad, que contribuya a la formación de capital social, convirtiéndola en el eje articulador del desarrollo sostenible del Municipio</t>
    </r>
  </si>
  <si>
    <t>SONIA CASTIBLANCO TORRES  -  Secretaria de Gobierno</t>
  </si>
  <si>
    <t xml:space="preserve"> Ampliar la cobertura estudiantil en 199 estudiantes nuevos (30%)  en los diferentes niveles de educacion</t>
  </si>
  <si>
    <t>No. de estudiantes incorporados al sistema</t>
  </si>
  <si>
    <t xml:space="preserve">UNIDAD DE MEDIDA </t>
  </si>
  <si>
    <t>EDUCACIÓN PARA LA COMPETITIVIDAD</t>
  </si>
  <si>
    <t>Dotar a los estudiantes de material fisico y didactico hasta un 60 % de los estudiantes en el cuatrenio</t>
  </si>
  <si>
    <t>Dotar a los estudiantes de material fisico y didactico hasta un 60%de los estudiantes en el cuatrenio</t>
  </si>
  <si>
    <t>% De estudiantes beneficiados</t>
  </si>
  <si>
    <t>Sonia Castiblanco</t>
  </si>
  <si>
    <t>mantener la cobertura en el transporte escolar en el 100% a los alumnos que lo requieren</t>
  </si>
  <si>
    <t>Mantener la cobertura el transporte escolar en el 100%  a los alumnos que lo requieren</t>
  </si>
  <si>
    <t xml:space="preserve">% de estudiantes beneficiados </t>
  </si>
  <si>
    <t>suministrar refrigerio reforzado al 100% a los estudiantes matriculados</t>
  </si>
  <si>
    <t>Suminstrar Refrigerio reforzado al 100% a los estudiantes matriculados</t>
  </si>
  <si>
    <t>apoyar el programa de culminacion de secundaria convenio CAFAM por año</t>
  </si>
  <si>
    <t>Apoyar el programa de culminacion de secundaria convenio CAFAM por año</t>
  </si>
  <si>
    <t>Numero de programas apoyados  por año</t>
  </si>
  <si>
    <t xml:space="preserve">facilitar el acceso a tecnologia de la informacion en las diferentes sedes educativas </t>
  </si>
  <si>
    <t>Facilitar el acceso a  tecnologia de la informacion en las diferentes  sedes educativas</t>
  </si>
  <si>
    <t>Numero de sedes educativas con acceso a tecnologias informaticas</t>
  </si>
  <si>
    <t>reubicar y construir sedes educativas afectadas por la ola invernal</t>
  </si>
  <si>
    <t>No de escuelas reubicadas</t>
  </si>
  <si>
    <t>realizar el mantenimiento a las sedes educativas urbanas y rurales</t>
  </si>
  <si>
    <t xml:space="preserve">Realizar el mantenimiento a las sedes educativas urbanas y rurales </t>
  </si>
  <si>
    <t>No. De sedes mejoradas</t>
  </si>
  <si>
    <t>MEJORAMIENTO DE LA INFRAESTRUCTURA FISICA Y DOTACION DE LAS INSTITUCIONES EDUCATIVAS</t>
  </si>
  <si>
    <t>Construir restaurantes escolares</t>
  </si>
  <si>
    <r>
      <rPr>
        <sz val="6"/>
        <rFont val="Arial"/>
        <family val="2"/>
      </rPr>
      <t>construir restaurantes escolares</t>
    </r>
    <r>
      <rPr>
        <sz val="10"/>
        <rFont val="Arial"/>
        <family val="2"/>
      </rPr>
      <t xml:space="preserve"> </t>
    </r>
  </si>
  <si>
    <t>No de restaurantes escolares construidos</t>
  </si>
  <si>
    <t xml:space="preserve">adecuar y dotar los restaurantes escolares </t>
  </si>
  <si>
    <t>Adecuar y dotar los Restaurantes escolares urbanos y rurales una vez en el cuatrenio</t>
  </si>
  <si>
    <t>No de restaurantes adecuados</t>
  </si>
  <si>
    <t>JUANFERNANDO PEDRAZA</t>
  </si>
  <si>
    <r>
      <t>OBJETIVOS</t>
    </r>
    <r>
      <rPr>
        <sz val="9"/>
        <rFont val="Arial"/>
        <family val="2"/>
      </rPr>
      <t xml:space="preserve">:     </t>
    </r>
  </si>
  <si>
    <t>JUAN  FERNANDO PEDRAZA  -  Secretaria de Planeacion</t>
  </si>
  <si>
    <t>EJE:                          INFRAESTRUCTURA CONSTRUCCION Y HABITAT</t>
  </si>
  <si>
    <r>
      <t>PROGRAMA</t>
    </r>
    <r>
      <rPr>
        <b/>
        <sz val="8"/>
        <rFont val="Arial"/>
        <family val="2"/>
      </rPr>
      <t>:           MOVILIDAD PARA LA COMPETIVIDAD</t>
    </r>
  </si>
  <si>
    <t>SECTOR :                    VIAS Y TRANSPORTE</t>
  </si>
  <si>
    <t>No de kilometros mantenidos</t>
  </si>
  <si>
    <t>Vías  una alianza para el progres</t>
  </si>
  <si>
    <t>MANTENIMIENTO RUTINARIO   A LA RED TERCIARIA DEL MUNICIPIO</t>
  </si>
  <si>
    <t>MANTENIMIENTO, MEJORAMIENTO  Y REHABILTACION DE VIAS MEDIANTE LA CONSRUCCION DE PLACA HUELLAS, OBRAS DE ARTE, OBRAS DE DRENAJE, OBRAS DE ESTABILIZACION Y OBRAS DE CONTENCION</t>
  </si>
  <si>
    <t xml:space="preserve"> MANTENIMIENTO A LA MAQUNARIA PESADA DEL MUNICIPIO</t>
  </si>
  <si>
    <t>ADQUISICION DE MAQUINARIA PESADA</t>
  </si>
  <si>
    <t>CONSTRUCCION , MEJORAMIENTOVY  RECUPERACION DEL ESPACIO PUBLICO</t>
  </si>
  <si>
    <t>MANTENIMIENTO RUTINARIO A LOS CAMINOS REALES DEL MUNICIPIO</t>
  </si>
  <si>
    <t>CONSTRUCCION DE VIAS</t>
  </si>
  <si>
    <t xml:space="preserve">Realizar 4 contratos de mantenimiento  al parque de maquinaria utilizada en la recuperacion de  la  malla vial durante el periodo de gobierno. </t>
  </si>
  <si>
    <t>No de contratos de mantenimiento a la maquinaria realizados en el cuatrenio</t>
  </si>
  <si>
    <t>Cofinanciar el 10% de la adquisicion de una Motoniveladora para incrementar el parque de maquinaria</t>
  </si>
  <si>
    <t>% e cofinanciacion para adquisicion de maquinaria</t>
  </si>
  <si>
    <t>Recuperar  400 mts de espacio publico para camellon, andenes y senderos peatonales</t>
  </si>
  <si>
    <t>No de metros de espacio publico recuperado</t>
  </si>
  <si>
    <t>Realizar el mantenimiento al 30% de los caminos reales del Municipio</t>
  </si>
  <si>
    <t>% de caminos reales mantenidos en el periodo de gobierno</t>
  </si>
  <si>
    <t xml:space="preserve">Aperturar 5 kilometros de la via que conduce de Cacagual a Puerto Chaguaní </t>
  </si>
  <si>
    <t>No de kilometros de via construida</t>
  </si>
  <si>
    <t xml:space="preserve">Realizar el manteniento rutinario a 90 kilometros de la red vial  terciaria del muicipio </t>
  </si>
  <si>
    <t>Construir 5 kilometros de cinta huellas en vias rurales con obras de drenaje</t>
  </si>
  <si>
    <t>No de Kilometrosd de via con cinta huellas construidas</t>
  </si>
  <si>
    <t>No de kilometros de red vial terciaria con mantenimiento</t>
  </si>
  <si>
    <t>COMPRA DE COMBUSTIBLE</t>
  </si>
  <si>
    <t>GESTIONAR TRES CONVENIOS A NIVEL DEPARTAMENTAL</t>
  </si>
  <si>
    <t>MANTENIMIENTO DE MAQUINARIA</t>
  </si>
  <si>
    <t>CONTRATAR LA RECUPERACION DE ANDENES</t>
  </si>
  <si>
    <t>REALIZAR UN PROYECTO PARA APERTURA DE VIAS</t>
  </si>
  <si>
    <r>
      <t>PROGRAMA</t>
    </r>
    <r>
      <rPr>
        <b/>
        <sz val="8"/>
        <rFont val="Arial"/>
        <family val="2"/>
      </rPr>
      <t>:           UN HOGAR UNA VIVIENDA</t>
    </r>
  </si>
  <si>
    <t>Elaborar proyectos de vivienda de interes social y prioritario en los sectores rural y urbano</t>
  </si>
  <si>
    <t>SECTOR :                VIVIENDA</t>
  </si>
  <si>
    <t>No de viviendas construidas</t>
  </si>
  <si>
    <t>UN HOGAR UNA VIVIENDA</t>
  </si>
  <si>
    <t>CONSTRUCCION DE VIVIENDAS URBANAS</t>
  </si>
  <si>
    <t>CONSTRUCCION DE VIVIENDA EN SITIO PROPIO</t>
  </si>
  <si>
    <t>Construir viviendas de interes social urbanas</t>
  </si>
  <si>
    <t>Viviendas construidas</t>
  </si>
  <si>
    <t>Construir viviendas de interes social rural en lote propio</t>
  </si>
  <si>
    <t>No de viviendas consttruidas</t>
  </si>
  <si>
    <t>REALIZAR LOS DISEÑOS URBANISTICO</t>
  </si>
  <si>
    <t>CONSTRUIR DE CASAS EN LA ZONA RURAL</t>
  </si>
  <si>
    <r>
      <t>PROGRAMA</t>
    </r>
    <r>
      <rPr>
        <b/>
        <sz val="8"/>
        <rFont val="Arial"/>
        <family val="2"/>
      </rPr>
      <t>:           MEJOR VIVIENDA MEJOR CALIDAD DE VIDA</t>
    </r>
  </si>
  <si>
    <t>Realizar programas de Mejoramiento y reubicacion  de vivienda beneficiarios sisben I y II sisben</t>
  </si>
  <si>
    <t>No de viviendas mejoradas</t>
  </si>
  <si>
    <t>MEJORA TU VIVIENDA</t>
  </si>
  <si>
    <t>MEJORAMIENTO DE PISOS Y TECHOS</t>
  </si>
  <si>
    <t>MEJORAMIENTO DE VIVIENDA</t>
  </si>
  <si>
    <t>MEJORAMIENTO Y SANEAMIENTO BASICO</t>
  </si>
  <si>
    <t>Continuar programa de mejoramiento de vivienda pisos y techo</t>
  </si>
  <si>
    <t>No de ususario beneficiados del programa</t>
  </si>
  <si>
    <t>Continuar con el programa de mejoramiento de vivienda construccion de cocinas</t>
  </si>
  <si>
    <t>No de ususario beneficiados del programa en el cuatrenio</t>
  </si>
  <si>
    <t>Realizar otros mejoramientos de vivienda y saneamiento basico</t>
  </si>
  <si>
    <t>No. De beneficiarios en  el cuatrenio</t>
  </si>
  <si>
    <t>REALIZAR UN PROYECTO DE MEJORAMIENTO DE PISOS</t>
  </si>
  <si>
    <t>REALIZAR UN PROYECTO PARA CONSTRUCCION DE COCINAS</t>
  </si>
  <si>
    <t>PRESENTAR UN PROYECTO DE MEJORAMIENTO DE VIVIENDA</t>
  </si>
  <si>
    <t xml:space="preserve">EJE: INFRAESTRUCTURA CONSTRUCCION Y HABITAT                        </t>
  </si>
  <si>
    <t>SECTOR :                         SERVICIOS   PUBLICOS DIFERENTES A ACUEDUCTO ALCANTARILLADO Y ASEO</t>
  </si>
  <si>
    <r>
      <t>PROGRAMA</t>
    </r>
    <r>
      <rPr>
        <b/>
        <sz val="8"/>
        <rFont val="Arial"/>
        <family val="2"/>
      </rPr>
      <t>:               MAS SERVICIOS CON CALIDAD</t>
    </r>
  </si>
  <si>
    <t>LUIS ALFONSO TELLEZ -  SERVICIOS PUBLICOS</t>
  </si>
  <si>
    <t xml:space="preserve">Atender en un 95% de la poblacion, las soluciones de  servicios publicos diferentes a acueducto, alcantarillado y aseo </t>
  </si>
  <si>
    <t>CHAGUANI ILUMINADO</t>
  </si>
  <si>
    <t>MANTENIMIENTO Y EXPANSIÓN DEL SERVICIO DE ALUMBRADO PUBLICO</t>
  </si>
  <si>
    <t>Ampliar y mantener al 100% las redes y el servicio de alumbrado público</t>
  </si>
  <si>
    <t>% deredes y sercio de alumbrado cubierto</t>
  </si>
  <si>
    <t>POBLACION EN GENERAL</t>
  </si>
  <si>
    <t>ALFONSO TELLEZ</t>
  </si>
  <si>
    <t>LUIS ALFONSO TELLEZ</t>
  </si>
  <si>
    <t>LUZ PARA MI CASA</t>
  </si>
  <si>
    <t>ESTUDIOS, DISEÑOS Y CONSTRUCCION DE OBRAS DE ELECTRIFICACION RURAL</t>
  </si>
  <si>
    <t>ESTUDIOS Y DISEÑOS DE LA ZONAS NO INTERCONECTADAS</t>
  </si>
  <si>
    <t>Ampliar las redes  programa construccion  colas electricas rurales al 95%</t>
  </si>
  <si>
    <t xml:space="preserve">% de redes electricas expandidas en el sector </t>
  </si>
  <si>
    <t>CONSTRUCCION DE LAS ZONAS NO INTERCONECTADAS</t>
  </si>
  <si>
    <t>|</t>
  </si>
  <si>
    <t>GAS DOMICILILIARIO</t>
  </si>
  <si>
    <t>GAS DOMICILIARIO</t>
  </si>
  <si>
    <t>FIRMAR CONVENIO CON LA GOBERNACON DE CUNDINAMARCA</t>
  </si>
  <si>
    <t>Gestionar el proyecto para la  implementacion  del   servicio de gas domiciliario</t>
  </si>
  <si>
    <t>No de proyectos gestionados</t>
  </si>
  <si>
    <t xml:space="preserve">EJE:         INFRAESTRUCTURA CONSTRUCCION Y HABITAT                </t>
  </si>
  <si>
    <t>SECTOR :                      AGUA POTABLE Y SANEAMIENTO BASICO</t>
  </si>
  <si>
    <t>Mejorar el 20% la calidad en la prestacion del servicio</t>
  </si>
  <si>
    <t xml:space="preserve">ESTUDIOS, DISEÑOS, COMPRA DE TERRENOS Y CONSTRUCCION  PLANTA DE TRATAMIENTO </t>
  </si>
  <si>
    <t>GESTIONAR LOS ESTUDIOS Y DISEÑOS  DE LA PTAP</t>
  </si>
  <si>
    <t>Comprar el lote, realizar estudios y diseños, construir planta de tratamiento</t>
  </si>
  <si>
    <t xml:space="preserve">MANTENIMIENTO Y REHABILITACION DE SISTEMA DE POTABILIZACION </t>
  </si>
  <si>
    <t>Realizar el mantenimiento y adecuacion a la planta de Agua Potable</t>
  </si>
  <si>
    <t>MANTENIMIENTO Y REHABILITACION AL SISTEMA DE ACUEDUCTO</t>
  </si>
  <si>
    <t>Mantenimiento del 100% sistema de Acueducto anualmente</t>
  </si>
  <si>
    <t>% mantemnimiento ejecutado anual</t>
  </si>
  <si>
    <t>PLAN MAESTRO</t>
  </si>
  <si>
    <t>GESTIONAR LOS  ESTUDIOS ANTE  EPC Y LA GOBERNACION</t>
  </si>
  <si>
    <t>No de entregas de subsidios por año</t>
  </si>
  <si>
    <t>SUBSIDIOS A LOS SERVICIOS PUBLICOS DOMICILIARIOS</t>
  </si>
  <si>
    <t>Entregar bimensualmente los subsidios a los usuarios beneficiados</t>
  </si>
  <si>
    <t>AMPLIACION, REHABILITACION, MEJORAMIENTO Y MANTENIMIENTO A LOS ACUEDUCTOS VEREDALES</t>
  </si>
  <si>
    <t>MANTENIMIENTO DE LOS ACUEDUCTOS  VEREDALES</t>
  </si>
  <si>
    <t>Realizar mantenimiento periodico a los acueductos veredales</t>
  </si>
  <si>
    <t>ESTUDIOS, DISEÑOS, COMPRA DE TERRENOS Y CONSTRUCCION DE ACUEDUCTOS VEREDALES</t>
  </si>
  <si>
    <t>GESTIONAR LOS  ESTUDIOS Y DISEÑOS PARA LA COMPRA DE  TERRENOS ANTE LA    EPC</t>
  </si>
  <si>
    <t>Construccion de Acueductos veredales</t>
  </si>
  <si>
    <r>
      <t>PROGRAMA</t>
    </r>
    <r>
      <rPr>
        <b/>
        <sz val="8"/>
        <rFont val="Arial"/>
        <family val="2"/>
      </rPr>
      <t>:            DESCONTAMINANDO LAS FUENTES HIDRICAS</t>
    </r>
  </si>
  <si>
    <t>Preinversión en diseños, estudios e interventorías, Construcción, ampliación, optimización y mejoramiento de los sistemas de acueducto y alcantarillado, e inversión para la prestación del servicio público de aseo</t>
  </si>
  <si>
    <t>MEJORAMIENTO REHABILITACION AL SISTEMA DE  ALCANTARILLADO SANITARIOS Y PLUVIAL</t>
  </si>
  <si>
    <t>Mantenimiento del 100%  sistema de alcantarillado  anualmente</t>
  </si>
  <si>
    <t>PLAN  DE SANEAMIENTO Y MANEJO DE VERTIMINETOS PSMV</t>
  </si>
  <si>
    <t>GESTIONAR LOS RECURSOS PARA EL  DESARROLLO DE LAS ACTIVIDADES  DEL   PSMV</t>
  </si>
  <si>
    <t>% de plan maestro ejecutado</t>
  </si>
  <si>
    <t>GESTION   RECURSOS  CONSTRUCCION   PTAR</t>
  </si>
  <si>
    <t>Lote comprado, estudios y diseños y planta construida el el cuatrenio</t>
  </si>
  <si>
    <t xml:space="preserve"> MANTENIMIENTO AL SISTEMA DE ALCANTARILLADO</t>
  </si>
  <si>
    <t>Mantenimiento del 100% sistema de Alcantarillado anualmente</t>
  </si>
  <si>
    <t xml:space="preserve">CONSTRUCCION, MANTENIMIENTO Y REHABILITACION  DE LOS POZOS SEPTICOS </t>
  </si>
  <si>
    <t>Adecuar y realizar  mantenimiento al 30% de los pozos septicos existentes</t>
  </si>
  <si>
    <t>% de pozos septicos mantenidos</t>
  </si>
  <si>
    <t>Construir 40 Unidades Sanitarias</t>
  </si>
  <si>
    <r>
      <t>PROGRAMA</t>
    </r>
    <r>
      <rPr>
        <b/>
        <sz val="8"/>
        <rFont val="Arial"/>
        <family val="2"/>
      </rPr>
      <t>:            CHAGUANI  MAS LIMPIA</t>
    </r>
  </si>
  <si>
    <t>MEJORAMIENTO Y MANTENIMEINTO AL SERVICIO DE ASEO</t>
  </si>
  <si>
    <t>Mantenimiento del 100%  sistema de recoleccion de residuos  solidos y aseo</t>
  </si>
  <si>
    <t>% de residuos solidos  recolectados</t>
  </si>
  <si>
    <t>PLAN DE GESTION INTEGRAL DE RESIDUOS SOLIDOS PGIRS- PROYECTOS DE GESTION INTEGRAL DE RESIDUOS SÓLIDOS</t>
  </si>
  <si>
    <t>BARRIDO ,RECOLECCION  Y DISPOSICION FINAL DE RESIDUOS  SOLIDOS</t>
  </si>
  <si>
    <t>No de cajas compradas</t>
  </si>
  <si>
    <t>RECOLECCION, TRATAMINETO Y DISPOSICION FINAL DE RESUDIOS SOLIDOS</t>
  </si>
  <si>
    <t>Disponer el 100% de los Residuos solidos recolectados</t>
  </si>
  <si>
    <t>% de residuos solidos dispuestos</t>
  </si>
  <si>
    <t>ADQUISICION VEHICULO COMPACTADOR</t>
  </si>
  <si>
    <t xml:space="preserve">Cofinanciar el 10% de la adquisicion de un vehiculo compactador de basura </t>
  </si>
  <si>
    <t>% de cofinanciacion para adquisicion de compactador</t>
  </si>
  <si>
    <r>
      <t>PROGRAMA</t>
    </r>
    <r>
      <rPr>
        <b/>
        <sz val="8"/>
        <rFont val="Arial"/>
        <family val="2"/>
      </rPr>
      <t>:            SERVICIOS  PUBLICOS  FORTALECIDOS</t>
    </r>
  </si>
  <si>
    <t>DISEÑO E IMPLEMENTACION DE ESQUEMAS  ORGANIZACIONES PARA LA ADMINISTRACION DE SERVICIOS PUBLICOS DOMICILIARIOS</t>
  </si>
  <si>
    <t>Reorganizar administrativa y tecnicamente el 100%  la oficina de servicios publicos</t>
  </si>
  <si>
    <t>% de la oficina de servicios reorganizada</t>
  </si>
  <si>
    <t>Diseñar e implementar tres esquemas organizacionales para el desempeño de la oficina e servicios públicos en el cuatrenio</t>
  </si>
  <si>
    <t>No de esquemas diseñados e implementados en el cuatenio</t>
  </si>
  <si>
    <t>PLAN DEPARTAMENTAL DE AGUAS</t>
  </si>
  <si>
    <t xml:space="preserve">Transferir anualmente al Plan Departamental de aguas el 100%  de los recursos comprometidos  a travéz de acuerdo municipal </t>
  </si>
  <si>
    <t>% de recursos tranferidos al PDA en el cuatrenio</t>
  </si>
  <si>
    <t>% de la poblacion atendida con otros servicios públicos</t>
  </si>
  <si>
    <t>popacion en general</t>
  </si>
  <si>
    <t>poblacion en general</t>
  </si>
  <si>
    <t>No de mantenimientos realizados en el cuatrenio</t>
  </si>
  <si>
    <t xml:space="preserve">Ejecutar el 40 % del plan maestro de Acueducto </t>
  </si>
  <si>
    <t>No de acueductos veredales con mantenimiento</t>
  </si>
  <si>
    <t>No de acueductos construidos en el cuatrenio</t>
  </si>
  <si>
    <t>Ejecutar el 40% del Plan Maestro de Alcantarillado</t>
  </si>
  <si>
    <t xml:space="preserve">Elaborar estudios y diseños de la PTAR </t>
  </si>
  <si>
    <t>No de estudios elaborados</t>
  </si>
  <si>
    <t>No de unidades construidas en el cuatrenio</t>
  </si>
  <si>
    <t>Participación en la estructuración, implementación e inversión en infraestructura de esquemas regionales de prestación de los municipios</t>
  </si>
  <si>
    <t>Formulación, implantación y acciones de fortalecimiento de esquemas organizacionales para la administración y operación de los servicios de acueducto, alcantarillado y aseo, en las zonas urbana y rural</t>
  </si>
  <si>
    <t>EJE:                              LEGITIMIDAD INSTITUCIONAL</t>
  </si>
  <si>
    <t>SECTOR :                         FORTALECIMIENTO INSTITUCIONAL</t>
  </si>
  <si>
    <r>
      <t>PROGRAMA</t>
    </r>
    <r>
      <rPr>
        <b/>
        <sz val="8"/>
        <rFont val="Arial"/>
        <family val="2"/>
      </rPr>
      <t>:               POR UNA ADMINISTRACION FORTALECIDA</t>
    </r>
  </si>
  <si>
    <r>
      <t>OBJETIVOS</t>
    </r>
    <r>
      <rPr>
        <sz val="9"/>
        <rFont val="Arial"/>
        <family val="2"/>
      </rPr>
      <t>:      Modernizar   los Procesos integrales de evaluacion institucional,  reorganizacion  administrativa fortalecimiento institucional.</t>
    </r>
  </si>
  <si>
    <t>JUAN FERNANDO PEDRAZA  -  Secretario de Planeación</t>
  </si>
  <si>
    <t xml:space="preserve"> Modernizar   los Procesos integrales de evaluacion institucional,  reorganizacion  administrativa fortalecimiento institucional</t>
  </si>
  <si>
    <t>MODERNIZACION ADMINISTRATIVA</t>
  </si>
  <si>
    <t>Apoyar en los ajustes de los Planes de Accion 2012 a las secretarias Sectoriales</t>
  </si>
  <si>
    <t>apoyar a cuatro (4) secretarias sectoriales del municipio en los ajustes del Plan de Acción</t>
  </si>
  <si>
    <t>Numero de secretarias asesoradas</t>
  </si>
  <si>
    <t>Ing Juan Fernando</t>
  </si>
  <si>
    <t>Implementacion actualizacion con la nueva metodologia sisben</t>
  </si>
  <si>
    <t>Actualizar el 100% de la base
de datos con la nueva
metodologia sisben</t>
  </si>
  <si>
    <t>Base de datos actualizado</t>
  </si>
  <si>
    <t>Apoyo en la actualización de la base de datos del SUI en el  Municipio de Chaguani - Departamento del Cundinamarca</t>
  </si>
  <si>
    <t>Realizar un apoyo a la actualización SUI de acuerdo a los requerimientos de ley</t>
  </si>
  <si>
    <t>Apoyo a la oficina asesora de planeaciòn en el área de Sistema de identificación de potenciales benerficiados para programas sociales - SISBEN - en el Municipio
de Chaguani - Departamento del Cundinamarca</t>
  </si>
  <si>
    <t>Vinculación de una persona como apoyo a la oficina asesora de Planeación en el area SISBEN</t>
  </si>
  <si>
    <t>No de personal vinculado</t>
  </si>
  <si>
    <t>Rendicion de cuentas , procesos participativos</t>
  </si>
  <si>
    <t>Realización de una jornada de concertación del Presupuesto Participativo</t>
  </si>
  <si>
    <t>Numero de eventos de realizados</t>
  </si>
  <si>
    <t>Comité de Estratificación</t>
  </si>
  <si>
    <t>Pago honorarios a los miembros del comité de estratificacion</t>
  </si>
  <si>
    <t>Apoyo al Consejo Territorial de
Planeación Municipal</t>
  </si>
  <si>
    <t>Realizar una (1) accion de apoyo al consejo territorial de Planeacion Municipal</t>
  </si>
  <si>
    <t>Numero de actividades apoyadas</t>
  </si>
  <si>
    <t>Contratar un auxiliar administrativo  para la  apoyar las funciones de planeación</t>
  </si>
  <si>
    <t>Mantener al 100% el personal profesional y técnico necesario por año, para la revision de la estructura administrativa y su gestion</t>
  </si>
  <si>
    <t>Número de personas contratadas</t>
  </si>
  <si>
    <t xml:space="preserve">Cumplimiento al decreto de adopción de estratificación
</t>
  </si>
  <si>
    <t>Atender el 100% de os reclamos srealizados por la comunidad al aplicar el decreto vigente para tal fin</t>
  </si>
  <si>
    <t>fortalecimiento y sensibilización de procesos de autocontrol del MECI y( Comites del Municipio) CPS CRC</t>
  </si>
  <si>
    <t>Realización cinco (5) reuniones de sensibilización, ajustes y aplicación del MECI</t>
  </si>
  <si>
    <t>Numero de eventos de sensibilización realizadas</t>
  </si>
  <si>
    <t>MODELO ESTANDAR DE CONTROL INTERNO</t>
  </si>
  <si>
    <t>ACTUALIZACION CATASTRAL</t>
  </si>
  <si>
    <t>FORMACION A SERVIDORES PUBLICOS</t>
  </si>
  <si>
    <t xml:space="preserve">RECUPERACION DE LA MENORIA INSTITUCIONAL </t>
  </si>
  <si>
    <t>Implementar la metodologia Genera en la elaboracion de los proyectos de inversion para la administracion municipal.</t>
  </si>
  <si>
    <t>Asesorar a tres (3) secretarias Sectoriales del Municipio en el manejo de la metodologia general ajustada</t>
  </si>
  <si>
    <t>Numero de secretarias asesoradas y capacitadas</t>
  </si>
  <si>
    <t>Formulación y ejecución de programas y proyectos de inversión del municipio de Chaguani</t>
  </si>
  <si>
    <t>Apoyo y Formulación de proyectos de inversion en el municipio de Chaguani</t>
  </si>
  <si>
    <t>BANCO DE PROYECTOS</t>
  </si>
  <si>
    <t>Contratar un profesional  para la  apoyar las funciones de planeación</t>
  </si>
  <si>
    <t>Mantener al 100% el personal profesional y técnico necesario por año, para el funcionamineto de la oficina de planeacion con enfasis en los programs de inversión</t>
  </si>
  <si>
    <t>Ing. Juan  Fernando</t>
  </si>
  <si>
    <t>POR UNA ADMINISTRACION FORTALECIDA</t>
  </si>
  <si>
    <t>Número de proyectos apoyados</t>
  </si>
  <si>
    <t>Implementar el sistema de  archivo historico de gestion Municipal de  acuerdo a la normatividad vigente</t>
  </si>
  <si>
    <t>Sistema de archivo implementado</t>
  </si>
  <si>
    <t>REALIZAR LAS TABLAS DE RETENCION DOCUMENTAL</t>
  </si>
  <si>
    <t>Actualizar el Esquema de Ordenamiento Territorial</t>
  </si>
  <si>
    <t>EOT Actualizado</t>
  </si>
  <si>
    <t>IMPLEMENTAR LAS TRD</t>
  </si>
  <si>
    <t>REALIZAR LOS ESTUDIOS TECNICOS PAR EL E.O.T</t>
  </si>
  <si>
    <t>CONCERTAR EL E.O.T</t>
  </si>
  <si>
    <t>Actualizar y ajustar el Estatuto tributario Municipal que incluya actualizacion catastral y de contribuyentes  y recuperacion de cartera morosa</t>
  </si>
  <si>
    <t>Estatuto tributario actualizado y ajustado</t>
  </si>
  <si>
    <t>ELABORAR EL ESTATUTO TRIBUTARIO</t>
  </si>
  <si>
    <t>ACTUALIZAR EL MANUAL DE CARTERRA</t>
  </si>
  <si>
    <t xml:space="preserve">COMPONENTE DE EFICACIA - PLAN DE ACCIÒN - VIGENCIA  2014 - </t>
  </si>
  <si>
    <t>CONTRATAR EL MANTENIMIENTO DEL SISTEMA DE ALUMBRADO PUBLICO</t>
  </si>
  <si>
    <t>SUPERVISAR EL PAGO DEL SERVICIO DE ALUMBRADO PUBLICO</t>
  </si>
  <si>
    <t>Pagar el 100% del alumbrado  público</t>
  </si>
  <si>
    <t>PROGRAMA</t>
  </si>
  <si>
    <t>META  VIGENCIA(2014)</t>
  </si>
  <si>
    <t xml:space="preserve">COMPONENTE DE EFICACIA - PLAN DE ACCIÒN - VIGENCIA  2014 </t>
  </si>
  <si>
    <t>COMPONENTE DE EFICACIA - PLAN DE ACCIÒN - VIGENCIA  2014</t>
  </si>
  <si>
    <t>Promocion de procesos integrales en asuntos legales y contables</t>
  </si>
  <si>
    <t>Dr Sonia Pulido</t>
  </si>
  <si>
    <t>Dra Clara Piedad ortiz</t>
  </si>
  <si>
    <t>SECTOR :                 EQUIPAMENTO</t>
  </si>
  <si>
    <t>Fortalecer en el 15 % el area de de los establecimientos e instalaciones de uso público que permitan mejor prestacion del servicio con equipamiento de tipo social, comunitario, recreacional, deportivo, cultural</t>
  </si>
  <si>
    <t>Metros cuadrados de area de uso publico e institucional ampliada y mantenida</t>
  </si>
  <si>
    <t>EQUIPAMENTO MUNICIPAL</t>
  </si>
  <si>
    <t xml:space="preserve">MANTENIMINETO Y ADECUACION A LAS DIFERENTES SEDES DE LA ADMINISTRACION </t>
  </si>
  <si>
    <t>ESTUDIOS DISEÑOS, COMPRA DE TERRENOS Y COSNSTRUCCION DE LA BIBLIOTECA MUNICIPAL Y CASA CULTURAL</t>
  </si>
  <si>
    <t>NUEVOS USOS INSTITUCIONLES</t>
  </si>
  <si>
    <t>MEJORAMIENTO Y MANTENIMIENTO  DE LOS PARQUES MUNICIPALES</t>
  </si>
  <si>
    <t>MEJORAMIENTO Y MANTENIMIENTO  A LAS INSTALACIONES DEL HOGAR DE PASO</t>
  </si>
  <si>
    <t>ESTUDIOS, DISEÑOS Y CONSTRUCCION DE  LA CONCHA ACUSTICA</t>
  </si>
  <si>
    <t>ESTUDIOS DISEÑOS Y CONSTRUCCION MEJORAMIENTO Y MANTENIMIENTO  A LA PLAZA DE FERIAS</t>
  </si>
  <si>
    <t>ESTUDIOS, DISEÑOS Y CONSTRUCCION PLAZA DE MERCADO</t>
  </si>
  <si>
    <t>ESTUDIOS, DISEÑOS Y CONSTRUCCION  CENTROS DE ACOPIO</t>
  </si>
  <si>
    <t xml:space="preserve">MEJORAMIENTO Y MANTENIMIENTO  A LAS DEPENDENCIAS DEL MUNICIPIO </t>
  </si>
  <si>
    <t xml:space="preserve"> Realizar las obras necesarias para el Mantenimiento, adecuacion y ampliacion de las diferentes sedes de la Administracion Municipal</t>
  </si>
  <si>
    <t>Compra de terreno y Estudios y Diseños para la construccion de la Biblioteca y aula para escuelas de formacion cultural</t>
  </si>
  <si>
    <t xml:space="preserve">Adecuar y realizar cambio de uso del area del antiguo matadero Municipal </t>
  </si>
  <si>
    <t>Adecuar 100 % el area del parque principal y del Saman</t>
  </si>
  <si>
    <t>Mejorar y mantener 100 % las instalaciones del Hogar de Paso</t>
  </si>
  <si>
    <t>Construccion concha acustica</t>
  </si>
  <si>
    <t>Ampliar el 30% del area de los corrales y de las baterias de baños en la plaza de ferias con su respectivo mantemiento</t>
  </si>
  <si>
    <t xml:space="preserve">Terminar al 100% la Plaza de Mercado  y puesta en funcionamiento </t>
  </si>
  <si>
    <t>Construir un  centro de Acopio</t>
  </si>
  <si>
    <t xml:space="preserve"> Embellecimiento y mantenimiento de fachadas del municipio</t>
  </si>
  <si>
    <t>No. De Sedes mantenidas por año</t>
  </si>
  <si>
    <t>No de lotes adquiridos  y estudios realizados</t>
  </si>
  <si>
    <t>No de adecuaciones realizadas en el cuatrenio</t>
  </si>
  <si>
    <t>Metros cuadrados de  area adecuada en el cuatrenio</t>
  </si>
  <si>
    <t>% del area del hogar de paso mantenida</t>
  </si>
  <si>
    <t>Concha acustica construida</t>
  </si>
  <si>
    <t>Metros cuadrados de la plaza de ferias  ampliados en el cuatrenio</t>
  </si>
  <si>
    <t>100 % de la plaza de Mercado terminada</t>
  </si>
  <si>
    <t>No de centros de Acoppio construidos</t>
  </si>
  <si>
    <t>No de Facahadas embellecidas</t>
  </si>
  <si>
    <t>REALIZAR  EL MANTENIMIENTO SEDE ADMINISTRATIVA</t>
  </si>
  <si>
    <t>GESTIONAR UN  CONVENIOS A NIVEL NACIONAL</t>
  </si>
  <si>
    <t>MODIFIACR EL USO DEL SUELO</t>
  </si>
  <si>
    <t>CONSTRUCCION FASE FINAL PLAZA DE MERCADO</t>
  </si>
  <si>
    <t>CONSTRUCCION DE UN CENTRO DE ACOPIO</t>
  </si>
  <si>
    <t>MANTENIMIENTO CASA DE LA CULTURA</t>
  </si>
  <si>
    <t>REALIZAR EL MANTENIMIENTO A LOS PARQUES URBANOS</t>
  </si>
  <si>
    <t>ESTUDIOS CONCHA ACUSTICA</t>
  </si>
  <si>
    <t>ESTUDIOS ADECUACION HOGAR DE PASO</t>
  </si>
  <si>
    <t>ADECUACION PLAZA DE FERIAS</t>
  </si>
  <si>
    <r>
      <t>PROGRAMA</t>
    </r>
    <r>
      <rPr>
        <b/>
        <sz val="8"/>
        <rFont val="Arial"/>
        <family val="2"/>
      </rPr>
      <t>:              JUSTICIA Y SEGURIDAD CON EQUIDAD</t>
    </r>
  </si>
  <si>
    <t>Fortalecer al 100% la comisaria de Familia e inspeccion de Policia para apoyo a la comunidad en la solucion pacifica de conflictos</t>
  </si>
  <si>
    <t>ACCESO A LA JUSTICA</t>
  </si>
  <si>
    <t>SEGURIDAD, CONVIVENCIA CIUDADANA Y LA JUSTICIA</t>
  </si>
  <si>
    <t>Plan integral de Convivencia y Seguridad Ciudadana.</t>
  </si>
  <si>
    <t>CAMISARIA DE FAMILIA</t>
  </si>
  <si>
    <t>DRA SONIA OULIDO RINCON</t>
  </si>
  <si>
    <t>Contratar Profesionales y personal necesario para el funcionamiento de la comisaria de familia</t>
  </si>
  <si>
    <t>Numero de profesionales contratadossecretarias asesoradas</t>
  </si>
  <si>
    <t>Mantener el Talento humano para garantizar el pleno acceso a la justicia</t>
  </si>
  <si>
    <t>mantenerl el personal que garantice el acceso a la justicia</t>
  </si>
  <si>
    <t>No de personas contratadas</t>
  </si>
  <si>
    <t>fondo de seguridad</t>
  </si>
  <si>
    <t>Mantener el parque automotor e instalaciones del comando al servicio de la seguridad</t>
  </si>
  <si>
    <t>No.de vehiculos y comando de policia al servicio de la seguridad con mantenimiento</t>
  </si>
  <si>
    <t>No.de equipos al servicio de la red</t>
  </si>
  <si>
    <t>Fortalecer  el sistema integral de la red de comunicación de la seguridad</t>
  </si>
  <si>
    <t xml:space="preserve">Nombre del Depto / Distrito / Municipio: </t>
  </si>
  <si>
    <t>CHAGUANI</t>
  </si>
  <si>
    <t>Código DANE Departamento / Distrito / Municipio:</t>
  </si>
  <si>
    <t>Fecha de Aprobación</t>
  </si>
  <si>
    <t>Nombre Alcalde o Gobernador</t>
  </si>
  <si>
    <t>LUIS HERNAN SALDAÑA ANGEL</t>
  </si>
  <si>
    <t xml:space="preserve">Fecha Diligenciamiento: </t>
  </si>
  <si>
    <t>Código del Sector Salud</t>
  </si>
  <si>
    <t xml:space="preserve">
Dimensión Relacionada Plan Desarrollo</t>
  </si>
  <si>
    <t>Código del objetivo sectorial</t>
  </si>
  <si>
    <t>Nombre del Eje Programático</t>
  </si>
  <si>
    <t>Peso Relativo Eje</t>
  </si>
  <si>
    <t>Código del Eje</t>
  </si>
  <si>
    <t>Áreas Subprogámatica</t>
  </si>
  <si>
    <t>Peso Relativo Área</t>
  </si>
  <si>
    <t>Código del Área</t>
  </si>
  <si>
    <t xml:space="preserve">Nombre del Proyecto </t>
  </si>
  <si>
    <t>Código BPIN</t>
  </si>
  <si>
    <t xml:space="preserve">Peso Relativo Proyecto </t>
  </si>
  <si>
    <t xml:space="preserve">Metas de Producto Proyecto </t>
  </si>
  <si>
    <t>Descripción de Actividades del Proyecto</t>
  </si>
  <si>
    <t>Indicador Producto Esperado del Proyecto por Trimestre</t>
  </si>
  <si>
    <t>Responsables Institucionales</t>
  </si>
  <si>
    <t>E mail Responsable</t>
  </si>
  <si>
    <t>I 
Trimestre</t>
  </si>
  <si>
    <t>II
Trimestre</t>
  </si>
  <si>
    <t>III 
Trimestre</t>
  </si>
  <si>
    <t>IV
 Trimestre</t>
  </si>
  <si>
    <t>Alcalde Municipal, Coordinadora PIC, ESE HOSPIAL SAN JOSE DE GUADUAS</t>
  </si>
  <si>
    <t>alcaldiachaguani@hotmail.com,salud@chaguani-cundinamarca.gov.co</t>
  </si>
  <si>
    <t>Vigilancia en salud y gestion del conocimiento</t>
  </si>
  <si>
    <t>3.4</t>
  </si>
  <si>
    <t>SALUD MENTAL</t>
  </si>
  <si>
    <t>  mantener actualizado el archivo de salud mental  ( red  del buen trato, spa , suicidio , soportes de ejecución y base de datos)</t>
  </si>
  <si>
    <t>3actualizaciones</t>
  </si>
  <si>
    <t>NUTRICION</t>
  </si>
  <si>
    <t>Desarrollar acciones de la estrategia de vigilancia del riesgo en el ambito familiar para la atencion primaria en salud en el 100% de menores de 1 año</t>
  </si>
  <si>
    <t xml:space="preserve">Disponer  del sitio de almacenamiento de los micronutrientes de acuerdo a los lineamientos del programa.              
Suministrar mensualmente los micronutrientes de acuerdo al lineamiento del programa.
Entregar a las madres , cuidadores el formato de registro diario del suministro de micronutientes a los niños. </t>
  </si>
  <si>
    <t>seguimiento</t>
  </si>
  <si>
    <t xml:space="preserve">Organización del concurso municipal del bebe saludable en sus tres (3) categorias de lactante, gateador y caminador  </t>
  </si>
  <si>
    <t xml:space="preserve"> Fortalecimiento de la Vigilancia Nutricional en las gestantes y menores  a nivel municipal</t>
  </si>
  <si>
    <t>AD</t>
  </si>
  <si>
    <t>Generación plan de  seguridad alimentaria y nutricional de acuerdo al análisis de situación nutricional.</t>
  </si>
  <si>
    <t xml:space="preserve">avances </t>
  </si>
  <si>
    <t>Realizar el reporte trimestral del SISVAN</t>
  </si>
  <si>
    <t>PLAN AMPLIADO DE INMUNIZACIONES</t>
  </si>
  <si>
    <t>Oportunidad en la entrega del informe Mensual de vacunación del municipio (Procedente de IPS Públicas y Privadas) a la Secretaría de Salud de Cundinamarca</t>
  </si>
  <si>
    <t xml:space="preserve">seguimiento mensual  a la cohorte de recien nacido por promotoras </t>
  </si>
  <si>
    <t>permanente</t>
  </si>
  <si>
    <t xml:space="preserve">Eestablecer metas y seguimiento de cumplimiento de esquemas adecuados para la edad en los menores de 6 años a cada EPS IPS y extramural. </t>
  </si>
  <si>
    <t xml:space="preserve">Movilizar y coordinar acciones intersectoriales municipales para lograr y mantener coberturas utiles de vacunacion mediante la conformacion y reactivacion del comité municpal de vacunacion previo a cada una de las jornadas. </t>
  </si>
  <si>
    <r>
      <t xml:space="preserve">Recolectar consolidar y enviar en los </t>
    </r>
    <r>
      <rPr>
        <b/>
        <sz val="10"/>
        <color indexed="8"/>
        <rFont val="Arial"/>
        <family val="2"/>
      </rPr>
      <t>primeros 5 dias</t>
    </r>
    <r>
      <rPr>
        <sz val="10"/>
        <color indexed="8"/>
        <rFont val="Arial"/>
        <family val="2"/>
      </rPr>
      <t xml:space="preserve"> calendario  de cada mes en la secretaria de salud el informe mensual de vacunacion. </t>
    </r>
  </si>
  <si>
    <t>Realizar  Monitoreos 2 Rápidos de Coberturas utilizando la metodologia establecida</t>
  </si>
  <si>
    <t>Presentar informe de coberturas de atención en Crecimiento y Desarrollo de las IPS  y  del Municipio.</t>
  </si>
  <si>
    <t xml:space="preserve">Realizar seguimiento a coberturas de vacunacion e implementar planes de mejoramiento tendientes  a mejorar coberturas. ( mediante el tablero de control) </t>
  </si>
  <si>
    <t>funcinamiento del sistema nominal  PAI WEB en el municipio</t>
  </si>
  <si>
    <t xml:space="preserve">AIEPI </t>
  </si>
  <si>
    <t>Desarrollar la estrategia de AIEPI  componente comunitario en el 100% de los menores de 0 a 1 año</t>
  </si>
  <si>
    <t>Reportar  el registro  mensual  de  IRA-EDA, en medio magnético reportado por IPS del municipio.</t>
  </si>
  <si>
    <t>Recolectar, condensar y analizar mensualmente el componente  comunitario por medio de ficha familiar  y presentar en medio magnético informe de acuerdo a lineamiento Departamental.</t>
  </si>
  <si>
    <t>Mantener actualizar e informar de manera anual línea de base de infancia.</t>
  </si>
  <si>
    <t>Medición de impacto de la estrategia a través de indicadores para el seguimiento de las acciones realizadas hacia la primera infancia</t>
  </si>
  <si>
    <t>Construir y o actualizar el documento del Plan Operativo de AIEPI articulado con los Planes de Salud Territorial, el cual contenga un análisis de la situación de salud materno infantil y la planeación, monitoreo y evaluación de las actividades por cada componente. Este es el insumo básico para la implantación de la estrategia en el año 2014, pues definirá la ruta a seguir y permitirá realizar la evaluación continua a las actividades planeadas.</t>
  </si>
  <si>
    <t xml:space="preserve">DISCAPACIDAD </t>
  </si>
  <si>
    <t>activar el comité de discapacidad y relizar las reuniones de forma semestral</t>
  </si>
  <si>
    <t>VEJEZ</t>
  </si>
  <si>
    <t xml:space="preserve">Aportar en la construccion del diagnostico en salud, evidenciando los determinantes  que afectan el bienestar de las personas mayores </t>
  </si>
  <si>
    <t>VIGILANCIA DEL RIESGO EN EL AMBITO FAMILIAR</t>
  </si>
  <si>
    <r>
      <t xml:space="preserve">Realizar seguimiento y vigilancia a las gestantes a travès del </t>
    </r>
    <r>
      <rPr>
        <b/>
        <sz val="10"/>
        <rFont val="Arial"/>
        <family val="2"/>
      </rPr>
      <t>Kardex</t>
    </r>
  </si>
  <si>
    <t>Visitas de seguimiento domiciliario a los niños con  bajo peso al nacer y al suminsitro y consumo appropiado de los complementos vitaminicos  con la Estrategia Hambre Oculta</t>
  </si>
  <si>
    <t>VIGILANCIA EPIDEMIOLOGICA</t>
  </si>
  <si>
    <t>Mantener actualizada la situacion de salud del municipio por medio del perfil epidemiologico anual</t>
  </si>
  <si>
    <t>Realizar reporte semanal de los eventos de interes en salud publica por medio del SIVIGILA</t>
  </si>
  <si>
    <t>8 reportes</t>
  </si>
  <si>
    <t>12 reportes</t>
  </si>
  <si>
    <t>Realizar 4 informes de BAI Y BAC</t>
  </si>
  <si>
    <t xml:space="preserve">Actualizar la situacion del municipio con la Metodologia ASIS </t>
  </si>
  <si>
    <t>Mantener al 100% en funcionamiento,  el comité de infancia y adolescencia, Comité de vigilancia epidemiologica, el comité de estadisticas vitales y las redes de apoyo</t>
  </si>
  <si>
    <t xml:space="preserve">Realizar reuniones mensuales de la red del buen trato, con el fin de efectuar seguimiento a los casos reportados en el municipio sobre vif, as, conducta suicida y matoneo. </t>
  </si>
  <si>
    <t>realizar visitas de campo a los pacientes con enfermedades de interes en salud publica</t>
  </si>
  <si>
    <t>Realizar reuniones mensuales del comité municipal de prevención de consumo de spa, con el fin de socializar, implementar y evaluar el plan de acción de prevención de spa.</t>
  </si>
  <si>
    <t>Realizar 4 COMPOS en el Municipio- comité de infancia y adolescencia</t>
  </si>
  <si>
    <t xml:space="preserve">Realizar 4 COVE para analizar la situacion de salud del municipio </t>
  </si>
  <si>
    <t xml:space="preserve">Realizar 4 coves para analizar estadisticas vitales </t>
  </si>
  <si>
    <t>PARTICIPACION SOCIAL</t>
  </si>
  <si>
    <t>Apoyar y hacer seguimiento al 100% de las acciones de concurrencia del departamento</t>
  </si>
  <si>
    <t>Realizar acompañamiento a las acciones pertenecientes a concurrencia</t>
  </si>
  <si>
    <t>fortalecer el comité de participacion comunitaria COPACO, SAU y veedurias enel municipio de CHAGUANIen el cuatrenio</t>
  </si>
  <si>
    <t>Realizar 4 COPACO en el año para socializar temas de salud con la comunidad</t>
  </si>
  <si>
    <t>Covocar y conformar la veeduria en salud</t>
  </si>
  <si>
    <t>ASEGURAMIENTO</t>
  </si>
  <si>
    <t>Implementar el SAU a nivel municipal</t>
  </si>
  <si>
    <t>SALUD LABORAL</t>
  </si>
  <si>
    <t>Mantener al 100% en funcionamiento el comité CETI</t>
  </si>
  <si>
    <t>Apoyar y participar   del comité de erradicacion del trabajo infantil CETI</t>
  </si>
  <si>
    <t xml:space="preserve">SGP </t>
  </si>
  <si>
    <t>I TRMESTRE</t>
  </si>
  <si>
    <t>II TRIMESTRE</t>
  </si>
  <si>
    <t>III TRIMESTRE</t>
  </si>
  <si>
    <t>IV TRIMESTRE</t>
  </si>
  <si>
    <t xml:space="preserve">VALOR </t>
  </si>
  <si>
    <t>social /objetivo 1 Desarrollo Integral del Ser Humano/ pilar cundinamarca saludable / Por el desarrollo social integral de Chaguani</t>
  </si>
  <si>
    <t>3.1</t>
  </si>
  <si>
    <t>SALUD PUBLICA</t>
  </si>
  <si>
    <t>Acciones prevención de los riesgos biológicos, sanitarios y ambientales</t>
  </si>
  <si>
    <t xml:space="preserve">PLAN AMPLIADO DE INMUNIZACIONES </t>
  </si>
  <si>
    <t>Lograr anualmente cobertura útil de vacunación (95%) en niños y niñas menores de un año con esquema completo según nacidos vivos</t>
  </si>
  <si>
    <r>
      <t>Implementar Estrategias de Información, Educación y Comunicación</t>
    </r>
    <r>
      <rPr>
        <b/>
        <sz val="10"/>
        <color indexed="8"/>
        <rFont val="Tahoma"/>
        <family val="2"/>
      </rPr>
      <t xml:space="preserve"> para programa permanete y jornadas de vacunacion.</t>
    </r>
  </si>
  <si>
    <t>Alcade Municipal, Coordinadora PIC, ESE HOSPITAL SAN JOSE DE GUADUAS</t>
  </si>
  <si>
    <r>
      <t>liderar coordinar y apoyar la realizacion de por lo menos 4 jornadas de vacunacion- contratacion e instalacion y funcionamiento de pustos de vacunacion;</t>
    </r>
    <r>
      <rPr>
        <sz val="10"/>
        <color indexed="10"/>
        <rFont val="Tahoma"/>
        <family val="2"/>
      </rPr>
      <t xml:space="preserve"> </t>
    </r>
    <r>
      <rPr>
        <sz val="10"/>
        <rFont val="Tahoma"/>
        <family val="2"/>
      </rPr>
      <t>EN EL PARQUE EL SAMAN Y PUESTO DE SALUD</t>
    </r>
  </si>
  <si>
    <t>Realizar  dos (2) monitoreso rapidos de coberturas de vacunacion</t>
  </si>
  <si>
    <t xml:space="preserve">elaborar inventario de red de frio municipal </t>
  </si>
  <si>
    <t xml:space="preserve">Vacunación extramural mediante la contratación de un (1) vacunador por 10 meses para intensificar actividades exclusivamente extramurales: operación barrido, trabajo de campo por caso de inmunioprevenibles, jornadas de vacunacion, vacunacion casa a casa y jornada de intensificacion. </t>
  </si>
  <si>
    <t xml:space="preserve">permanete </t>
  </si>
  <si>
    <t>10.00.0000</t>
  </si>
  <si>
    <t>AIEPI</t>
  </si>
  <si>
    <t xml:space="preserve">Realizar jornadas de movilización social en pro de la salud,  cuidado y protección de las madres y niños y niñas del municipio (conmemoración a la semana de la lactancia materna - jornadas), y estrategias de IEC. </t>
  </si>
  <si>
    <t xml:space="preserve">  Identificación de riesgo para CáncerInfantil  - Leucemias Agudas Pediatricas en menores de cinco años, mediante la aplicación del Módulo de Cáncer Infantil Comunitario de la Estrategia AIEPI , durante visitas domiciliarias de gestoras de calidad de vida</t>
  </si>
  <si>
    <t>3.3</t>
  </si>
  <si>
    <t>Vigilanca en salud publica y gestion del conoccimiento</t>
  </si>
  <si>
    <t>VIGILANCIA DEL RIESGO EN EL AMBITO FAMILAR</t>
  </si>
  <si>
    <t>0.88</t>
  </si>
  <si>
    <t>Verificación de la educación brindada a las familias de inicio parejo de la vida durante las visitas realizadas por las gestoras activas de salud.</t>
  </si>
  <si>
    <t>Acciones de promocion de la salud  y calidad de vida</t>
  </si>
  <si>
    <t>3.2</t>
  </si>
  <si>
    <r>
      <t xml:space="preserve">Desarrollar acciones de prevencion a travès de </t>
    </r>
    <r>
      <rPr>
        <b/>
        <sz val="10"/>
        <rFont val="Tahoma"/>
        <family val="2"/>
      </rPr>
      <t xml:space="preserve">la vacunacion </t>
    </r>
    <r>
      <rPr>
        <sz val="10"/>
        <rFont val="Tahoma"/>
        <family val="2"/>
      </rPr>
      <t>casa a casa y el AIEPI comunitario</t>
    </r>
  </si>
  <si>
    <t>Implementar  la politìca de seguridad alimentaria y nutricional SAN en la poblaciòn de 0 a 5 años haciendo ènfasis en hàbitos saludables y guìas complementarias</t>
  </si>
  <si>
    <t xml:space="preserve">DESARROLLAR LAS ACTIVIDADES DE NUTRICION DEL MUNICIPIO DE CHAGUNI MEDIANTE LA CONTRATACION DE UN PROFESIONAL EN NUTRICION. </t>
  </si>
  <si>
    <t>Visita domicilaria por promotora de salud.  Coordinacion con la IPS Municipal para realizar el seguimiento y verificacion de la adecuada utilizacion de los micronutrientes.
Registro de beneficiarios del programa en planilla SISVAN.</t>
  </si>
  <si>
    <t xml:space="preserve">Realizar tres (3) Taller de capacitación dirigido al personal de salud  de las IPS publicas y privadas que garanticen el cumplimiento , la vigilancia y control de las normas relacionadas con el Codigo Internacional de Sucedaneos de la leche materna                                                                                                                                                         </t>
  </si>
  <si>
    <t xml:space="preserve"> Realizar en cada entrega las capacitaciones sobre: 
1. Manejo adecuado de los micronutrientes a nivel casero y su registro en el formato diario, incluyendo visitas a todas las escuelas del municipio de CHAGUANI
2.  Alimentación adecuada en la primera infancia
3. Prevención de las enfermedades prevalentes  de la infancia a nivel casero (AIEPI COMUNITARIO)</t>
  </si>
  <si>
    <t xml:space="preserve"> Tres (3) talleres  en los municipios categoría  6  sobre lactancia materna,  tecnicas de amamantamiento, extraccion manual, conservacion y suministro de la leche materna y alimentacion complementaria. </t>
  </si>
  <si>
    <t>Realizar acciones de seguimiento por medio de la estrategia de vigilancia del riesgo en el ambito familiar al 100% de las gestantes y puerperas del Municipio de CHAGUANI</t>
  </si>
  <si>
    <t>Visita domicilaria por promotora de salud.  Coordinacion con la ESE Municipal para realizar el seguimiento y verificacion de la adecuada utilizacion de los micronutrientes.
Registro de beneficiarios del programa en planilla SISVAN</t>
  </si>
  <si>
    <r>
      <t xml:space="preserve">A traves de </t>
    </r>
    <r>
      <rPr>
        <b/>
        <sz val="10"/>
        <rFont val="Tahoma"/>
        <family val="2"/>
      </rPr>
      <t>Visitas Domiciliarias</t>
    </r>
    <r>
      <rPr>
        <sz val="10"/>
        <rFont val="Tahoma"/>
        <family val="2"/>
      </rPr>
      <t>, caracterizar, estratificar y georefenciar los riesgos y condiciones de salud de las gestante</t>
    </r>
  </si>
  <si>
    <t>Realizar seguimiento y vigilancia a las gestantes a travès del Kardex</t>
  </si>
  <si>
    <t>3.20</t>
  </si>
  <si>
    <t>acciones de prevecion de los riesgos</t>
  </si>
  <si>
    <t>implementar la estrategia Estilos de vida y Alimentacion Saludable abordando el 9,47 % de la poblacion infantil en el Municipio de CHAGUANI</t>
  </si>
  <si>
    <t xml:space="preserve">Desarrollar 4 talleres ludico pedagogicos, relacionados con  temas de Alimentación y habitos  saludables (1. consumo diario de frutas y verdutras, 2. habitos higienicos, 3. recetas saludables con alimentos autoctonos, 4. alimentacion sana: control del consumo de alimentos ricos en sodio y azucares) dirigido a estudiantes de las escuelas urbanas de preescolar a quinto. </t>
  </si>
  <si>
    <t>implementar la estrategia Estilos de vida y Alimentacion Saludable abordando el 11,8% de la poblacion adolescente en el Municipio de CHAGUANI</t>
  </si>
  <si>
    <t>Desarrollaran  3 jornadas Ludico Pedagogicas con adolescentes de escuelas de formación deportiva y/o  artistica,  relacionados con  temas de Alimentación y Habitos  Saludables ( feria de preparaciones saludables, competencias  deportivas y lúdicas , concurso de murales saludables)</t>
  </si>
  <si>
    <t>social /objetivo 1 Desarrollo Integral del Ser Humano / pilar cundinamarca saludable / dandole sentido a la vida/ social/ "POR EL DESARROLLO SOCIAL INTEGRAL DE CHAGUANI"</t>
  </si>
  <si>
    <t>3.11</t>
  </si>
  <si>
    <t>Acciones de promocion de la salud y calidad de vida</t>
  </si>
  <si>
    <t xml:space="preserve">ESCUELA SALUDABLE </t>
  </si>
  <si>
    <t>0.34</t>
  </si>
  <si>
    <t>implementar en la institucion de educacion basica secundaria la estrategia de colegios calidad de vida en el marco de la transectorialidad</t>
  </si>
  <si>
    <t xml:space="preserve">coordinar con el rector de la institucion el cronograma de actividades de cada una de las prioridades para abordar temas de salud mental, PAI, Nutricion y Salud sexual y reproductiva. </t>
  </si>
  <si>
    <t>actualzacion</t>
  </si>
  <si>
    <t>3.14</t>
  </si>
  <si>
    <t>Acciones de promocion de la salud y calidad de vida. Acciones de prevencion de los riesgos</t>
  </si>
  <si>
    <t>3.2           3.1</t>
  </si>
  <si>
    <t>Fortalecer las acciones de promocion de la salud en el 13,1% de la poblacion  JOVEN generando la cultura del autocuidado por medio de estrategias de IEC comunitaria</t>
  </si>
  <si>
    <t xml:space="preserve">Mediante acciones de educacion e informacion promocionar Estilos de Vida Saludables generando la cultura del autocuidado en la poblacion  joven del municipio mediante la vicitas domiciliarias </t>
  </si>
  <si>
    <t>social /objetivo 1 Desarrollo Integral del Ser Humano/ pilar cundinamarca saludable / Programa vejez divino tesoro/social/ "POR EL DESARROLLO SOCIAL INTEGRAL DE CHAGUANI"</t>
  </si>
  <si>
    <t>3.24</t>
  </si>
  <si>
    <t>Acciones de prevencion de los riesgos</t>
  </si>
  <si>
    <t>Vacunar 600 adultos mayores de 60 años contra influenza y neumococo</t>
  </si>
  <si>
    <t>Realizar actividades de censo y vacunacion de adultos mayores en el municipio de CHAGUANI</t>
  </si>
  <si>
    <t>3.27</t>
  </si>
  <si>
    <t>3.2                 3.1</t>
  </si>
  <si>
    <t>Realizar acciones de promocion de la salud en el 20,5% de la poblacion de adultos mayores generando la cultura del autocuidado por medio de estrategias de IEC comunitaria</t>
  </si>
  <si>
    <t xml:space="preserve">Mediante acciones de educacion e informacion promocionar Estilos de Vida Saludables generando la cultura del autocuidado en la poblacion Adulta del Departamento 4 Jornadas de corazon saludable
</t>
  </si>
  <si>
    <t>promover el acceso a los servicios de SALUD ORAl, mediante la gestion intersectorial,  sensbilizacion y canalizacion  para que los adultos mayores  accedan a los servicios de SALUD ORAL, para lo anterior se hara la respectiva canalizacion de la poblacion identificada dentro del diligenciamiento de la ficha familiar a traves de la visita domiciliaria de las promotoras de salud.</t>
  </si>
  <si>
    <t>Apoyar campañas masivas para la prevencion  vacunacion para los adultos mayores</t>
  </si>
  <si>
    <t>social /objetivo 1 Desarrollo Integral del Ser Humano/ pilar cundinamarca saludable / Programa familias forjadoras de sociedad/social/ "POR EL DESARROLLO SOCIAL INTEGRAL DE CHAGUANI".</t>
  </si>
  <si>
    <t>3.28</t>
  </si>
  <si>
    <t>TB Y LEPRA</t>
  </si>
  <si>
    <t xml:space="preserve">Incrementar en 4 puntos porcentuales la búsqueda de los pacientes sintomáticos respiratorios para el diagnóstico de Tuberculosis Pulmonar </t>
  </si>
  <si>
    <t>Garantizar y vigilar en el municipio que el 100% de las IPS implementen los lineamientos del programa nacional, en lo referente a la búsqueda, detección, diagnóstico ,tratamiento  "DOTS/TAES"  y seguimiento de las personas con TB y Lepra.</t>
  </si>
  <si>
    <t>Seguimiento y atencion integral a menores de 5 años contactos de TBC y niños y niñas VIH positivos</t>
  </si>
  <si>
    <t>Fomentar y facilitar la articulacion de las estrategias AIEPI, PAI, VIH/ SIDA, seguridad alimentaria y/o otras organizaciones e instituciones  través de reuniones  para garantizar el abordaje integral de control de la TB y la lepra.</t>
  </si>
  <si>
    <t>Realizar acciones de promoción y prevención orientadas  a grupos representantes de la comunidad cubriendo el 100% de las mismas (JAC, docentes, representantes de los jardines de bienestar familiar, estudiantes, policia,  madres comunitarias, Familas en accion  y poblacion victimas del conflicto., Adulto mayor etc) en temas como:  prevencion, Identificación y  captacion de sintomaticos respiratorios, sintomáticos de piel y sistema nerviso periferico y acciones colaborativas en el seguimiento y tratamiento de pacientes.</t>
  </si>
  <si>
    <t>Incrementar el índice de captación de los pacientes sintomáticos  de piel y sistema nervioso periférico a 1 por cada mil habitantes</t>
  </si>
  <si>
    <t xml:space="preserve">Implementar estrategias de difusión con la comunidad que fortalezcan la búsqueda institucional y comunitaria de sintomáticos respiratorios, sintomáticos  de piel y sistema  nervioso periférico a través de la socialización con la comunidad los                   signos de alarma a la comunidad la i para alcanzar y mantener la meta de captación.  </t>
  </si>
  <si>
    <t>1 Verificación de BAC y BAI y demanda efectiva</t>
  </si>
  <si>
    <t>Seguimiento a coberturas utiles de vacunacion con BCG en el municipio.</t>
  </si>
  <si>
    <t>1 Informe</t>
  </si>
  <si>
    <t>Realizar acciones de promocion de la salud en el 100% de la poblacion generando la cultura del autocuidado por medio de visitas domiciliarias</t>
  </si>
  <si>
    <r>
      <t xml:space="preserve"> A travès de  </t>
    </r>
    <r>
      <rPr>
        <b/>
        <sz val="10"/>
        <color indexed="8"/>
        <rFont val="Tahoma"/>
        <family val="2"/>
      </rPr>
      <t>Visitas Domiciiarias</t>
    </r>
    <r>
      <rPr>
        <sz val="10"/>
        <color indexed="8"/>
        <rFont val="Tahoma"/>
        <family val="2"/>
      </rPr>
      <t xml:space="preserve"> , realizar acciones de Promocion y Educacion   dirigidas a la familia teniendo en cuenta las diferentes Estapas de Ciclo Vital de  sus miembros  relacionadas con derechos y  deberes, Portafolio de servicios,  Normas Tecnicas ,   Guias de Atencion, Estilos de Vida Saludables,  Fomento del Buen Trato, Salud Sexual y Reproductiva, Seguridad  Laboral , Sanitaria y Ambiental  y  Habitos de higiene  con el fin de generar la cultura del autocuidado mediante la contatacion </t>
    </r>
    <r>
      <rPr>
        <b/>
        <sz val="10"/>
        <color indexed="8"/>
        <rFont val="Tahoma"/>
        <family val="2"/>
      </rPr>
      <t>de dos gestoras de calidad de vida pon once (10) meses</t>
    </r>
    <r>
      <rPr>
        <sz val="10"/>
        <color indexed="8"/>
        <rFont val="Tahoma"/>
        <family val="2"/>
      </rPr>
      <t xml:space="preserve"> para las veredas lLA TABLA, LLANO PLATANAL,NUQUIA,LOMALARGA,CASACO URBANO  ( 500 visitas</t>
    </r>
    <r>
      <rPr>
        <sz val="10"/>
        <rFont val="Tahoma"/>
        <family val="2"/>
      </rPr>
      <t xml:space="preserve"> a familias en el primer semestre y  segumientos  a las familias). </t>
    </r>
  </si>
  <si>
    <t>20,000,000</t>
  </si>
  <si>
    <r>
      <t xml:space="preserve">Desarrollar  </t>
    </r>
    <r>
      <rPr>
        <b/>
        <sz val="10"/>
        <color indexed="8"/>
        <rFont val="Tahoma"/>
        <family val="2"/>
      </rPr>
      <t>orientacion</t>
    </r>
    <r>
      <rPr>
        <sz val="10"/>
        <color indexed="8"/>
        <rFont val="Tahoma"/>
        <family val="2"/>
      </rPr>
      <t xml:space="preserve">  individual y  familiar,   durante  las  visitas domiciliarias  a los servicios de salud para tamizacion a y atencion del riesgo. Realizar </t>
    </r>
    <r>
      <rPr>
        <b/>
        <sz val="10"/>
        <color indexed="8"/>
        <rFont val="Tahoma"/>
        <family val="2"/>
      </rPr>
      <t>reporte mensual</t>
    </r>
    <r>
      <rPr>
        <sz val="10"/>
        <color indexed="10"/>
        <rFont val="Tahoma"/>
        <family val="2"/>
      </rPr>
      <t xml:space="preserve"> </t>
    </r>
    <r>
      <rPr>
        <b/>
        <sz val="10"/>
        <color indexed="8"/>
        <rFont val="Tahoma"/>
        <family val="2"/>
      </rPr>
      <t>de novedades a las EPSs</t>
    </r>
    <r>
      <rPr>
        <sz val="10"/>
        <color indexed="8"/>
        <rFont val="Tahoma"/>
        <family val="2"/>
      </rPr>
      <t xml:space="preserve">  para su acompañamiiento y seguimiento</t>
    </r>
  </si>
  <si>
    <r>
      <rPr>
        <b/>
        <sz val="10"/>
        <color indexed="8"/>
        <rFont val="Tahoma"/>
        <family val="2"/>
      </rPr>
      <t xml:space="preserve">Cracterizar </t>
    </r>
    <r>
      <rPr>
        <sz val="10"/>
        <color indexed="8"/>
        <rFont val="Tahoma"/>
        <family val="2"/>
      </rPr>
      <t xml:space="preserve"> (aplicación de Ficha)</t>
    </r>
    <r>
      <rPr>
        <b/>
        <sz val="10"/>
        <color indexed="8"/>
        <rFont val="Tahoma"/>
        <family val="2"/>
      </rPr>
      <t xml:space="preserve"> focalizar  y georefernciar  </t>
    </r>
    <r>
      <rPr>
        <sz val="10"/>
        <color indexed="8"/>
        <rFont val="Tahoma"/>
        <family val="2"/>
      </rPr>
      <t xml:space="preserve">( 5 mapas de georefereenciacion)  los riesgos y condiciones de salud </t>
    </r>
    <r>
      <rPr>
        <sz val="10"/>
        <rFont val="Tahoma"/>
        <family val="2"/>
      </rPr>
      <t xml:space="preserve">  en 500  familias del municipio de CHAGUANI a traves de la estrategia DRAF.</t>
    </r>
  </si>
  <si>
    <r>
      <t xml:space="preserve">Coordinar Intersectorialmente </t>
    </r>
    <r>
      <rPr>
        <b/>
        <sz val="10"/>
        <color indexed="8"/>
        <rFont val="Tahoma"/>
        <family val="2"/>
      </rPr>
      <t xml:space="preserve">Estrategias de Movilizacion y Atencion   Comunitaria </t>
    </r>
    <r>
      <rPr>
        <sz val="10"/>
        <color indexed="8"/>
        <rFont val="Tahoma"/>
        <family val="2"/>
      </rPr>
      <t xml:space="preserve"> (  8 Brigadas con acompañamiento de EPS-S e IPS, comisaria y PIC ) </t>
    </r>
  </si>
  <si>
    <r>
      <t xml:space="preserve">Coordinar con las IPS Publicas  del Dpto  </t>
    </r>
    <r>
      <rPr>
        <b/>
        <sz val="10"/>
        <color indexed="8"/>
        <rFont val="Tahoma"/>
        <family val="2"/>
      </rPr>
      <t>Jornadas   de atencion  y vigilancia al  riego ( 3</t>
    </r>
    <r>
      <rPr>
        <sz val="10"/>
        <color indexed="8"/>
        <rFont val="Tahoma"/>
        <family val="2"/>
      </rPr>
      <t xml:space="preserve"> Jornadas Hipertensos y Diabeticos, 2 Jornadas Maternidad , 4  de Jornadas de Vacunacion, etc)</t>
    </r>
  </si>
  <si>
    <r>
      <rPr>
        <b/>
        <sz val="10"/>
        <color indexed="8"/>
        <rFont val="Tahoma"/>
        <family val="2"/>
      </rPr>
      <t xml:space="preserve">Busqueda activa </t>
    </r>
    <r>
      <rPr>
        <sz val="10"/>
        <color indexed="8"/>
        <rFont val="Tahoma"/>
        <family val="2"/>
      </rPr>
      <t xml:space="preserve">pacientes sintomáticos de piel y sistema nervioso periférico y seguimiento a diagnosticos confirmados de tuberculosis pulmonar </t>
    </r>
  </si>
  <si>
    <r>
      <rPr>
        <b/>
        <sz val="10"/>
        <color indexed="8"/>
        <rFont val="Tahoma"/>
        <family val="2"/>
      </rPr>
      <t>Cracterizar  (aplicación de Ficha) focalizar  y georefernciar (5 mapas)</t>
    </r>
    <r>
      <rPr>
        <sz val="10"/>
        <color indexed="8"/>
        <rFont val="Tahoma"/>
        <family val="2"/>
      </rPr>
      <t xml:space="preserve">  los riesgos y condiciones de salud    de lapoblacion discapacitada </t>
    </r>
  </si>
  <si>
    <t>Acciones de gestion integral para el desarrollo operativo y funcional del plan de salud</t>
  </si>
  <si>
    <t>3.5</t>
  </si>
  <si>
    <t>GESTION</t>
  </si>
  <si>
    <t>Sistemantizar al 100%  la ejecucion del Plan de Salud territorial CHAGUANI 2012- 2015</t>
  </si>
  <si>
    <r>
      <t xml:space="preserve">Digitar la informacion de  las prioridades de   Salud Pública: Salud Sexual y Reproductiva,Escuelas Saludables,PAI,Nutricion,Salud Mental,AIEPI, Deteccion del Riesgo en el Ambito Familia </t>
    </r>
    <r>
      <rPr>
        <b/>
        <sz val="10"/>
        <rFont val="Tahoma"/>
        <family val="2"/>
      </rPr>
      <t>MEDIANTE LA COTRATACION DE UN DIGITADO</t>
    </r>
    <r>
      <rPr>
        <sz val="10"/>
        <rFont val="Tahoma"/>
        <family val="2"/>
      </rPr>
      <t xml:space="preserve">R. </t>
    </r>
  </si>
  <si>
    <t>13,200,000</t>
  </si>
  <si>
    <t>3.8</t>
  </si>
  <si>
    <t xml:space="preserve">Apoyo en papeleria para  cada una de las prioridades de Salud Pública: Salud Sexual y Reproductiva,Escuelas Saludables,PAI,Nutricion,Salud Mental,AIEPI, Deteccion del Riesgo en el Ambito Familiar </t>
  </si>
  <si>
    <t>Adquirir papeleria</t>
  </si>
  <si>
    <t>Apoyo para el desplazamiento de las prioridades de salud publica.</t>
  </si>
  <si>
    <t>3.9</t>
  </si>
  <si>
    <t>COMPRA DE EQUIPO DE COMPUTO para la stemantizacion al 100%  la ejecucion del Plan de Salud territorial CHAGUANI 2012- 2015</t>
  </si>
  <si>
    <t>5.1</t>
  </si>
  <si>
    <t>PREVENCION DE LOS RIESGOS LABORALES</t>
  </si>
  <si>
    <t>Acciones de promocion de la salud y calidad de vida en los ambitos laborales</t>
  </si>
  <si>
    <t xml:space="preserve">SALUD LABORAL </t>
  </si>
  <si>
    <t>Aumentar  40% en la  población ocupada del municipio de CHAGUANI -  acciones de prevecnion y promocion de salud y riesgos ocupacionales.</t>
  </si>
  <si>
    <t xml:space="preserve">1 Acciones de Promoción de la salud en ambientes laborales  (microempresas y/o trabajadores informales) normas de bioseguridad. </t>
  </si>
  <si>
    <t xml:space="preserve">Canalizar menores trabajadores y realizar segumiento por comisaria de familia mediante las gestoras de calidad de vida. </t>
  </si>
  <si>
    <t xml:space="preserve">Acciones de seguimiento, evaluación y difusión de resultados de la vigilancia en salud en el entorno laboral. </t>
  </si>
  <si>
    <t>5.5</t>
  </si>
  <si>
    <t>Apoyar 1 Actividad en Conmemoracion del Dia Internacional contra el trabajo Infantil (12 de junio) , y entrega de su respectivo informe.</t>
  </si>
  <si>
    <t>1.1</t>
  </si>
  <si>
    <t>promocion a la afiliacion</t>
  </si>
  <si>
    <t>DISCAPACIDAD</t>
  </si>
  <si>
    <t>1.2</t>
  </si>
  <si>
    <t xml:space="preserve">Identificacion de la poblacon a afiliar </t>
  </si>
  <si>
    <t>1.3</t>
  </si>
  <si>
    <t xml:space="preserve">VEJEZ </t>
  </si>
  <si>
    <t xml:space="preserve">REVISAR EN VEJEZ QUE HAY PARA NUTRICION EN ADULTOS MAYORES </t>
  </si>
  <si>
    <t>Aumentar la accesibilidad a los servicios de salud pública a través de la estrategia de Atención Primaria en Salud.</t>
  </si>
  <si>
    <t xml:space="preserve">DESARROLLAR LAS ACTIVIDADES DE SALUD ORAL DEL MUNICIPIO DE CHAGUANI MEDIANTE LA CONTRATACION DE UN PROFESIONAL. </t>
  </si>
  <si>
    <t xml:space="preserve">SALUD ORAL </t>
  </si>
  <si>
    <t>Promover en el hogar, en los ámbitos escolares e instituciones, en guarderías y hogares de bienestar familiar hábitos higiénicos de salud oral como rutina de cuidado diario desde el nacimiento y  primera infancia, mediante la realizacion de talleres y jornadas  ludicopedagogicas para capacitar  a padres, cuidadores, madres comunitarias, promotoras de salud y padres y madres gestantes asistentes al curso para el inicio de la Maternidad y la Paternidad, sobre  promocion de la lactancia materna, supervision de habitos de higiene oral, el desarrollo del sistema estomatognatico, secuencia eruptiva, dieta saludable, evitar uso de chupos y biberones, deberes y derechos en salud oral en el municipio de CHAGUANI.</t>
  </si>
  <si>
    <t xml:space="preserve">promover en los ambitos escolares factores protectores y promocion de habitos saludables, mediante la realizacion de talleres y jornadas ludicopedagogicos dirigido a escolares de educacion basica primaria sobre promocion de habitos adecuados de higiene oral, cuidado del molar de 6 años, dieta saludable, secuencia eruptiva permanente,  uso de seda dental, derechos y deberes en salud,  visitas periodicas y control odontologico.  </t>
  </si>
  <si>
    <t>promover habitos saludables en higiene oral al interior de los centros educativos de bachillerato, mediante la realizacion de jornada de sensibilizacion  para incorporar el uso del cepillo dental como elemento de la maleta escolar-Jornada  Amigable  de Higiene Oral-debe incluir el fortalecimiento a la tecnica de cepillado y el uso adecuado de seda dental,  de manera individual  se identifica la calidad del cepillado y la capacidad del escolar para procurar autocuidado e identificar su riesgo y canalizacion al servicio de salud oral.</t>
  </si>
  <si>
    <t xml:space="preserve"> Asistencia tecnica de seguimiento y verificacion realizada  a la  IPS odontologicas presentes en el municipio. soportes, verificacion de seguimiento y cumplimiento, informes, actas de compromiso y planes de mejoramiento.   </t>
  </si>
  <si>
    <t>PLAN DE ACCION 2014</t>
  </si>
  <si>
    <t xml:space="preserve"> PLAN ACCION 2014</t>
  </si>
  <si>
    <t xml:space="preserve">Nombre del Depto / Distrito / Municipios: </t>
  </si>
  <si>
    <t>MUNICIPIO DE CHAGUANI</t>
  </si>
  <si>
    <t>Código DANE Departamento / Distrito / Municipios:</t>
  </si>
  <si>
    <t xml:space="preserve">Peso Relativo Eje </t>
  </si>
  <si>
    <t>Código de la Meta Resultado</t>
  </si>
  <si>
    <t>Metas de Resultado Cuatrienio</t>
  </si>
  <si>
    <t xml:space="preserve">Peso Relativo Área </t>
  </si>
  <si>
    <t>Meta de producto Cuantitativa para el Cuatrienio (2012-2015)</t>
  </si>
  <si>
    <t>OBSERVACIONES</t>
  </si>
  <si>
    <t xml:space="preserve">Descripcion  de actividades del proyecto </t>
  </si>
  <si>
    <t>Indicador o Producto del Proyecto por trimentre</t>
  </si>
  <si>
    <t>Total Recursos Apropiacion</t>
  </si>
  <si>
    <t>Recursos Propios</t>
  </si>
  <si>
    <t>SGP</t>
  </si>
  <si>
    <t>FOSYGA</t>
  </si>
  <si>
    <t>TN</t>
  </si>
  <si>
    <t>REG</t>
  </si>
  <si>
    <t>RC</t>
  </si>
  <si>
    <t>CC</t>
  </si>
  <si>
    <t>RF</t>
  </si>
  <si>
    <t>LDSP</t>
  </si>
  <si>
    <t>FORP</t>
  </si>
  <si>
    <t>SOAT-ECAT</t>
  </si>
  <si>
    <t>RP</t>
  </si>
  <si>
    <t>OTROS R</t>
  </si>
  <si>
    <t>INV</t>
  </si>
  <si>
    <t>I Trimestre</t>
  </si>
  <si>
    <t>II Trimestre</t>
  </si>
  <si>
    <t>III Trimestre</t>
  </si>
  <si>
    <t>IV Trimestre</t>
  </si>
  <si>
    <t>Con Destinación Especifica</t>
  </si>
  <si>
    <t>Sin Destinación Especifica</t>
  </si>
  <si>
    <t>03000000</t>
  </si>
  <si>
    <t>social /objetivo 2/ componente estrategico  adapataciòn al cambio y variabilidad climatica  / programa Gestion del riesgo y la variablidad climatica/social/ " POR EL DESARROLLO SOCIALINTEGRAL DE CHAGAUNI"</t>
  </si>
  <si>
    <t>Emergencias y desastres</t>
  </si>
  <si>
    <t>6.1</t>
  </si>
  <si>
    <t>Mantener el proceso de  gestión para la identificación y priorización de los riesgos de emergencias y desastres.</t>
  </si>
  <si>
    <t>6.3</t>
  </si>
  <si>
    <t>Gestion para la identificacion y priorizacion de los riesgos emergencias y desastres</t>
  </si>
  <si>
    <t>Realizar acciones de identificación y priorización de los riesgos de emergencias y desastres.</t>
  </si>
  <si>
    <t xml:space="preserve">Formular e iniciar la
implementación del plan
ambiental municipal los riesgos a traves de las mesas de trabajo del clopad </t>
  </si>
  <si>
    <t>SD</t>
  </si>
  <si>
    <t>COORDINACION PIC</t>
  </si>
  <si>
    <t>salud@chaguni-cundinamarca.gov.co</t>
  </si>
  <si>
    <t>6.2</t>
  </si>
  <si>
    <t xml:space="preserve">Actualizar elaborar y adoptar el plan de contingencia de atención y prevención de desastres en el componente de salud </t>
  </si>
  <si>
    <t>Acciones de articulación intersectorial para el desarrollo de los planes preventivos, de mitigación y superación de las emergencias y desastres;</t>
  </si>
  <si>
    <t xml:space="preserve"> Incrementar  el número de  acciones de articulación intersectorial para el desarrollo de los planes preventivos, de mitigación, y superación de las emergencias y desastres.</t>
  </si>
  <si>
    <t xml:space="preserve">Planear y actualizar el PLAN LOCAL DE EMERGENCIA Y CONTINGENCIA PLEC EN EL COMPONENTE DE SALUD </t>
  </si>
  <si>
    <t xml:space="preserve">Implementar  una estrategia de respuesta efectiva y rápida ante las situaciones de emergencias y desastres </t>
  </si>
  <si>
    <t>Acciones de fortalecimiento institucional para la respuesta territorial ante las situaciones de emergencias y desastres.</t>
  </si>
  <si>
    <t xml:space="preserve">Ampliar el número  de acciones de fortalecimiento institucional para la respuesta territorial ante las situaciones </t>
  </si>
  <si>
    <t>Participar como sector salud en los eventos que se presenten ariticuladamnete en coordinación con el Comité Local de Emergencias del Municipio</t>
  </si>
  <si>
    <t>6.4</t>
  </si>
  <si>
    <t>Construir  un modelo de gestión que conduzca al fortalecimiento de la red de urgencias</t>
  </si>
  <si>
    <t xml:space="preserve">acciones de fortalecimiento de la red de urgencias </t>
  </si>
  <si>
    <t xml:space="preserve">Aumentar las acciones de fortalecimiento de la red de urgencias </t>
  </si>
  <si>
    <t xml:space="preserve">SEGUMIENTO A LOS PLANES DE EMEGENCIA DE LA IPS </t>
  </si>
  <si>
    <t>Apoyar las acciones del CLOPAD
municipal.</t>
  </si>
  <si>
    <t>MUNICIPIO DE  CHAGUANI</t>
  </si>
  <si>
    <t xml:space="preserve">   LUIS HERNAN SALDAÑA ANGEL</t>
  </si>
  <si>
    <t>Meta de producto Anual</t>
  </si>
  <si>
    <t xml:space="preserve">INCREMENTAR LA PROMOCION DE LA AFILIACION AL SGSSS mediante estrategia de IEC al 80% de la poblacion </t>
  </si>
  <si>
    <t xml:space="preserve">Promocion de la afiliacion </t>
  </si>
  <si>
    <t xml:space="preserve">Implementar una Estrategia integral de IEC   a nivel municipal </t>
  </si>
  <si>
    <t>social /objetivo 1 Desarrollo Integral del Ser Humano/ pilar cundinamarca saludable /social/Programa Salud con Calidad / C</t>
  </si>
  <si>
    <t>salud@haguani-cundinamarca.gov.co</t>
  </si>
  <si>
    <t xml:space="preserve">MANTENER LA MEJORA CONTINUA EN EL PROCESO DE IDENTIFICACION Y PRIORIZACION DE LA POBLACION A AFILIAR AL SGSSS AL MAYOR NUMERO DE PERSONAS SIN NINGUN TIPO DE AFILIACION </t>
  </si>
  <si>
    <t xml:space="preserve">INSTAURAR    UN MECANISMO PARTICIPATIVO E INTERSECTORIAL INVOLUCRANDO EL MAYOR NUMERO DE SECTORES SOCIALES Y COMUNITARIOS PARA LOGRAR LA IDENTIFICACION Y PRIORIZACION OPORTUNA DE LA POBLACION SIN NINGUN TIPO DE AFILIACION  AL SGSSS </t>
  </si>
  <si>
    <t>Identificación y priorización de la población a afiliar;</t>
  </si>
  <si>
    <t xml:space="preserve">MANTENER EL MECANISMO  DE GESTIÓN Y UTILIZACIÓN EFICIENTE DE LOS CUPOS DEL RÉGIMEN SUBSIDIADO 
</t>
  </si>
  <si>
    <t>gestión y utilización eficiente de los cupos de régimen subsidiado</t>
  </si>
  <si>
    <t xml:space="preserve">IMPLEMENTAR UN PROCESO DE PLANEACION ORGANIZACIÓN SEGUIMIENTO Y EVALUACION DEL USO EFICIENTE DE LOS CUPOS DEL REGIMEN SUBSIDIADO </t>
  </si>
  <si>
    <t>1.4</t>
  </si>
  <si>
    <t>Mantener un sistema de gestión de la calidad en información  único que permita  la ADECUACIÓN TECNOLÓGICA Y RECURSO HUMANO idóneo  PARA LA ADMINISTRACIÓN DE LA AFILIACIÓN EN EL MUNICIPIO</t>
  </si>
  <si>
    <t>Adecuación tecnológica y recurso humano para la administración de la afiliación en el municipio de CHAGUANI</t>
  </si>
  <si>
    <t>Implantar un modelo de gestión de la calidad en la información mediante el uso adecuado de las TICS a travez del sofware  SICRESU  para  la administración eficiente de el aseguramiento al SGSSS al mayor numero de personas del municipio de CHAGUANI</t>
  </si>
  <si>
    <t>1.5</t>
  </si>
  <si>
    <t xml:space="preserve">Mantener la CELEBRACIÓN oportuna  DE LOS CONTRATOS DE ASEGURAMIENTO </t>
  </si>
  <si>
    <t xml:space="preserve">celebración del Acto Administrativo de aseguramiento </t>
  </si>
  <si>
    <t xml:space="preserve">Realizar actos administrativos de compromiso de los recursos del régimen subsidiado oportunamente    que garanticen el Acceso  de los afiliados a los servicios de salud contenidos en el Plan Obligatorio de Salud del Régimen Subsidiado
</t>
  </si>
  <si>
    <t>1.6</t>
  </si>
  <si>
    <t>Mantener la administración eficiente  de la base de datos del aseguramiento al SGSSS de la población de CHAGUANI</t>
  </si>
  <si>
    <t>Administración de bases de datos de afiliados;</t>
  </si>
  <si>
    <t>Continuar con  el sistema de información SICRESU que permita mantener la administración eficiente de las bases de datos en todos los regímenes de SGSSS</t>
  </si>
  <si>
    <t>1.7</t>
  </si>
  <si>
    <t>Mantener el mecanismo de la gestión financiera eficiente del giro de los recursos.</t>
  </si>
  <si>
    <t>Gestión financiera del giro de los recursos;</t>
  </si>
  <si>
    <t>Realizar el giro oportuno  de los recursos de la cuenta maestra del régimen subsidiado</t>
  </si>
  <si>
    <t xml:space="preserve">DIRECCION LOCAL DE SALUD </t>
  </si>
  <si>
    <t>direccionlocaldesalud@viani-cundinamarca.gov.co</t>
  </si>
  <si>
    <t xml:space="preserve">Mantener constantemente la interventoría de los contratos del régimen subsidiado. </t>
  </si>
  <si>
    <t xml:space="preserve">Interventoría de los contratos del régimen subsidiado </t>
  </si>
  <si>
    <t>Garantizar  la supervisión de la interventoría eficaz y oportuna  del regimen subsidiado.</t>
  </si>
  <si>
    <t>1.8</t>
  </si>
  <si>
    <t>1.9</t>
  </si>
  <si>
    <r>
      <t xml:space="preserve">Aumentar el </t>
    </r>
    <r>
      <rPr>
        <sz val="10"/>
        <color indexed="8"/>
        <rFont val="Arial"/>
        <family val="2"/>
      </rPr>
      <t xml:space="preserve"> Fortalecimiento de  los procesos de Inspección y Vigilancia y Control del aseguramiento al SGSSS</t>
    </r>
  </si>
  <si>
    <t xml:space="preserve">vigilancia y control del aseguramiento </t>
  </si>
  <si>
    <t>Fortalecer las acciones  de Inspección y Vigilancia y Control del aseguramiento en todos los regímenes y en los componentes de salud pensión y ARL</t>
  </si>
  <si>
    <t>Indicador Resultado Cuatrienio</t>
  </si>
  <si>
    <t>RESPPNSABLES</t>
  </si>
  <si>
    <t>Indicador</t>
  </si>
  <si>
    <t>Valor Actual (Línea de base)</t>
  </si>
  <si>
    <t>Valor esperado al 4 año</t>
  </si>
  <si>
    <t xml:space="preserve">social /objetivo 1 Desarrollo Integral del Ser Humano/ pilar cundinamarca saludable /Programa Salud con Calidad </t>
  </si>
  <si>
    <t>FORTALECIMIEMTO DE LA SALUD PUBLICA</t>
  </si>
  <si>
    <t xml:space="preserve">Mantener en el cuatrienio la tasa de mortalidad infantil (0 - 1 año) en 0 por 1.000 nacidos vivos
</t>
  </si>
  <si>
    <t>Tasa de mortalidad infantil en menores de 0 a 1 año por 1000 nacidos vivos</t>
  </si>
  <si>
    <t>ALCALDIA MUNICIPAL,COORDINADOR PIC,HOSPITAL</t>
  </si>
  <si>
    <t>Reducir en el cuatrenio la tasa de mortalidad de niños y niñas de 0 a 5 años a 1000 por mil nacidos vivos</t>
  </si>
  <si>
    <t>Tasa de mortalidad infantil en menores de 5 años por 1000 nacidos vivos</t>
  </si>
  <si>
    <t>0 Fuente Estadisiticas vitales DANE 2009.</t>
  </si>
  <si>
    <t>lograr anualmente cobertura útil de vacunación (95%) en niños y niñas menores de 5 años con esquema completo según nacidos vivos</t>
  </si>
  <si>
    <t>Vacunar en el cuatrenio 100%  niñas y niños de un año de edad con esquema de vacunación PAI PLUS (hepatitis A y Varicela).</t>
  </si>
  <si>
    <t>Acciones de promocion de la salud y calidad de vida.
Acciones de vigilancia en salud publica y gestion de conocmiento.
Acciones de prevencion de los riesgos.</t>
  </si>
  <si>
    <t>Desarrollar  la estrategia de vigilancia del riesgo en el ambito familiar para la atencion primaria en salud en el 100% de menores de 5 año</t>
  </si>
  <si>
    <t>fortalecer la estrategia atencion integral de las enfermedades prevalentes de la infancia AIEPI componente clinico y comunitario en el 100% de las instituciones prestadoras de servicios de salud del Municipio de CHAGUANI</t>
  </si>
  <si>
    <t>Reducir en el cuatrienio al 5% la prevalencia de desnutrición aguda en niños y niñas de 0 a 5 años</t>
  </si>
  <si>
    <t>% de desnutrición aguda en menores de 5 años</t>
  </si>
  <si>
    <t>8% Fuente Winsisvan 2010</t>
  </si>
  <si>
    <t>Acciones de promocion de la salud y calidad de vida.
Acciones de prevencion de los riesgos.</t>
  </si>
  <si>
    <t>Aumentar en el cuatrienio la mediana de lactancia materna exclusiva por encima de los 4.6 meses</t>
  </si>
  <si>
    <t>Mantener en el cuatrenio en 0 por 100.000 nacidos vivos la razón de mortalidad materna</t>
  </si>
  <si>
    <t>Tasa de mortalidad materna en  por 100000 nacidos vivos</t>
  </si>
  <si>
    <t>0% Estadisticas DANE 2009</t>
  </si>
  <si>
    <t>Realizar acciones de seguimiento por medio de la estrategia de vigilancia del riesgo en el ambito familiar al 100% de las gestantes y puerperas del Municipio de CHAGUANI.</t>
  </si>
  <si>
    <t>Implementar en el 100% de las instituciones de salud en el cuatrenio, la estrategia de atención integral para el inicio parejo de la vida con enfasis en gestantes y puerperas</t>
  </si>
  <si>
    <t>Realizar acciones  en el 9.47% de la poblacion infantil del Municipio de CHAGUANI dirigidas a la promocion de derechos y deberes en salud sexual y reproductiva</t>
  </si>
  <si>
    <t>implementar la estrategia Estilos de vida y Alimentacion Saludable abordando el 9,47 % de la poblacion infantil en el Municipio de CHAGUANI.</t>
  </si>
  <si>
    <t>0.45%</t>
  </si>
  <si>
    <t>Realizar acciones de promocion de la salud en el 9,47% de la poblacion infantil generando la cultura del autocuidado por medio de estrategias de IEC comunitaria</t>
  </si>
  <si>
    <t>Realizar acciones de promocion y prevencion  en salud mental dirigidas a violencia intrafamiliar y abuso sexual en el 9.47% de la poblacion infantil</t>
  </si>
  <si>
    <t xml:space="preserve">social /objetivo 1 Desarrollo Integral del Ser Humano / pilar cundinamarca saludable / dandole sentido a la vida/ Programa Salud con Calidad </t>
  </si>
  <si>
    <t>Aumentar la accesibilidad a los servicios de salud pública a través de la estrategia de Atención Primaria en Salud  en el 11,84% de la poblacion del municipio de CHAGUANI</t>
  </si>
  <si>
    <t>% de personas atendidas a traves de la estrategia de atencion integral en salud</t>
  </si>
  <si>
    <t>implementar en 4 institucion de educacion basica secundaria la estrategia de colegios calidad de vida en el marco de la transectorialidad</t>
  </si>
  <si>
    <t xml:space="preserve">COORDINACION PIC </t>
  </si>
  <si>
    <t>Realizar acciones  en el 11,8% de la poblacion adolescente del Municipio de CHAGUANI encaminadas a la planificacion familiar, prevencion de ITS y embarazos en adolescentes en salud sexual y reproductiva</t>
  </si>
  <si>
    <t>Realizar acciones de promocion de la salud en el 11,8% de la poblacion adolescente generando la cultura del autocuidado por medio de estrategias de IEC comunitaria del Municipio de CHAGUANI</t>
  </si>
  <si>
    <t>Realizar acciones de promocion y prevencion  en salud mental dirigidas al consumo de SPA, conducta suicida y proyecto de vida en el 11,8% de la poblacion adolescente del Municipio de CHAGUANI.</t>
  </si>
  <si>
    <t xml:space="preserve">social /objetivo 1 Desarrollo Integral del Ser Humano/ pilar cundinamarca saludable / jovenes constructores de paz/ Programa Salud con Calidad </t>
  </si>
  <si>
    <t>3.12</t>
  </si>
  <si>
    <t>Aumentar la cobertura de promocion de la salud y prevencion de los riesgos en el 13,1% de la poblacion joven</t>
  </si>
  <si>
    <t>% de poblacion con cobertura en acciones de salud</t>
  </si>
  <si>
    <t>3.6%</t>
  </si>
  <si>
    <t>15.4%</t>
  </si>
  <si>
    <t>Realizar acciones en salud oral encaminadad a prevenir las enfermedades periodontales y la caries</t>
  </si>
  <si>
    <t>3.13</t>
  </si>
  <si>
    <t>Realizar acciones de Promoción de la Salud Mental dirigidas a consumo de SPA, VIF, pautas de crianza y violencia de genero en el 13,1% de la población joven del Municipio de CHAGUANI.</t>
  </si>
  <si>
    <t>Implementar acciones de detección temprana y protección especifica en salud sexual y reproductiva  en el 13,1% de la población de hombres y mujeres de 18 a 29 .</t>
  </si>
  <si>
    <t>3.15</t>
  </si>
  <si>
    <t>Realizar acciones de promocion para lograr entornos laborales saludables en el 13,1% de la poblacion joven .</t>
  </si>
  <si>
    <t>3.16</t>
  </si>
  <si>
    <t>Fortalecer las acciones de promocion de la salud en el 13,1% de la poblacion generando la cultura del autocuidado por medio de estrategias de IEC comunitaria.</t>
  </si>
  <si>
    <t xml:space="preserve">social /objetivo 1 Desarrollo Integral del Ser Humano/ pilar cundinamarca saludable / Programa Adultos Proactivos y Saludables/Programa Salud con Calidad </t>
  </si>
  <si>
    <t>3.18</t>
  </si>
  <si>
    <t>Aumentar  la accesibilidad a los servicios de salud teniendo en el 36% de la poblacion adulta</t>
  </si>
  <si>
    <t xml:space="preserve">% de poblacion adulta con cobertura en acciones de salud </t>
  </si>
  <si>
    <t xml:space="preserve">Acciones de promoción de la salud, prevención de riesgos </t>
  </si>
  <si>
    <t>Fortalecer las acciones de salud sexual y reproductiva dirigidas a la promocion de factores protectores para Ca,  y prevencion de comportamiento de riesgos en el 20% de la poblacion adulta.</t>
  </si>
  <si>
    <t>3.19</t>
  </si>
  <si>
    <t>Fortalecer las acciones de prevencion y promocion de salud mental dirigidas a  violencia intrafamiliar y  maltrato infantil en el 20% de la poblacion adulta.</t>
  </si>
  <si>
    <t>0.23%</t>
  </si>
  <si>
    <t>Realizar acciones de promocion de la salud en el 36% de la poblacion adulta generando la cultura del autocuidado por medio de estrategias de IEC comunitaria.</t>
  </si>
  <si>
    <t xml:space="preserve">social /objetivo 1 Desarrollo Integral del Ser Humano/ pilar cundinamarca saludable / Programa vejez divino tesoro/Programa Salud con Calidad </t>
  </si>
  <si>
    <t>3.6</t>
  </si>
  <si>
    <t>3.21</t>
  </si>
  <si>
    <t>Aumentar la accesibilidad de los servicios de salud para con ello mejorar la calidad de vida en el 20,5% de los adultos mayores en el Municipio</t>
  </si>
  <si>
    <t>% de poblacion de adultos mayores de 60 años atendidos en salud</t>
  </si>
  <si>
    <t>Acciones de promoción de la salud, prevención de riesgos y atención de las poblacion</t>
  </si>
  <si>
    <t xml:space="preserve">Realizar acciones de prevencion y promocion de salud mental dirigidas al abandono y maltrato a la tercera edad en el 15% de la poblacion </t>
  </si>
  <si>
    <t>3.22</t>
  </si>
  <si>
    <t>Acciones de promoción de la salud, prevención de riesgos y atención de las poblaciones especiales</t>
  </si>
  <si>
    <t>Realizar acciones de promocion de la salud en el 20,5% de la poblacion de adultos mayoresgenerando la cultura del autocuidado por medio de estrategias de IEC comunitaria</t>
  </si>
  <si>
    <t xml:space="preserve">social /objetivo 1 Desarrollo Integral del Ser Humano/ pilar cundinamarca saludable / Programa familias forjadoras de sociedad/Programa Salud con Calidad </t>
  </si>
  <si>
    <t>3.7</t>
  </si>
  <si>
    <t>3.23</t>
  </si>
  <si>
    <t>Aumentar la atencion primaria en salud  en el 100% de las familias del municipio de CHAGUANI</t>
  </si>
  <si>
    <t>% de familias atendidas en salud publica</t>
  </si>
  <si>
    <t xml:space="preserve">Incrementar en 8 puntos porcentuales la búsqueda de los pacientes sintomáticos respiratorios para el diagnóstico de Tuberculosis Pulmonar </t>
  </si>
  <si>
    <t>0.03%</t>
  </si>
  <si>
    <t>3.26</t>
  </si>
  <si>
    <t>Aumentar el acceso del 60% de la poblacion objeto de las actividades de salud sexual y reproductiva ( citologias, PSA, planificacion familiar, prevencion del Ca de mama y  asesorias en temas de SSR)</t>
  </si>
  <si>
    <t>3.29</t>
  </si>
  <si>
    <t>Realizar acciones de promocion y prevencion para mantener en cero la tasa de mortalidad  de cancer de cuello uterino en el 60% de la poblacion femenina</t>
  </si>
  <si>
    <t>Apoyar al 100% acciones de  coordinacion intersectorial para impactar determinantes en salud</t>
  </si>
  <si>
    <t xml:space="preserve">
Acciones de vigilancia en salud publica y gestion de conocmiento.
.</t>
  </si>
  <si>
    <t>Fortalecer al 100% los procesos del Plan de Salud Territorial del Muncipio de CHAGUANI</t>
  </si>
  <si>
    <t>Acciones de promoción de la salud de vida en ámbitos laborales</t>
  </si>
  <si>
    <t>Aumentar las acciones de promoción de la salud  en ámbitos laborales</t>
  </si>
  <si>
    <t>Reaizar visitas de educacion  de Promoción de una buena nutrición en ambientes laborales (empresas, microempresas, unidades productivas y/o trabajadores informales)</t>
  </si>
  <si>
    <t>social /objetivo 1 Desarrollo Integral del Ser Humano/ pilar cundinamarca saludable /Programa Salud con Calidad / "POR EL DESARROLLO SOCIAL INTEGRAL DE CHAGUANI"</t>
  </si>
  <si>
    <t xml:space="preserve">PREVENCION, VIGILANCIA Y CONTROL DE RIESGOS PROFESIONALES </t>
  </si>
  <si>
    <t>ctividades de IEC  Perifoneo, Iglesia,carteleras ) Acciones de sensibilización en derechos y deberes y fomento de una cultura de salud ocupacional (Incluir población adulta trabajadora, NNA y población trabajadora en situación de dezplazamiento a demanda).</t>
  </si>
  <si>
    <t>5.2</t>
  </si>
  <si>
    <t xml:space="preserve">Acciones de inducción a la demanda a los servicios de promoción de la salud, prevención de los riesgos en salud y origen laboral en ámbitos laborales </t>
  </si>
  <si>
    <t>Aumentar las acciones de inducción a la demanda a los servicios de promoción de la salud, prevención de los riesgos en salud y de origen laboral en ámbitos laborales</t>
  </si>
  <si>
    <t>Seguimiento a la entrega del INFORME TRIMESTRAL realizado por el  digitador PIC, de la canalización del adulto trabajador informal diligenciado por las promotoras de salud, a través del formato de canalización – prevención</t>
  </si>
  <si>
    <t>Seguimiento y Obtención de los Reportes del registro SISO (Sistema de Información en Salud Ocupacional) a la red prestadora de servicios de salud local</t>
  </si>
  <si>
    <t xml:space="preserve">Acciones de inspección vigilancia y control de los riesgos sanitarios fitosanitarios, ambientales en los ámbitos laborales y riesgos en las empresas con base  en los riesgos profesionales </t>
  </si>
  <si>
    <t>Aumentar el número de acciones de IVC de los riesgos sanitarios fitosanitarios, ambientales en los ámbitos laborales y riesgos en las empresas con base  en los riesgos profesionales.</t>
  </si>
  <si>
    <t>Reuniones de análisis de morbiaccidentalidad laboral (incluir población en situación de desplazamiento)  (COVE) con base en el registro SISO e informe del digitador PIC</t>
  </si>
  <si>
    <t>5.3</t>
  </si>
  <si>
    <t>Acciones de sensibilización para la reincorporación  inclusión del discapacitado en el sector productivo.</t>
  </si>
  <si>
    <t>Aumentar el número de acciones de sensibilización para la reincorporación  inclusión del discapacitado en el sector productivo</t>
  </si>
  <si>
    <t xml:space="preserve">realizar el censo y actulizacion de la poblacion discapacitada del muncipio. </t>
  </si>
  <si>
    <t>5.4</t>
  </si>
  <si>
    <r>
      <t>Capacitacion y sensibilizacion mediante los mecanismos de particion socia</t>
    </r>
    <r>
      <rPr>
        <sz val="9"/>
        <color indexed="8"/>
        <rFont val="Calibri"/>
        <family val="2"/>
      </rPr>
      <t>l ( comité de discapacidad, copaco)</t>
    </r>
    <r>
      <rPr>
        <sz val="9"/>
        <color indexed="8"/>
        <rFont val="Calibri"/>
        <family val="2"/>
      </rPr>
      <t xml:space="preserve"> para la  crear estragias de inclusion laboral a la poblacion discapacitada del municipio. </t>
    </r>
  </si>
  <si>
    <t>Acciones de seguimiento, evaluación y difusión de resultados de la vigilancia en salud en el entorno laboral</t>
  </si>
  <si>
    <t>Aumentar  el número  de acciones de seguimiento, evaluación y difusión de resultados de la vigilancia en salud en el entorno laboral</t>
  </si>
  <si>
    <t>Reuniones  de morbiaccidentalidad laboral (incluir población en situación de desplazamiento)  (COVE) con base en el registro SISO  c aracterización de la población trabajadora  y enfermedades laborales del municipio de CHAGUANI</t>
  </si>
  <si>
    <t xml:space="preserve"> </t>
  </si>
  <si>
    <t xml:space="preserve">                                                                                           ENERO/2014</t>
  </si>
  <si>
    <t xml:space="preserve">Area Subprogrmatica </t>
  </si>
  <si>
    <t>NOMBRE DEL PROYECTO</t>
  </si>
  <si>
    <t>Incrementar durante el cuatrienio  la mejora continua en el proceso de  la accesibilidad oportuna  a la prestación y desarrollo de los servicios de salud</t>
  </si>
  <si>
    <t>2.1</t>
  </si>
  <si>
    <t>Gestionar  estrategias que conduzcan al acceso oportuno ,continuo y de la mejor calidad  para la atención en salud al mayor numero   de la población de CHAGUANI  que demande servicios de Salud</t>
  </si>
  <si>
    <t>Realizar encuestas de satisfaccion de los usuario</t>
  </si>
  <si>
    <t xml:space="preserve">ALCALDIA MUNICIPAL/COORDINACION PIC </t>
  </si>
  <si>
    <t>salud@chaguani-cundinamarca.govsalud@chaguani-cundinamarca.gov.co</t>
  </si>
  <si>
    <t>social /jetivo 1 Desarrollo Integral del Ser Humano/ pilar cundinamarca saludable /social/Programa Salud con Calidad / "POR EL DESARROLLO SOCIAL INTEGRAL DE CHAGUANI"</t>
  </si>
  <si>
    <t>3.10</t>
  </si>
  <si>
    <t>PRESTACION Y DESARROLLO  DE SERVICIOS DE SALUD</t>
  </si>
  <si>
    <t> Realizar 2 seguimientos al PAMEC</t>
  </si>
  <si>
    <t xml:space="preserve">ALCALDIA MUNICIPAL/COORIDANION PIC </t>
  </si>
  <si>
    <t>Incrementar durante el cuatrienio  la mejora continua de gestión de calidad en la prestación y desarrollo de los  LOS SERVICIOS DE SALUD</t>
  </si>
  <si>
    <t>2.2</t>
  </si>
  <si>
    <t>Gestionar  estrategias  de mejora continua para  la prestación y desarrollo de servicios de salud   oportuno continuo y de la mejor calidad  para la atención en salud al mayor numero   de la población de CHAGUANI  que demande servicios de Salud</t>
  </si>
  <si>
    <t>Realizar seguimientos al PAMEC</t>
  </si>
  <si>
    <r>
      <t xml:space="preserve"> Realizar seguimiento y evaluación al</t>
    </r>
    <r>
      <rPr>
        <sz val="9"/>
        <rFont val="Calibri"/>
        <family val="2"/>
      </rPr>
      <t xml:space="preserve"> sistema de habilitación de la IPS municipal </t>
    </r>
  </si>
  <si>
    <t xml:space="preserve">Incrementar el proceso de   mejoramiento de la eficiencia en la prestación de servicios de salud y  sostenibilidad financiera de ESE municipal </t>
  </si>
  <si>
    <t>2.3</t>
  </si>
  <si>
    <t>Gestiona estrategias para lograr la eficiencia y el punto de equilibrio presupuestal en los componentes de oferta demanda proceso resultado impacto para  la prestación y desarrollo de servicios de salud   oportuno continuo y de la mejor calidad  en  la atención en salud al mayor número   de la población de Chaguani  que demande servicios de salud</t>
  </si>
  <si>
    <t xml:space="preserve">ofertar los servicios habilitados </t>
  </si>
  <si>
    <t>Realizar seguimiento y ajuste la ejecución de las actividades propuestas a cada uno de los contratos.</t>
  </si>
  <si>
    <t>salud@chaguani-cundinamarca.gov.co</t>
  </si>
  <si>
    <t>COMPONENTE DE EFICACIA - PLAN DE ACCIÓN - VIGENCIA  2014</t>
  </si>
  <si>
    <t>META  VIGENCIA(2014</t>
  </si>
  <si>
    <t>PAOLA ANDREA BERMUDEZ SANDINO - Directora UMATA</t>
  </si>
  <si>
    <t>Contratación del personal Profesional Director UMATA</t>
  </si>
  <si>
    <t>Contratación de técnicos de apoyo para el servicio de asistencia técnica</t>
  </si>
  <si>
    <t xml:space="preserve">Contratación de un profesional veterinario para la expedición de guias sanitarias de Movilización </t>
  </si>
  <si>
    <t>Realizar vistas de campo para emitir recomendaciones con el fin de mejorar el estado y desarrollo de  las plantaciones de  los productores de caucho del Municipio</t>
  </si>
  <si>
    <t>unidad</t>
  </si>
  <si>
    <t>ASISTENCIA TÉCNICA DIRECTA RURAL</t>
  </si>
  <si>
    <t>No de vistas a campo</t>
  </si>
  <si>
    <t>Realizar vistas de campo para dar asesoria a los pequeños productores que implementan huertas caseras como parte del programa de seguridad alimentaria</t>
  </si>
  <si>
    <t>Realizar visitas de campo a los productores para implementar actividades de medicina preventiva y curativa en animales</t>
  </si>
  <si>
    <t>No de visitas a campo</t>
  </si>
  <si>
    <t>Realizar visitas de campo para realizar chequeos reproductivos</t>
  </si>
  <si>
    <t>Brindar apoyo y supervisar el convenio suscrito con Finagro para ejecutar el Plan de Asistencia técnica</t>
  </si>
  <si>
    <t>No de informes presentados</t>
  </si>
  <si>
    <t>Formulación de Proyectos que apoyen  el sector cafetero  sostenimiento  y  mejoramiento de los cultivos de plátano del municipio</t>
  </si>
  <si>
    <t>Proyectos Formulados Has Intervenidas con estos proyectos</t>
  </si>
  <si>
    <t xml:space="preserve">Formulación y gestión de proyectos para la renovación de caña panelera en el Municipio </t>
  </si>
  <si>
    <t>Formulación y gestión de proyectos encaminados al establecimiento de nuevas has de caucho natual en el Municipio</t>
  </si>
  <si>
    <t>Formulación  y gestiónde proyectos encaminados a establecer sistemas agrosilvopastoriles y mejoramiento de praderas para los ganaderos del Municipio de Chaguaní</t>
  </si>
  <si>
    <t>Gestionar la adquisición de implementos  para el tractor</t>
  </si>
  <si>
    <t>Implementos Adquiridos</t>
  </si>
  <si>
    <t>Realizar el seguimiento de los ingresos que se persiben a traves del fondo Municipal Agropecuario</t>
  </si>
  <si>
    <t>Planillas y Consignaciones</t>
  </si>
  <si>
    <t>Registro de horas trabajadas</t>
  </si>
  <si>
    <t>Realización de  ciclos de vacunación: Fiebre aftosa, carbon sintomático edema malgno y fiebre de embarque</t>
  </si>
  <si>
    <t>Mejoramiento genetico porcino</t>
  </si>
  <si>
    <t>No de animales inseminados</t>
  </si>
  <si>
    <t xml:space="preserve">Mejoramiento genético bovino </t>
  </si>
  <si>
    <t>Capacitar a pequeños productores en buenas  prácticas  ganaderas de conservación, y el uso eficientes de recursos.</t>
  </si>
  <si>
    <t>Realización de  campañas de desparasitación de caninos y felinos</t>
  </si>
  <si>
    <t>No animales atendidos</t>
  </si>
  <si>
    <t>Adquisición de medicamentos para medicina preventiva y curativa</t>
  </si>
  <si>
    <t>PROMOCIONAR LA COMERCIALIZACIÓN BOVINA DENTRO DEL MUNICIPIO</t>
  </si>
  <si>
    <t>REALIZAR FERIAS TRIMESTRALES GANADERAS</t>
  </si>
  <si>
    <t>FERIAS REALIZADAS</t>
  </si>
  <si>
    <t xml:space="preserve">COMPONENTE DE EFICACIA - PLAN DE ACCIÓN - VIGENCIA  2014 - </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</si>
</sst>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 #,##0_ ;_ * \-#,##0_ ;_ * &quot;-&quot;_ ;_ @_ "/>
    <numFmt numFmtId="179" formatCode="_ * #,##0.00_ ;_ * \-#,##0.00_ ;_ * &quot;-&quot;??_ ;_ @_ "/>
    <numFmt numFmtId="180" formatCode="_(* #,##0_);_(* \(#,##0\);_(* &quot;-&quot;??_);_(@_)"/>
    <numFmt numFmtId="181" formatCode="0.000"/>
    <numFmt numFmtId="182" formatCode="#,##0.000"/>
    <numFmt numFmtId="183" formatCode="[$-240A]dddd\,\ dd&quot; de &quot;mmmm&quot; de &quot;yyyy"/>
    <numFmt numFmtId="184" formatCode="[$-409]hh:mm:ss\ AM/PM"/>
    <numFmt numFmtId="185" formatCode="[$-240A]hh:mm:ss\ AM/PM"/>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00_);_(* \(#,##0.000\);_(* &quot;-&quot;??_);_(@_)"/>
    <numFmt numFmtId="192" formatCode="_(* #,##0.0_);_(* \(#,##0.0\);_(* &quot;-&quot;??_);_(@_)"/>
    <numFmt numFmtId="193" formatCode="0.0%"/>
    <numFmt numFmtId="194" formatCode="[$$-240A]\ #,##0;[Red][$$-240A]\ #,##0"/>
    <numFmt numFmtId="195" formatCode="#,##0.0"/>
    <numFmt numFmtId="196" formatCode="&quot;$&quot;\ #,##0.00"/>
  </numFmts>
  <fonts count="105">
    <font>
      <sz val="11"/>
      <color theme="1"/>
      <name val="Calibri"/>
      <family val="2"/>
    </font>
    <font>
      <sz val="11"/>
      <color indexed="8"/>
      <name val="Calibri"/>
      <family val="2"/>
    </font>
    <font>
      <b/>
      <sz val="9"/>
      <name val="Tahoma"/>
      <family val="2"/>
    </font>
    <font>
      <sz val="10"/>
      <name val="Arial"/>
      <family val="2"/>
    </font>
    <font>
      <u val="single"/>
      <sz val="7.5"/>
      <color indexed="12"/>
      <name val="Arial"/>
      <family val="2"/>
    </font>
    <font>
      <b/>
      <sz val="9"/>
      <name val="Arial"/>
      <family val="2"/>
    </font>
    <font>
      <sz val="9"/>
      <name val="Arial"/>
      <family val="2"/>
    </font>
    <font>
      <b/>
      <sz val="8"/>
      <name val="Tahoma"/>
      <family val="2"/>
    </font>
    <font>
      <sz val="9"/>
      <color indexed="8"/>
      <name val="Arial"/>
      <family val="2"/>
    </font>
    <font>
      <sz val="8"/>
      <name val="Arial"/>
      <family val="2"/>
    </font>
    <font>
      <sz val="8"/>
      <color indexed="8"/>
      <name val="Arial"/>
      <family val="2"/>
    </font>
    <font>
      <sz val="10"/>
      <color indexed="8"/>
      <name val="Arial"/>
      <family val="2"/>
    </font>
    <font>
      <b/>
      <sz val="10"/>
      <name val="Arial"/>
      <family val="2"/>
    </font>
    <font>
      <b/>
      <sz val="8"/>
      <name val="Arial"/>
      <family val="2"/>
    </font>
    <font>
      <b/>
      <sz val="6"/>
      <name val="Arial"/>
      <family val="2"/>
    </font>
    <font>
      <b/>
      <sz val="7"/>
      <name val="Arial"/>
      <family val="2"/>
    </font>
    <font>
      <sz val="7"/>
      <name val="Arial"/>
      <family val="2"/>
    </font>
    <font>
      <sz val="6"/>
      <name val="Arial"/>
      <family val="2"/>
    </font>
    <font>
      <b/>
      <sz val="9"/>
      <color indexed="8"/>
      <name val="Arial"/>
      <family val="2"/>
    </font>
    <font>
      <sz val="8"/>
      <color indexed="8"/>
      <name val="Calibri"/>
      <family val="2"/>
    </font>
    <font>
      <sz val="10"/>
      <name val="Calibri"/>
      <family val="2"/>
    </font>
    <font>
      <b/>
      <sz val="16"/>
      <name val="Arial"/>
      <family val="2"/>
    </font>
    <font>
      <b/>
      <sz val="14"/>
      <name val="Arial"/>
      <family val="2"/>
    </font>
    <font>
      <b/>
      <sz val="12"/>
      <name val="Arial"/>
      <family val="2"/>
    </font>
    <font>
      <b/>
      <sz val="11"/>
      <name val="Arial"/>
      <family val="2"/>
    </font>
    <font>
      <u val="single"/>
      <sz val="10"/>
      <color indexed="12"/>
      <name val="Arial"/>
      <family val="2"/>
    </font>
    <font>
      <sz val="9"/>
      <name val="Calibri"/>
      <family val="2"/>
    </font>
    <font>
      <sz val="11"/>
      <name val="Arial"/>
      <family val="2"/>
    </font>
    <font>
      <b/>
      <sz val="18"/>
      <name val="Arial"/>
      <family val="2"/>
    </font>
    <font>
      <sz val="10"/>
      <color indexed="8"/>
      <name val="Tahoma"/>
      <family val="2"/>
    </font>
    <font>
      <b/>
      <sz val="10"/>
      <color indexed="8"/>
      <name val="Arial"/>
      <family val="2"/>
    </font>
    <font>
      <b/>
      <sz val="10"/>
      <name val="Tahoma"/>
      <family val="2"/>
    </font>
    <font>
      <sz val="10"/>
      <name val="Tahoma"/>
      <family val="2"/>
    </font>
    <font>
      <b/>
      <sz val="10"/>
      <color indexed="8"/>
      <name val="Tahoma"/>
      <family val="2"/>
    </font>
    <font>
      <sz val="11"/>
      <name val="Tahoma"/>
      <family val="2"/>
    </font>
    <font>
      <sz val="10"/>
      <color indexed="10"/>
      <name val="Tahoma"/>
      <family val="2"/>
    </font>
    <font>
      <sz val="14"/>
      <name val="Arial"/>
      <family val="2"/>
    </font>
    <font>
      <sz val="9"/>
      <color indexed="8"/>
      <name val="Calibri"/>
      <family val="2"/>
    </font>
    <font>
      <b/>
      <sz val="5"/>
      <name val="Arial"/>
      <family val="2"/>
    </font>
    <font>
      <sz val="9"/>
      <color indexed="63"/>
      <name val="Calibri"/>
      <family val="2"/>
    </font>
    <font>
      <b/>
      <sz val="9"/>
      <color indexed="8"/>
      <name val="Calibri"/>
      <family val="2"/>
    </font>
    <font>
      <b/>
      <sz val="9"/>
      <name val="Calibri"/>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6"/>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sz val="6"/>
      <color indexed="8"/>
      <name val="Calibri"/>
      <family val="2"/>
    </font>
    <font>
      <sz val="6"/>
      <color indexed="8"/>
      <name val="Arial"/>
      <family val="2"/>
    </font>
    <font>
      <sz val="10"/>
      <color indexed="8"/>
      <name val="Calibri"/>
      <family val="2"/>
    </font>
    <font>
      <sz val="8"/>
      <color indexed="10"/>
      <name val="Arial"/>
      <family val="2"/>
    </font>
    <font>
      <sz val="11"/>
      <color indexed="8"/>
      <name val="Arial"/>
      <family val="2"/>
    </font>
    <font>
      <sz val="10"/>
      <color indexed="8"/>
      <name val="Arial Narrow"/>
      <family val="2"/>
    </font>
    <font>
      <u val="single"/>
      <sz val="11"/>
      <color indexed="12"/>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6"/>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9"/>
      <color rgb="FFFF0000"/>
      <name val="Arial"/>
      <family val="2"/>
    </font>
    <font>
      <sz val="6"/>
      <color theme="1"/>
      <name val="Calibri"/>
      <family val="2"/>
    </font>
    <font>
      <sz val="6"/>
      <color theme="1"/>
      <name val="Arial"/>
      <family val="2"/>
    </font>
    <font>
      <sz val="10"/>
      <color theme="1"/>
      <name val="Calibri"/>
      <family val="2"/>
    </font>
    <font>
      <sz val="8"/>
      <color theme="1"/>
      <name val="Calibri"/>
      <family val="2"/>
    </font>
    <font>
      <sz val="8"/>
      <color rgb="FFFF0000"/>
      <name val="Arial"/>
      <family val="2"/>
    </font>
    <font>
      <sz val="11"/>
      <color theme="1"/>
      <name val="Arial"/>
      <family val="2"/>
    </font>
    <font>
      <sz val="10"/>
      <color rgb="FF000000"/>
      <name val="Arial Narrow"/>
      <family val="2"/>
    </font>
    <font>
      <sz val="10"/>
      <color theme="1"/>
      <name val="Tahoma"/>
      <family val="2"/>
    </font>
    <font>
      <sz val="9"/>
      <color rgb="FF333333"/>
      <name val="Calibri"/>
      <family val="2"/>
    </font>
    <font>
      <sz val="9"/>
      <color rgb="FF000000"/>
      <name val="Calibri"/>
      <family val="2"/>
    </font>
    <font>
      <u val="single"/>
      <sz val="11"/>
      <color theme="10"/>
      <name val="Calibri"/>
      <family val="2"/>
    </font>
    <font>
      <sz val="8"/>
      <color theme="1"/>
      <name val="Arial"/>
      <family val="2"/>
    </font>
    <font>
      <sz val="9"/>
      <color theme="1"/>
      <name val="Calibri"/>
      <family val="2"/>
    </font>
    <font>
      <sz val="11"/>
      <color rgb="FF000000"/>
      <name val="Calibri"/>
      <family val="2"/>
    </font>
    <font>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99FF"/>
        <bgColor indexed="64"/>
      </patternFill>
    </fill>
    <fill>
      <patternFill patternType="solid">
        <fgColor theme="0"/>
        <bgColor indexed="64"/>
      </patternFill>
    </fill>
    <fill>
      <patternFill patternType="solid">
        <fgColor indexed="41"/>
        <bgColor indexed="64"/>
      </patternFill>
    </fill>
    <fill>
      <patternFill patternType="solid">
        <fgColor rgb="FF00CC99"/>
        <bgColor indexed="64"/>
      </patternFill>
    </fill>
    <fill>
      <patternFill patternType="solid">
        <fgColor rgb="FF66FF99"/>
        <bgColor indexed="64"/>
      </patternFill>
    </fill>
    <fill>
      <patternFill patternType="solid">
        <fgColor indexed="65"/>
        <bgColor indexed="64"/>
      </patternFill>
    </fill>
    <fill>
      <patternFill patternType="gray125">
        <fgColor indexed="9"/>
        <bgColor indexed="9"/>
      </patternFill>
    </fill>
    <fill>
      <patternFill patternType="solid">
        <fgColor indexed="9"/>
        <bgColor indexed="64"/>
      </patternFill>
    </fill>
    <fill>
      <patternFill patternType="solid">
        <fgColor theme="3" tint="0.5999900102615356"/>
        <bgColor indexed="64"/>
      </patternFill>
    </fill>
    <fill>
      <patternFill patternType="gray125">
        <fgColor indexed="9"/>
        <bgColor theme="0"/>
      </patternFill>
    </fill>
    <fill>
      <patternFill patternType="gray125">
        <fgColor indexed="9"/>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style="thin"/>
      <top style="medium"/>
      <bottom style="thin"/>
    </border>
    <border>
      <left style="thin"/>
      <right style="medium"/>
      <top style="medium"/>
      <bottom style="medium"/>
    </border>
    <border>
      <left/>
      <right/>
      <top style="medium"/>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medium"/>
    </border>
    <border>
      <left>
        <color indexed="63"/>
      </left>
      <right>
        <color indexed="63"/>
      </right>
      <top>
        <color indexed="63"/>
      </top>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border>
    <border>
      <left style="thin"/>
      <right>
        <color indexed="63"/>
      </right>
      <top style="medium"/>
      <bottom>
        <color indexed="63"/>
      </bottom>
    </border>
    <border>
      <left style="medium"/>
      <right style="thin"/>
      <top style="medium"/>
      <bottom/>
    </border>
    <border>
      <left style="thin"/>
      <right style="medium"/>
      <top style="medium"/>
      <bottom>
        <color indexed="63"/>
      </bottom>
    </border>
    <border>
      <left>
        <color indexed="63"/>
      </left>
      <right style="thin"/>
      <top style="medium"/>
      <bottom>
        <color indexed="63"/>
      </bottom>
    </border>
    <border>
      <left style="thin"/>
      <right style="medium"/>
      <top>
        <color indexed="63"/>
      </top>
      <bottom style="medium"/>
    </border>
    <border>
      <left/>
      <right style="thin"/>
      <top/>
      <bottom/>
    </border>
    <border>
      <left>
        <color indexed="63"/>
      </left>
      <right style="thin"/>
      <top>
        <color indexed="63"/>
      </top>
      <bottom style="medium"/>
    </border>
    <border>
      <left style="thin"/>
      <right/>
      <top style="thin"/>
      <bottom/>
    </border>
    <border>
      <left>
        <color indexed="63"/>
      </left>
      <right style="thin"/>
      <top>
        <color indexed="63"/>
      </top>
      <bottom style="thin"/>
    </border>
    <border>
      <left style="thin"/>
      <right style="medium"/>
      <top>
        <color indexed="63"/>
      </top>
      <bottom style="thin"/>
    </border>
    <border>
      <left>
        <color indexed="63"/>
      </left>
      <right style="medium"/>
      <top>
        <color indexed="63"/>
      </top>
      <bottom style="medium"/>
    </border>
    <border>
      <left style="medium"/>
      <right style="thin"/>
      <top>
        <color indexed="63"/>
      </top>
      <bottom style="medium"/>
    </border>
    <border>
      <left>
        <color indexed="63"/>
      </left>
      <right style="medium"/>
      <top style="medium"/>
      <bottom style="medium"/>
    </border>
    <border>
      <left/>
      <right style="thin"/>
      <top style="thin"/>
      <bottom/>
    </border>
    <border>
      <left style="medium"/>
      <right>
        <color indexed="63"/>
      </right>
      <top style="thin"/>
      <bottom style="thin"/>
    </border>
    <border>
      <left style="medium"/>
      <right>
        <color indexed="63"/>
      </right>
      <top style="medium"/>
      <bottom style="medium"/>
    </border>
    <border>
      <left style="medium"/>
      <right/>
      <top/>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thin"/>
      <bottom>
        <color indexed="63"/>
      </bottom>
    </border>
    <border>
      <left/>
      <right style="medium"/>
      <top/>
      <bottom/>
    </border>
    <border>
      <left>
        <color indexed="63"/>
      </left>
      <right>
        <color indexed="63"/>
      </right>
      <top style="thin"/>
      <bottom style="thin"/>
    </border>
    <border>
      <left style="thin"/>
      <right/>
      <top/>
      <botto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top style="medium"/>
      <bottom/>
    </border>
    <border>
      <left/>
      <right style="medium"/>
      <top style="medium"/>
      <bottom/>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5" fillId="29" borderId="1" applyNumberFormat="0" applyAlignment="0" applyProtection="0"/>
    <xf numFmtId="179" fontId="3" fillId="0" borderId="0" applyFont="0" applyFill="0" applyBorder="0" applyAlignment="0" applyProtection="0"/>
    <xf numFmtId="0" fontId="4"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178" fontId="3"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1763">
    <xf numFmtId="0" fontId="0" fillId="0" borderId="0" xfId="0" applyFont="1" applyAlignment="1">
      <alignment/>
    </xf>
    <xf numFmtId="0" fontId="86" fillId="0" borderId="0" xfId="0" applyFont="1" applyAlignment="1">
      <alignment/>
    </xf>
    <xf numFmtId="0" fontId="6" fillId="0" borderId="0" xfId="0" applyFont="1" applyAlignment="1">
      <alignment/>
    </xf>
    <xf numFmtId="0" fontId="6" fillId="0" borderId="0" xfId="0" applyFont="1" applyAlignment="1">
      <alignment horizontal="center" vertical="center" wrapText="1"/>
    </xf>
    <xf numFmtId="3" fontId="5" fillId="33" borderId="10" xfId="0" applyNumberFormat="1" applyFont="1" applyFill="1" applyBorder="1" applyAlignment="1" applyProtection="1">
      <alignment horizontal="center" vertical="center" textRotation="90" wrapText="1"/>
      <protection/>
    </xf>
    <xf numFmtId="3" fontId="5" fillId="34" borderId="11" xfId="0" applyNumberFormat="1" applyFont="1" applyFill="1" applyBorder="1" applyAlignment="1" applyProtection="1">
      <alignment horizontal="center" vertical="center" textRotation="90" wrapText="1"/>
      <protection/>
    </xf>
    <xf numFmtId="3" fontId="5" fillId="33" borderId="11" xfId="0" applyNumberFormat="1" applyFont="1" applyFill="1" applyBorder="1" applyAlignment="1" applyProtection="1">
      <alignment horizontal="center" vertical="center" textRotation="90" wrapText="1"/>
      <protection/>
    </xf>
    <xf numFmtId="3" fontId="5" fillId="34" borderId="12" xfId="0" applyNumberFormat="1" applyFont="1" applyFill="1" applyBorder="1" applyAlignment="1" applyProtection="1">
      <alignment horizontal="center" vertical="center" textRotation="90" wrapText="1"/>
      <protection/>
    </xf>
    <xf numFmtId="0" fontId="6" fillId="18" borderId="13" xfId="0" applyFont="1" applyFill="1" applyBorder="1" applyAlignment="1">
      <alignment horizontal="center" vertical="center" wrapText="1"/>
    </xf>
    <xf numFmtId="3" fontId="86" fillId="18" borderId="13" xfId="0" applyNumberFormat="1" applyFont="1" applyFill="1" applyBorder="1" applyAlignment="1" applyProtection="1">
      <alignment horizontal="center" vertical="center" wrapText="1"/>
      <protection locked="0"/>
    </xf>
    <xf numFmtId="3" fontId="6" fillId="18" borderId="14" xfId="0" applyNumberFormat="1" applyFont="1" applyFill="1" applyBorder="1" applyAlignment="1" applyProtection="1">
      <alignment horizontal="center" vertical="center" wrapText="1"/>
      <protection locked="0"/>
    </xf>
    <xf numFmtId="3" fontId="6" fillId="18" borderId="14" xfId="0" applyNumberFormat="1" applyFont="1" applyFill="1" applyBorder="1" applyAlignment="1">
      <alignment horizontal="center" vertical="center" textRotation="90"/>
    </xf>
    <xf numFmtId="0" fontId="6" fillId="18" borderId="14" xfId="0" applyFont="1" applyFill="1" applyBorder="1" applyAlignment="1">
      <alignment horizontal="center" vertical="center" textRotation="90"/>
    </xf>
    <xf numFmtId="0" fontId="6" fillId="18" borderId="15" xfId="0" applyFont="1" applyFill="1" applyBorder="1" applyAlignment="1">
      <alignment horizontal="center" vertical="center" textRotation="90"/>
    </xf>
    <xf numFmtId="3" fontId="6" fillId="33" borderId="16" xfId="0" applyNumberFormat="1" applyFont="1" applyFill="1" applyBorder="1" applyAlignment="1">
      <alignment horizontal="center" vertical="center" textRotation="90"/>
    </xf>
    <xf numFmtId="3" fontId="6" fillId="35" borderId="17" xfId="0" applyNumberFormat="1" applyFont="1" applyFill="1" applyBorder="1" applyAlignment="1" applyProtection="1">
      <alignment horizontal="center" vertical="center" textRotation="90" wrapText="1"/>
      <protection locked="0"/>
    </xf>
    <xf numFmtId="0" fontId="6" fillId="36" borderId="14" xfId="0" applyFont="1" applyFill="1" applyBorder="1" applyAlignment="1">
      <alignment horizontal="center" vertical="center"/>
    </xf>
    <xf numFmtId="0" fontId="6" fillId="36" borderId="14" xfId="0" applyFont="1" applyFill="1" applyBorder="1" applyAlignment="1">
      <alignment horizontal="center" vertical="center" textRotation="90"/>
    </xf>
    <xf numFmtId="0" fontId="6" fillId="36" borderId="18" xfId="0" applyFont="1" applyFill="1" applyBorder="1" applyAlignment="1">
      <alignment horizontal="center" vertical="center" textRotation="90" wrapText="1"/>
    </xf>
    <xf numFmtId="0" fontId="86" fillId="0" borderId="0" xfId="0" applyFont="1" applyBorder="1" applyAlignment="1">
      <alignment/>
    </xf>
    <xf numFmtId="0" fontId="6" fillId="0" borderId="19" xfId="0" applyFont="1" applyFill="1" applyBorder="1" applyAlignment="1">
      <alignment/>
    </xf>
    <xf numFmtId="0" fontId="6" fillId="0" borderId="0" xfId="0" applyFont="1" applyFill="1" applyBorder="1" applyAlignment="1">
      <alignment/>
    </xf>
    <xf numFmtId="0" fontId="5" fillId="37" borderId="20" xfId="0" applyFont="1" applyFill="1" applyBorder="1" applyAlignment="1">
      <alignment horizontal="center" vertical="center"/>
    </xf>
    <xf numFmtId="0" fontId="5" fillId="37" borderId="17" xfId="0" applyFont="1" applyFill="1" applyBorder="1" applyAlignment="1">
      <alignment horizontal="center" vertical="center" wrapText="1"/>
    </xf>
    <xf numFmtId="178" fontId="5" fillId="37" borderId="21" xfId="0" applyNumberFormat="1" applyFont="1" applyFill="1" applyBorder="1" applyAlignment="1">
      <alignment horizontal="center" vertical="center" wrapText="1"/>
    </xf>
    <xf numFmtId="0" fontId="5" fillId="37" borderId="20" xfId="0" applyFont="1" applyFill="1" applyBorder="1" applyAlignment="1">
      <alignment horizontal="center" vertical="center" wrapText="1"/>
    </xf>
    <xf numFmtId="0" fontId="6" fillId="37" borderId="17" xfId="0" applyFont="1" applyFill="1" applyBorder="1" applyAlignment="1">
      <alignment horizontal="center" vertical="center" wrapText="1"/>
    </xf>
    <xf numFmtId="3" fontId="6" fillId="37" borderId="17" xfId="0" applyNumberFormat="1" applyFont="1" applyFill="1" applyBorder="1" applyAlignment="1">
      <alignment horizontal="center" vertical="center" textRotation="90" wrapText="1"/>
    </xf>
    <xf numFmtId="0" fontId="5" fillId="37" borderId="17" xfId="0" applyFont="1" applyFill="1" applyBorder="1" applyAlignment="1" applyProtection="1">
      <alignment horizontal="center" vertical="center" textRotation="90" wrapText="1"/>
      <protection locked="0"/>
    </xf>
    <xf numFmtId="0" fontId="5" fillId="37" borderId="21" xfId="0" applyFont="1" applyFill="1" applyBorder="1" applyAlignment="1" applyProtection="1">
      <alignment horizontal="center" vertical="center" textRotation="90" wrapText="1"/>
      <protection locked="0"/>
    </xf>
    <xf numFmtId="3" fontId="6" fillId="33" borderId="22" xfId="0" applyNumberFormat="1" applyFont="1" applyFill="1" applyBorder="1" applyAlignment="1" applyProtection="1">
      <alignment horizontal="center" vertical="center" textRotation="90" wrapText="1"/>
      <protection locked="0"/>
    </xf>
    <xf numFmtId="3" fontId="6" fillId="33" borderId="17" xfId="0" applyNumberFormat="1" applyFont="1" applyFill="1" applyBorder="1" applyAlignment="1" applyProtection="1">
      <alignment horizontal="center" vertical="center" textRotation="90" wrapText="1"/>
      <protection locked="0"/>
    </xf>
    <xf numFmtId="3" fontId="6" fillId="35" borderId="23" xfId="0" applyNumberFormat="1" applyFont="1" applyFill="1" applyBorder="1" applyAlignment="1" applyProtection="1">
      <alignment horizontal="center" vertical="center" textRotation="90" wrapText="1"/>
      <protection locked="0"/>
    </xf>
    <xf numFmtId="0" fontId="5" fillId="36" borderId="20" xfId="0" applyFont="1" applyFill="1" applyBorder="1" applyAlignment="1" applyProtection="1">
      <alignment horizontal="center" vertical="center" wrapText="1"/>
      <protection locked="0"/>
    </xf>
    <xf numFmtId="0" fontId="6" fillId="36" borderId="17" xfId="0" applyFont="1" applyFill="1" applyBorder="1" applyAlignment="1" applyProtection="1">
      <alignment horizontal="center" vertical="center" wrapText="1"/>
      <protection locked="0"/>
    </xf>
    <xf numFmtId="0" fontId="6" fillId="36" borderId="21" xfId="0" applyFont="1" applyFill="1" applyBorder="1" applyAlignment="1">
      <alignment wrapText="1"/>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0" fontId="6" fillId="0" borderId="24" xfId="0" applyFont="1" applyFill="1" applyBorder="1" applyAlignment="1" applyProtection="1">
      <alignment vertical="center" textRotation="90" wrapText="1"/>
      <protection locked="0"/>
    </xf>
    <xf numFmtId="0" fontId="6" fillId="0" borderId="26" xfId="0" applyFont="1" applyFill="1" applyBorder="1" applyAlignment="1" applyProtection="1">
      <alignment vertical="center" textRotation="90" wrapText="1"/>
      <protection locked="0"/>
    </xf>
    <xf numFmtId="3" fontId="6" fillId="0" borderId="27" xfId="0" applyNumberFormat="1" applyFont="1" applyFill="1" applyBorder="1" applyAlignment="1" applyProtection="1">
      <alignment horizontal="center" vertical="center" textRotation="90" wrapText="1"/>
      <protection locked="0"/>
    </xf>
    <xf numFmtId="3" fontId="6" fillId="0" borderId="24" xfId="0" applyNumberFormat="1" applyFont="1" applyFill="1" applyBorder="1" applyAlignment="1" applyProtection="1">
      <alignment horizontal="center" vertical="center" textRotation="90" wrapText="1"/>
      <protection locked="0"/>
    </xf>
    <xf numFmtId="37" fontId="6" fillId="0" borderId="24" xfId="49" applyNumberFormat="1" applyFont="1" applyFill="1" applyBorder="1" applyAlignment="1">
      <alignment horizontal="center" vertical="center" textRotation="90"/>
    </xf>
    <xf numFmtId="37" fontId="6" fillId="0" borderId="28" xfId="49" applyNumberFormat="1" applyFont="1" applyFill="1" applyBorder="1" applyAlignment="1">
      <alignment horizontal="center" vertical="center" textRotation="90"/>
    </xf>
    <xf numFmtId="0" fontId="6" fillId="0" borderId="25" xfId="0" applyFont="1" applyFill="1" applyBorder="1" applyAlignment="1" applyProtection="1">
      <alignment horizontal="center" vertical="center" wrapText="1"/>
      <protection locked="0"/>
    </xf>
    <xf numFmtId="0" fontId="6" fillId="0" borderId="24" xfId="0" applyFont="1" applyFill="1" applyBorder="1" applyAlignment="1" applyProtection="1">
      <alignment vertical="center" wrapText="1"/>
      <protection locked="0"/>
    </xf>
    <xf numFmtId="0" fontId="6" fillId="0" borderId="26" xfId="0" applyFont="1" applyFill="1" applyBorder="1" applyAlignment="1">
      <alignment vertical="center" wrapText="1"/>
    </xf>
    <xf numFmtId="0" fontId="6" fillId="0" borderId="2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vertical="center" textRotation="90" wrapText="1"/>
      <protection locked="0"/>
    </xf>
    <xf numFmtId="0" fontId="6" fillId="0" borderId="12" xfId="0" applyFont="1" applyFill="1" applyBorder="1" applyAlignment="1" applyProtection="1">
      <alignment vertical="center" textRotation="90" wrapText="1"/>
      <protection locked="0"/>
    </xf>
    <xf numFmtId="3" fontId="6" fillId="0" borderId="29" xfId="0" applyNumberFormat="1" applyFont="1" applyFill="1" applyBorder="1" applyAlignment="1" applyProtection="1">
      <alignment horizontal="center" vertical="center" textRotation="90" wrapText="1"/>
      <protection locked="0"/>
    </xf>
    <xf numFmtId="3" fontId="6" fillId="0" borderId="11" xfId="0" applyNumberFormat="1" applyFont="1" applyFill="1" applyBorder="1" applyAlignment="1" applyProtection="1">
      <alignment horizontal="center" vertical="center" textRotation="90" wrapText="1"/>
      <protection locked="0"/>
    </xf>
    <xf numFmtId="37" fontId="6" fillId="0" borderId="11" xfId="49" applyNumberFormat="1" applyFont="1" applyFill="1" applyBorder="1" applyAlignment="1">
      <alignment horizontal="center" vertical="center" textRotation="90"/>
    </xf>
    <xf numFmtId="37" fontId="6" fillId="0" borderId="30" xfId="49" applyNumberFormat="1" applyFont="1" applyFill="1" applyBorder="1" applyAlignment="1">
      <alignment horizontal="center" vertical="center" textRotation="9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vertical="center" wrapText="1"/>
      <protection locked="0"/>
    </xf>
    <xf numFmtId="0" fontId="6" fillId="0" borderId="12" xfId="0" applyFont="1" applyFill="1" applyBorder="1" applyAlignment="1">
      <alignment vertical="center" wrapText="1"/>
    </xf>
    <xf numFmtId="0" fontId="6" fillId="38" borderId="0" xfId="0" applyFont="1" applyFill="1" applyBorder="1" applyAlignment="1">
      <alignment vertical="center"/>
    </xf>
    <xf numFmtId="3" fontId="6" fillId="37" borderId="17" xfId="0" applyNumberFormat="1" applyFont="1" applyFill="1" applyBorder="1" applyAlignment="1">
      <alignment vertical="center" textRotation="90" wrapText="1"/>
    </xf>
    <xf numFmtId="3" fontId="6" fillId="33" borderId="20" xfId="0" applyNumberFormat="1" applyFont="1" applyFill="1" applyBorder="1" applyAlignment="1" applyProtection="1">
      <alignment horizontal="center" vertical="center" textRotation="90" wrapText="1"/>
      <protection locked="0"/>
    </xf>
    <xf numFmtId="3" fontId="6" fillId="37" borderId="17" xfId="0" applyNumberFormat="1" applyFont="1" applyFill="1" applyBorder="1" applyAlignment="1" applyProtection="1">
      <alignment horizontal="center" vertical="center" textRotation="90" wrapText="1"/>
      <protection locked="0"/>
    </xf>
    <xf numFmtId="3" fontId="6" fillId="35" borderId="21" xfId="0" applyNumberFormat="1" applyFont="1" applyFill="1" applyBorder="1" applyAlignment="1" applyProtection="1">
      <alignment horizontal="center" vertical="center" textRotation="90" wrapText="1"/>
      <protection locked="0"/>
    </xf>
    <xf numFmtId="0" fontId="5" fillId="36" borderId="22" xfId="0" applyFont="1" applyFill="1" applyBorder="1" applyAlignment="1" applyProtection="1">
      <alignment horizontal="center" vertical="center" wrapText="1"/>
      <protection locked="0"/>
    </xf>
    <xf numFmtId="0" fontId="86" fillId="0" borderId="0" xfId="0" applyFont="1" applyFill="1" applyAlignment="1">
      <alignment/>
    </xf>
    <xf numFmtId="0" fontId="6" fillId="0" borderId="31" xfId="0" applyFont="1" applyFill="1" applyBorder="1" applyAlignment="1">
      <alignment vertical="center" wrapText="1"/>
    </xf>
    <xf numFmtId="0" fontId="86" fillId="0" borderId="24" xfId="0" applyFont="1" applyFill="1" applyBorder="1" applyAlignment="1">
      <alignment horizontal="left" vertical="center" wrapText="1"/>
    </xf>
    <xf numFmtId="0" fontId="6" fillId="0" borderId="31" xfId="0" applyFont="1" applyFill="1" applyBorder="1" applyAlignment="1">
      <alignment horizontal="center" vertical="center" wrapText="1"/>
    </xf>
    <xf numFmtId="37" fontId="6" fillId="0" borderId="25" xfId="49" applyNumberFormat="1" applyFont="1" applyFill="1" applyBorder="1" applyAlignment="1" applyProtection="1">
      <alignment horizontal="center" vertical="center" textRotation="90" wrapText="1"/>
      <protection locked="0"/>
    </xf>
    <xf numFmtId="37" fontId="6" fillId="0" borderId="26" xfId="49" applyNumberFormat="1" applyFont="1" applyFill="1" applyBorder="1" applyAlignment="1">
      <alignment horizontal="center" vertical="center" textRotation="90"/>
    </xf>
    <xf numFmtId="0" fontId="6" fillId="0" borderId="27" xfId="0" applyFont="1" applyFill="1" applyBorder="1" applyAlignment="1" applyProtection="1">
      <alignment horizontal="center" vertical="center" wrapText="1"/>
      <protection locked="0"/>
    </xf>
    <xf numFmtId="3" fontId="6" fillId="0" borderId="26" xfId="0" applyNumberFormat="1" applyFont="1" applyFill="1" applyBorder="1" applyAlignment="1" applyProtection="1">
      <alignment horizontal="center" vertical="center" wrapText="1"/>
      <protection locked="0"/>
    </xf>
    <xf numFmtId="0" fontId="6" fillId="0" borderId="32" xfId="0" applyFont="1" applyFill="1" applyBorder="1" applyAlignment="1">
      <alignment vertical="center" wrapText="1"/>
    </xf>
    <xf numFmtId="0" fontId="86" fillId="0" borderId="28" xfId="0" applyFont="1" applyBorder="1" applyAlignment="1">
      <alignment horizontal="center" vertical="center" wrapText="1"/>
    </xf>
    <xf numFmtId="0" fontId="6" fillId="39" borderId="27" xfId="0" applyFont="1" applyFill="1" applyBorder="1" applyAlignment="1" applyProtection="1">
      <alignment horizontal="center" vertical="center" wrapText="1"/>
      <protection locked="0"/>
    </xf>
    <xf numFmtId="0" fontId="6" fillId="0" borderId="26" xfId="0" applyFont="1" applyBorder="1" applyAlignment="1">
      <alignment horizontal="center" vertical="center" wrapText="1"/>
    </xf>
    <xf numFmtId="0" fontId="6" fillId="0" borderId="25" xfId="0" applyFont="1" applyBorder="1" applyAlignment="1">
      <alignment vertical="center" wrapText="1"/>
    </xf>
    <xf numFmtId="0" fontId="86" fillId="0" borderId="24" xfId="0" applyFont="1" applyFill="1" applyBorder="1" applyAlignment="1">
      <alignment horizontal="center" vertical="center" wrapText="1"/>
    </xf>
    <xf numFmtId="3" fontId="86" fillId="0" borderId="24" xfId="0" applyNumberFormat="1" applyFont="1" applyFill="1" applyBorder="1" applyAlignment="1">
      <alignment horizontal="center" vertical="center" wrapText="1"/>
    </xf>
    <xf numFmtId="3" fontId="6" fillId="0" borderId="24" xfId="0" applyNumberFormat="1" applyFont="1" applyFill="1" applyBorder="1" applyAlignment="1">
      <alignment vertical="center" textRotation="90" wrapText="1"/>
    </xf>
    <xf numFmtId="3" fontId="6" fillId="0" borderId="26" xfId="0" applyNumberFormat="1" applyFont="1" applyFill="1" applyBorder="1" applyAlignment="1">
      <alignment vertical="center" textRotation="90" wrapText="1"/>
    </xf>
    <xf numFmtId="3" fontId="6" fillId="0" borderId="25" xfId="0" applyNumberFormat="1" applyFont="1" applyFill="1" applyBorder="1" applyAlignment="1" applyProtection="1">
      <alignment horizontal="center" vertical="center" textRotation="90" wrapText="1"/>
      <protection locked="0"/>
    </xf>
    <xf numFmtId="3" fontId="6" fillId="40" borderId="24" xfId="0" applyNumberFormat="1" applyFont="1" applyFill="1" applyBorder="1" applyAlignment="1" applyProtection="1">
      <alignment horizontal="center" vertical="center" textRotation="90" wrapText="1"/>
      <protection locked="0"/>
    </xf>
    <xf numFmtId="37" fontId="6" fillId="0" borderId="24" xfId="49" applyNumberFormat="1" applyFont="1" applyBorder="1" applyAlignment="1">
      <alignment horizontal="center" vertical="center" textRotation="90"/>
    </xf>
    <xf numFmtId="37" fontId="6" fillId="0" borderId="26" xfId="49" applyNumberFormat="1" applyFont="1" applyBorder="1" applyAlignment="1">
      <alignment horizontal="center" vertical="center" textRotation="90"/>
    </xf>
    <xf numFmtId="0" fontId="86" fillId="0" borderId="11" xfId="0" applyFont="1" applyBorder="1" applyAlignment="1">
      <alignment horizontal="center" vertical="center" wrapText="1"/>
    </xf>
    <xf numFmtId="0" fontId="6" fillId="39" borderId="11" xfId="0"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86" fillId="0" borderId="11" xfId="0" applyFont="1" applyFill="1" applyBorder="1" applyAlignment="1">
      <alignment horizontal="center" vertical="center" wrapText="1"/>
    </xf>
    <xf numFmtId="3" fontId="6" fillId="0" borderId="11" xfId="0" applyNumberFormat="1" applyFont="1" applyFill="1" applyBorder="1" applyAlignment="1">
      <alignment vertical="center" textRotation="90" wrapText="1"/>
    </xf>
    <xf numFmtId="3" fontId="6" fillId="0" borderId="10" xfId="0" applyNumberFormat="1" applyFont="1" applyFill="1" applyBorder="1" applyAlignment="1" applyProtection="1">
      <alignment horizontal="center" vertical="center" textRotation="90" wrapText="1"/>
      <protection locked="0"/>
    </xf>
    <xf numFmtId="3" fontId="6" fillId="40" borderId="11" xfId="0" applyNumberFormat="1" applyFont="1" applyFill="1" applyBorder="1" applyAlignment="1" applyProtection="1">
      <alignment horizontal="center" vertical="center" textRotation="90" wrapText="1"/>
      <protection locked="0"/>
    </xf>
    <xf numFmtId="37" fontId="6" fillId="0" borderId="11" xfId="49" applyNumberFormat="1" applyFont="1" applyBorder="1" applyAlignment="1">
      <alignment horizontal="center" vertical="center" textRotation="90"/>
    </xf>
    <xf numFmtId="0" fontId="87" fillId="0" borderId="0" xfId="0" applyFont="1" applyBorder="1" applyAlignment="1">
      <alignment horizontal="center" vertical="center" wrapText="1"/>
    </xf>
    <xf numFmtId="0" fontId="6" fillId="0" borderId="0" xfId="0" applyFont="1" applyFill="1" applyBorder="1" applyAlignment="1">
      <alignment vertical="center" wrapText="1"/>
    </xf>
    <xf numFmtId="0" fontId="8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39"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0" xfId="0" applyFont="1" applyBorder="1" applyAlignment="1">
      <alignment vertical="center" wrapText="1"/>
    </xf>
    <xf numFmtId="3" fontId="6" fillId="0" borderId="0" xfId="0" applyNumberFormat="1" applyFont="1" applyFill="1" applyBorder="1" applyAlignment="1">
      <alignment vertical="center" textRotation="90" wrapText="1"/>
    </xf>
    <xf numFmtId="3" fontId="6" fillId="0" borderId="0" xfId="0" applyNumberFormat="1" applyFont="1" applyFill="1" applyBorder="1" applyAlignment="1">
      <alignment horizontal="center" vertical="center" textRotation="90" wrapText="1"/>
    </xf>
    <xf numFmtId="3" fontId="6" fillId="0" borderId="0" xfId="0" applyNumberFormat="1" applyFont="1" applyFill="1" applyBorder="1" applyAlignment="1" applyProtection="1">
      <alignment horizontal="center" vertical="center" textRotation="90" wrapText="1"/>
      <protection locked="0"/>
    </xf>
    <xf numFmtId="3" fontId="6" fillId="40" borderId="0" xfId="0" applyNumberFormat="1" applyFont="1" applyFill="1" applyBorder="1" applyAlignment="1" applyProtection="1">
      <alignment horizontal="center" vertical="center" textRotation="90" wrapText="1"/>
      <protection locked="0"/>
    </xf>
    <xf numFmtId="37" fontId="6" fillId="0" borderId="0" xfId="49" applyNumberFormat="1" applyFont="1" applyBorder="1" applyAlignment="1">
      <alignment horizontal="center" vertical="center" textRotation="90"/>
    </xf>
    <xf numFmtId="0" fontId="6" fillId="0" borderId="0" xfId="0" applyFont="1" applyFill="1" applyBorder="1" applyAlignment="1" applyProtection="1">
      <alignment vertical="center" wrapText="1"/>
      <protection locked="0"/>
    </xf>
    <xf numFmtId="0" fontId="86" fillId="34" borderId="0" xfId="0" applyFont="1" applyFill="1" applyAlignment="1">
      <alignment/>
    </xf>
    <xf numFmtId="0" fontId="88" fillId="0" borderId="26" xfId="0" applyFont="1" applyFill="1" applyBorder="1" applyAlignment="1">
      <alignment horizontal="center" vertical="center" wrapText="1"/>
    </xf>
    <xf numFmtId="0" fontId="6" fillId="0" borderId="25" xfId="0" applyFont="1" applyFill="1" applyBorder="1" applyAlignment="1">
      <alignment vertical="center" wrapText="1"/>
    </xf>
    <xf numFmtId="0" fontId="86" fillId="0" borderId="24" xfId="0" applyFont="1" applyFill="1" applyBorder="1" applyAlignment="1">
      <alignment/>
    </xf>
    <xf numFmtId="0" fontId="6" fillId="0" borderId="26" xfId="0" applyFont="1" applyFill="1" applyBorder="1" applyAlignment="1" applyProtection="1">
      <alignment vertical="center" wrapText="1"/>
      <protection locked="0"/>
    </xf>
    <xf numFmtId="0" fontId="6" fillId="0" borderId="0" xfId="0" applyFont="1" applyFill="1" applyBorder="1" applyAlignment="1">
      <alignment vertical="center" textRotation="90" wrapText="1"/>
    </xf>
    <xf numFmtId="37" fontId="6" fillId="0" borderId="12" xfId="49" applyNumberFormat="1" applyFont="1" applyFill="1" applyBorder="1" applyAlignment="1">
      <alignment horizontal="center" vertical="center" textRotation="90"/>
    </xf>
    <xf numFmtId="0" fontId="6" fillId="0" borderId="29" xfId="0" applyFont="1" applyFill="1" applyBorder="1" applyAlignment="1" applyProtection="1">
      <alignment horizontal="center" vertical="center" wrapText="1"/>
      <protection locked="0"/>
    </xf>
    <xf numFmtId="0" fontId="86" fillId="0" borderId="0" xfId="0" applyFont="1" applyAlignment="1">
      <alignment horizontal="center" vertical="center" wrapText="1"/>
    </xf>
    <xf numFmtId="0" fontId="5" fillId="37" borderId="22" xfId="0" applyFont="1" applyFill="1" applyBorder="1" applyAlignment="1">
      <alignment horizontal="center" vertical="center" wrapText="1"/>
    </xf>
    <xf numFmtId="0" fontId="5" fillId="37" borderId="23" xfId="0" applyFont="1" applyFill="1" applyBorder="1" applyAlignment="1" applyProtection="1">
      <alignment horizontal="center" vertical="center" textRotation="90" wrapText="1"/>
      <protection locked="0"/>
    </xf>
    <xf numFmtId="0" fontId="6" fillId="0" borderId="27" xfId="0" applyFont="1" applyFill="1" applyBorder="1" applyAlignment="1">
      <alignment vertical="center" wrapText="1"/>
    </xf>
    <xf numFmtId="3" fontId="6" fillId="0" borderId="24" xfId="0" applyNumberFormat="1" applyFont="1" applyFill="1" applyBorder="1" applyAlignment="1">
      <alignment horizontal="center" vertical="center" textRotation="90" wrapText="1"/>
    </xf>
    <xf numFmtId="3" fontId="6" fillId="0" borderId="28" xfId="0" applyNumberFormat="1" applyFont="1" applyFill="1" applyBorder="1" applyAlignment="1">
      <alignment vertical="center" textRotation="90" wrapText="1"/>
    </xf>
    <xf numFmtId="0" fontId="6" fillId="0" borderId="29" xfId="0" applyFont="1" applyFill="1" applyBorder="1" applyAlignment="1">
      <alignment vertical="center" wrapText="1"/>
    </xf>
    <xf numFmtId="3" fontId="6" fillId="0" borderId="11" xfId="0" applyNumberFormat="1" applyFont="1" applyFill="1" applyBorder="1" applyAlignment="1">
      <alignment horizontal="center" vertical="center" textRotation="90" wrapText="1"/>
    </xf>
    <xf numFmtId="3" fontId="6" fillId="0" borderId="30" xfId="0" applyNumberFormat="1" applyFont="1" applyFill="1" applyBorder="1" applyAlignment="1">
      <alignment vertical="center" textRotation="90" wrapText="1"/>
    </xf>
    <xf numFmtId="0" fontId="6" fillId="38" borderId="24" xfId="0" applyFont="1" applyFill="1" applyBorder="1" applyAlignment="1">
      <alignment horizontal="center" vertical="center" wrapText="1"/>
    </xf>
    <xf numFmtId="0" fontId="86" fillId="0" borderId="24" xfId="0" applyFont="1" applyBorder="1" applyAlignment="1" quotePrefix="1">
      <alignment horizontal="center" vertical="center" wrapText="1"/>
    </xf>
    <xf numFmtId="0" fontId="6" fillId="39" borderId="24" xfId="0" applyFont="1" applyFill="1" applyBorder="1" applyAlignment="1" applyProtection="1">
      <alignment horizontal="center" vertical="center" wrapText="1"/>
      <protection locked="0"/>
    </xf>
    <xf numFmtId="0" fontId="6" fillId="0" borderId="26" xfId="0" applyFont="1" applyBorder="1" applyAlignment="1" quotePrefix="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vertical="center"/>
    </xf>
    <xf numFmtId="3" fontId="6" fillId="0" borderId="24" xfId="0" applyNumberFormat="1" applyFont="1" applyFill="1" applyBorder="1" applyAlignment="1">
      <alignment vertical="center"/>
    </xf>
    <xf numFmtId="0" fontId="6" fillId="0" borderId="24" xfId="0" applyFont="1" applyBorder="1" applyAlignment="1">
      <alignment/>
    </xf>
    <xf numFmtId="0" fontId="6" fillId="0" borderId="26" xfId="0" applyFont="1" applyBorder="1" applyAlignment="1">
      <alignment/>
    </xf>
    <xf numFmtId="0" fontId="86" fillId="0" borderId="24" xfId="0" applyFont="1" applyFill="1" applyBorder="1" applyAlignment="1" quotePrefix="1">
      <alignment horizontal="center" vertical="center" wrapText="1"/>
    </xf>
    <xf numFmtId="0" fontId="6" fillId="0" borderId="24" xfId="0" applyFont="1" applyFill="1" applyBorder="1" applyAlignment="1">
      <alignment horizontal="center" vertical="center"/>
    </xf>
    <xf numFmtId="0" fontId="6" fillId="0" borderId="24" xfId="0" applyFont="1" applyFill="1" applyBorder="1" applyAlignment="1">
      <alignment/>
    </xf>
    <xf numFmtId="3" fontId="6" fillId="0" borderId="24" xfId="0" applyNumberFormat="1" applyFont="1" applyFill="1" applyBorder="1" applyAlignment="1">
      <alignment horizontal="center" vertical="center"/>
    </xf>
    <xf numFmtId="0" fontId="6" fillId="0" borderId="26" xfId="0" applyFont="1" applyFill="1" applyBorder="1" applyAlignment="1">
      <alignment/>
    </xf>
    <xf numFmtId="0" fontId="6" fillId="0" borderId="11" xfId="0" applyFont="1" applyFill="1" applyBorder="1" applyAlignment="1">
      <alignment horizontal="center" vertical="center"/>
    </xf>
    <xf numFmtId="0" fontId="6" fillId="0" borderId="11" xfId="0" applyFont="1" applyFill="1" applyBorder="1" applyAlignment="1">
      <alignment/>
    </xf>
    <xf numFmtId="0" fontId="6" fillId="0" borderId="12" xfId="0" applyFont="1" applyFill="1" applyBorder="1" applyAlignment="1">
      <alignment/>
    </xf>
    <xf numFmtId="0" fontId="5" fillId="36" borderId="17" xfId="0" applyFont="1" applyFill="1" applyBorder="1" applyAlignment="1" applyProtection="1">
      <alignment horizontal="center" vertical="center" wrapText="1"/>
      <protection locked="0"/>
    </xf>
    <xf numFmtId="2" fontId="6" fillId="0"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2" fontId="6" fillId="0" borderId="11" xfId="0" applyNumberFormat="1" applyFont="1" applyFill="1" applyBorder="1" applyAlignment="1">
      <alignment vertical="center" wrapText="1"/>
    </xf>
    <xf numFmtId="2" fontId="6" fillId="0" borderId="12" xfId="0" applyNumberFormat="1" applyFont="1" applyFill="1" applyBorder="1" applyAlignment="1">
      <alignment vertical="center" wrapText="1"/>
    </xf>
    <xf numFmtId="0" fontId="6" fillId="0" borderId="11" xfId="0" applyFont="1" applyFill="1" applyBorder="1" applyAlignment="1" applyProtection="1">
      <alignment horizontal="center" vertical="center" textRotation="90" wrapText="1"/>
      <protection locked="0"/>
    </xf>
    <xf numFmtId="0" fontId="6" fillId="38" borderId="10" xfId="0" applyFont="1" applyFill="1" applyBorder="1" applyAlignment="1">
      <alignment horizontal="center" vertical="center" wrapText="1"/>
    </xf>
    <xf numFmtId="0" fontId="6" fillId="38"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2" xfId="0" applyNumberFormat="1" applyFont="1" applyFill="1" applyBorder="1" applyAlignment="1">
      <alignment horizontal="center" vertical="center" textRotation="90" wrapText="1"/>
    </xf>
    <xf numFmtId="3" fontId="5" fillId="34" borderId="30" xfId="0" applyNumberFormat="1" applyFont="1" applyFill="1" applyBorder="1" applyAlignment="1" applyProtection="1">
      <alignment horizontal="center" vertical="center" textRotation="90" wrapText="1"/>
      <protection/>
    </xf>
    <xf numFmtId="0" fontId="6" fillId="36" borderId="13"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86" fillId="0" borderId="10" xfId="0" applyFont="1" applyBorder="1" applyAlignment="1">
      <alignment horizontal="center" vertical="center" wrapText="1"/>
    </xf>
    <xf numFmtId="0" fontId="6" fillId="0" borderId="11" xfId="0" applyFont="1" applyFill="1" applyBorder="1" applyAlignment="1">
      <alignment vertical="center" wrapText="1"/>
    </xf>
    <xf numFmtId="37" fontId="6" fillId="0" borderId="10" xfId="49"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wrapText="1"/>
      <protection locked="0"/>
    </xf>
    <xf numFmtId="0" fontId="8" fillId="0" borderId="0" xfId="0" applyFont="1" applyAlignment="1">
      <alignment/>
    </xf>
    <xf numFmtId="0" fontId="8" fillId="0" borderId="0" xfId="0" applyFont="1" applyAlignment="1">
      <alignment/>
    </xf>
    <xf numFmtId="1" fontId="6" fillId="0" borderId="12" xfId="0" applyNumberFormat="1" applyFont="1" applyFill="1" applyBorder="1" applyAlignment="1">
      <alignment horizontal="center" vertical="center" wrapText="1"/>
    </xf>
    <xf numFmtId="3" fontId="88" fillId="0" borderId="29" xfId="0" applyNumberFormat="1" applyFont="1" applyFill="1" applyBorder="1" applyAlignment="1" applyProtection="1">
      <alignment horizontal="center" vertical="center" textRotation="90" wrapText="1"/>
      <protection locked="0"/>
    </xf>
    <xf numFmtId="0" fontId="10" fillId="0" borderId="0" xfId="0" applyFont="1" applyAlignment="1">
      <alignment/>
    </xf>
    <xf numFmtId="0" fontId="0" fillId="0" borderId="0" xfId="0" applyAlignment="1">
      <alignment horizontal="center" vertical="center" wrapText="1"/>
    </xf>
    <xf numFmtId="0" fontId="11" fillId="0" borderId="0" xfId="0" applyFont="1" applyAlignment="1">
      <alignment/>
    </xf>
    <xf numFmtId="0" fontId="9" fillId="41" borderId="34" xfId="0" applyFont="1" applyFill="1" applyBorder="1" applyAlignment="1">
      <alignment horizontal="center" vertical="center" wrapText="1"/>
    </xf>
    <xf numFmtId="0" fontId="9" fillId="18" borderId="19" xfId="0" applyFont="1" applyFill="1" applyBorder="1" applyAlignment="1">
      <alignment horizontal="center" vertical="center"/>
    </xf>
    <xf numFmtId="0" fontId="9" fillId="18" borderId="35" xfId="0" applyFont="1" applyFill="1" applyBorder="1" applyAlignment="1">
      <alignment horizontal="center" vertical="center"/>
    </xf>
    <xf numFmtId="3" fontId="15" fillId="33" borderId="36" xfId="0" applyNumberFormat="1" applyFont="1" applyFill="1" applyBorder="1" applyAlignment="1" applyProtection="1">
      <alignment horizontal="center" vertical="center" textRotation="90" wrapText="1"/>
      <protection/>
    </xf>
    <xf numFmtId="3" fontId="15" fillId="34" borderId="31" xfId="0" applyNumberFormat="1" applyFont="1" applyFill="1" applyBorder="1" applyAlignment="1" applyProtection="1">
      <alignment horizontal="center" vertical="center" textRotation="90" wrapText="1"/>
      <protection/>
    </xf>
    <xf numFmtId="3" fontId="15" fillId="33" borderId="31" xfId="0" applyNumberFormat="1" applyFont="1" applyFill="1" applyBorder="1" applyAlignment="1" applyProtection="1">
      <alignment horizontal="center" vertical="center" textRotation="90" wrapText="1"/>
      <protection/>
    </xf>
    <xf numFmtId="3" fontId="15" fillId="34" borderId="37" xfId="0" applyNumberFormat="1" applyFont="1" applyFill="1" applyBorder="1" applyAlignment="1" applyProtection="1">
      <alignment horizontal="center" vertical="center" textRotation="90" wrapText="1"/>
      <protection/>
    </xf>
    <xf numFmtId="0" fontId="9" fillId="18" borderId="13" xfId="0" applyFont="1" applyFill="1" applyBorder="1" applyAlignment="1">
      <alignment horizontal="center" vertical="center" wrapText="1"/>
    </xf>
    <xf numFmtId="0" fontId="9" fillId="18" borderId="38" xfId="0" applyFont="1" applyFill="1" applyBorder="1" applyAlignment="1">
      <alignment horizontal="center" vertical="center" wrapText="1"/>
    </xf>
    <xf numFmtId="3" fontId="9" fillId="18" borderId="13" xfId="0" applyNumberFormat="1" applyFont="1" applyFill="1" applyBorder="1" applyAlignment="1" applyProtection="1">
      <alignment horizontal="center" vertical="center" wrapText="1"/>
      <protection locked="0"/>
    </xf>
    <xf numFmtId="3" fontId="9" fillId="18" borderId="14" xfId="0" applyNumberFormat="1" applyFont="1" applyFill="1" applyBorder="1" applyAlignment="1" applyProtection="1">
      <alignment horizontal="center" vertical="center" wrapText="1"/>
      <protection locked="0"/>
    </xf>
    <xf numFmtId="3" fontId="9" fillId="18" borderId="14" xfId="0" applyNumberFormat="1" applyFont="1" applyFill="1" applyBorder="1" applyAlignment="1">
      <alignment horizontal="center" vertical="center" textRotation="90"/>
    </xf>
    <xf numFmtId="0" fontId="9" fillId="18" borderId="14" xfId="0" applyFont="1" applyFill="1" applyBorder="1" applyAlignment="1">
      <alignment horizontal="center" vertical="center" textRotation="90"/>
    </xf>
    <xf numFmtId="0" fontId="9" fillId="18" borderId="18" xfId="0" applyFont="1" applyFill="1" applyBorder="1" applyAlignment="1">
      <alignment horizontal="center" vertical="center" textRotation="90"/>
    </xf>
    <xf numFmtId="3" fontId="9" fillId="33" borderId="13" xfId="0" applyNumberFormat="1" applyFont="1" applyFill="1" applyBorder="1" applyAlignment="1">
      <alignment horizontal="center" vertical="center" textRotation="90"/>
    </xf>
    <xf numFmtId="3" fontId="9" fillId="33" borderId="14" xfId="0" applyNumberFormat="1" applyFont="1" applyFill="1" applyBorder="1" applyAlignment="1">
      <alignment horizontal="center" vertical="center" textRotation="90"/>
    </xf>
    <xf numFmtId="3" fontId="9" fillId="33" borderId="18" xfId="0" applyNumberFormat="1" applyFont="1" applyFill="1" applyBorder="1" applyAlignment="1">
      <alignment horizontal="center" vertical="center" textRotation="90"/>
    </xf>
    <xf numFmtId="0" fontId="9" fillId="36" borderId="39" xfId="0" applyFont="1" applyFill="1" applyBorder="1" applyAlignment="1">
      <alignment horizontal="center" vertical="center" textRotation="90"/>
    </xf>
    <xf numFmtId="0" fontId="9" fillId="36" borderId="14" xfId="0" applyFont="1" applyFill="1" applyBorder="1" applyAlignment="1">
      <alignment horizontal="center" vertical="center" textRotation="90"/>
    </xf>
    <xf numFmtId="0" fontId="9" fillId="36" borderId="18" xfId="0" applyFont="1" applyFill="1" applyBorder="1" applyAlignment="1">
      <alignment horizontal="center" vertical="center" textRotation="90" wrapText="1"/>
    </xf>
    <xf numFmtId="0" fontId="13" fillId="37" borderId="31" xfId="0" applyFont="1" applyFill="1" applyBorder="1" applyAlignment="1">
      <alignment horizontal="center" vertical="center"/>
    </xf>
    <xf numFmtId="0" fontId="13" fillId="37" borderId="32" xfId="0" applyFont="1" applyFill="1" applyBorder="1" applyAlignment="1">
      <alignment horizontal="center" vertical="center"/>
    </xf>
    <xf numFmtId="0" fontId="13" fillId="37" borderId="40"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4" fillId="37" borderId="40" xfId="0" applyFont="1" applyFill="1" applyBorder="1" applyAlignment="1">
      <alignment horizontal="center" vertical="center" wrapText="1"/>
    </xf>
    <xf numFmtId="178" fontId="13" fillId="37" borderId="41" xfId="0" applyNumberFormat="1" applyFont="1" applyFill="1" applyBorder="1" applyAlignment="1">
      <alignment horizontal="center" vertical="center" wrapText="1"/>
    </xf>
    <xf numFmtId="0" fontId="13" fillId="37" borderId="42" xfId="0" applyFont="1" applyFill="1" applyBorder="1" applyAlignment="1">
      <alignment horizontal="center" vertical="center" wrapText="1"/>
    </xf>
    <xf numFmtId="0" fontId="9" fillId="37" borderId="40" xfId="0" applyFont="1" applyFill="1" applyBorder="1" applyAlignment="1">
      <alignment horizontal="center" vertical="center" wrapText="1"/>
    </xf>
    <xf numFmtId="3" fontId="9" fillId="37" borderId="40" xfId="0" applyNumberFormat="1" applyFont="1" applyFill="1" applyBorder="1" applyAlignment="1">
      <alignment vertical="center" textRotation="90" wrapText="1"/>
    </xf>
    <xf numFmtId="3" fontId="9" fillId="37" borderId="40" xfId="0" applyNumberFormat="1" applyFont="1" applyFill="1" applyBorder="1" applyAlignment="1">
      <alignment horizontal="center" vertical="center" textRotation="90" wrapText="1"/>
    </xf>
    <xf numFmtId="0" fontId="13" fillId="37" borderId="40" xfId="0" applyFont="1" applyFill="1" applyBorder="1" applyAlignment="1" applyProtection="1">
      <alignment horizontal="center" vertical="center" textRotation="90" wrapText="1"/>
      <protection locked="0"/>
    </xf>
    <xf numFmtId="0" fontId="13" fillId="37" borderId="43" xfId="0" applyFont="1" applyFill="1" applyBorder="1" applyAlignment="1" applyProtection="1">
      <alignment horizontal="center" vertical="center" textRotation="90" wrapText="1"/>
      <protection locked="0"/>
    </xf>
    <xf numFmtId="3" fontId="9" fillId="33" borderId="42" xfId="0" applyNumberFormat="1" applyFont="1" applyFill="1" applyBorder="1" applyAlignment="1" applyProtection="1">
      <alignment horizontal="center" vertical="center" textRotation="90" wrapText="1"/>
      <protection locked="0"/>
    </xf>
    <xf numFmtId="3" fontId="9" fillId="35" borderId="40" xfId="0" applyNumberFormat="1" applyFont="1" applyFill="1" applyBorder="1" applyAlignment="1" applyProtection="1">
      <alignment horizontal="center" vertical="center" textRotation="90" wrapText="1"/>
      <protection locked="0"/>
    </xf>
    <xf numFmtId="3" fontId="9" fillId="33" borderId="40" xfId="0" applyNumberFormat="1" applyFont="1" applyFill="1" applyBorder="1" applyAlignment="1" applyProtection="1">
      <alignment horizontal="center" vertical="center" textRotation="90" wrapText="1"/>
      <protection locked="0"/>
    </xf>
    <xf numFmtId="3" fontId="9" fillId="37" borderId="40" xfId="0" applyNumberFormat="1" applyFont="1" applyFill="1" applyBorder="1" applyAlignment="1" applyProtection="1">
      <alignment horizontal="center" vertical="center" textRotation="90" wrapText="1"/>
      <protection locked="0"/>
    </xf>
    <xf numFmtId="0" fontId="13" fillId="36" borderId="40" xfId="0" applyFont="1" applyFill="1" applyBorder="1" applyAlignment="1" applyProtection="1">
      <alignment horizontal="center" vertical="center" textRotation="90" wrapText="1"/>
      <protection locked="0"/>
    </xf>
    <xf numFmtId="0" fontId="16" fillId="36" borderId="40" xfId="0" applyFont="1" applyFill="1" applyBorder="1" applyAlignment="1" applyProtection="1">
      <alignment horizontal="center" vertical="center" wrapText="1"/>
      <protection locked="0"/>
    </xf>
    <xf numFmtId="0" fontId="9" fillId="36" borderId="43" xfId="0" applyFont="1" applyFill="1" applyBorder="1" applyAlignment="1">
      <alignment wrapText="1"/>
    </xf>
    <xf numFmtId="0" fontId="13" fillId="34" borderId="24"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9" fillId="34" borderId="24" xfId="0" applyFont="1" applyFill="1" applyBorder="1" applyAlignment="1">
      <alignment horizontal="center" vertical="center" wrapText="1"/>
    </xf>
    <xf numFmtId="3" fontId="9" fillId="34" borderId="24" xfId="0" applyNumberFormat="1" applyFont="1" applyFill="1" applyBorder="1" applyAlignment="1">
      <alignment vertical="center" textRotation="90" wrapText="1"/>
    </xf>
    <xf numFmtId="3" fontId="9" fillId="34" borderId="24" xfId="0" applyNumberFormat="1" applyFont="1" applyFill="1" applyBorder="1" applyAlignment="1">
      <alignment horizontal="center" vertical="center" textRotation="90" wrapText="1"/>
    </xf>
    <xf numFmtId="0" fontId="13" fillId="34" borderId="24" xfId="0" applyFont="1" applyFill="1" applyBorder="1" applyAlignment="1" applyProtection="1">
      <alignment horizontal="center" vertical="center" textRotation="90" wrapText="1"/>
      <protection locked="0"/>
    </xf>
    <xf numFmtId="3" fontId="9" fillId="34" borderId="24" xfId="0" applyNumberFormat="1" applyFont="1" applyFill="1" applyBorder="1" applyAlignment="1" applyProtection="1">
      <alignment horizontal="center" vertical="center" textRotation="90" wrapText="1"/>
      <protection locked="0"/>
    </xf>
    <xf numFmtId="0" fontId="16" fillId="0" borderId="16" xfId="0" applyFont="1" applyFill="1" applyBorder="1" applyAlignment="1" applyProtection="1">
      <alignment vertical="center" textRotation="90" wrapText="1"/>
      <protection locked="0"/>
    </xf>
    <xf numFmtId="0" fontId="16" fillId="34" borderId="24" xfId="0" applyFont="1" applyFill="1" applyBorder="1" applyAlignment="1" applyProtection="1">
      <alignment horizontal="center" vertical="center" wrapText="1"/>
      <protection locked="0"/>
    </xf>
    <xf numFmtId="0" fontId="9" fillId="38" borderId="32" xfId="0" applyFont="1" applyFill="1" applyBorder="1" applyAlignment="1">
      <alignment horizontal="center" vertical="center" wrapText="1"/>
    </xf>
    <xf numFmtId="0" fontId="9" fillId="38" borderId="16" xfId="0" applyFont="1" applyFill="1" applyBorder="1" applyAlignment="1">
      <alignment horizontal="center" vertical="center" wrapText="1"/>
    </xf>
    <xf numFmtId="0" fontId="17" fillId="0" borderId="16" xfId="0" applyFont="1" applyFill="1" applyBorder="1" applyAlignment="1">
      <alignment horizontal="left" vertical="center" wrapText="1"/>
    </xf>
    <xf numFmtId="0" fontId="9" fillId="39" borderId="16" xfId="0" applyFont="1" applyFill="1" applyBorder="1" applyAlignment="1" applyProtection="1">
      <alignment horizontal="center" vertical="center" wrapText="1"/>
      <protection locked="0"/>
    </xf>
    <xf numFmtId="0" fontId="9" fillId="0" borderId="16" xfId="0" applyFont="1" applyFill="1" applyBorder="1" applyAlignment="1">
      <alignment horizontal="center" vertical="center" wrapText="1"/>
    </xf>
    <xf numFmtId="0" fontId="9" fillId="0" borderId="16" xfId="0" applyFont="1" applyBorder="1" applyAlignment="1">
      <alignment/>
    </xf>
    <xf numFmtId="3" fontId="9" fillId="0" borderId="16" xfId="0" applyNumberFormat="1" applyFont="1" applyFill="1" applyBorder="1" applyAlignment="1">
      <alignment horizontal="center" vertical="center" textRotation="90" wrapText="1"/>
    </xf>
    <xf numFmtId="0" fontId="9" fillId="0" borderId="32" xfId="0" applyFont="1" applyBorder="1" applyAlignment="1">
      <alignment/>
    </xf>
    <xf numFmtId="3" fontId="9" fillId="0" borderId="16" xfId="0" applyNumberFormat="1" applyFont="1" applyFill="1" applyBorder="1" applyAlignment="1" applyProtection="1">
      <alignment horizontal="center" vertical="center" textRotation="90" wrapText="1"/>
      <protection locked="0"/>
    </xf>
    <xf numFmtId="0" fontId="13" fillId="37" borderId="42" xfId="0" applyFont="1" applyFill="1" applyBorder="1" applyAlignment="1">
      <alignment horizontal="center" vertical="center"/>
    </xf>
    <xf numFmtId="0" fontId="13" fillId="37" borderId="44" xfId="0" applyFont="1" applyFill="1" applyBorder="1" applyAlignment="1">
      <alignment horizontal="center" vertical="center"/>
    </xf>
    <xf numFmtId="0" fontId="13" fillId="37" borderId="24" xfId="0" applyFont="1" applyFill="1" applyBorder="1" applyAlignment="1">
      <alignment horizontal="center" vertical="center" wrapText="1"/>
    </xf>
    <xf numFmtId="0" fontId="9" fillId="38" borderId="44"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9" fillId="39" borderId="17" xfId="0" applyFont="1" applyFill="1" applyBorder="1" applyAlignment="1" applyProtection="1">
      <alignment horizontal="center" vertical="center" wrapText="1"/>
      <protection locked="0"/>
    </xf>
    <xf numFmtId="0" fontId="9" fillId="0" borderId="17" xfId="0" applyFont="1" applyFill="1" applyBorder="1" applyAlignment="1">
      <alignment horizontal="center" vertical="center" wrapText="1"/>
    </xf>
    <xf numFmtId="0" fontId="17" fillId="0" borderId="24" xfId="0" applyFont="1" applyBorder="1" applyAlignment="1">
      <alignment vertical="center" wrapText="1"/>
    </xf>
    <xf numFmtId="0" fontId="3" fillId="0" borderId="17" xfId="0" applyFont="1" applyBorder="1" applyAlignment="1">
      <alignment horizontal="center" vertical="center" wrapText="1"/>
    </xf>
    <xf numFmtId="3" fontId="9" fillId="0" borderId="40" xfId="0" applyNumberFormat="1" applyFont="1" applyFill="1" applyBorder="1" applyAlignment="1">
      <alignment horizontal="center" vertical="center" textRotation="90" wrapText="1"/>
    </xf>
    <xf numFmtId="3" fontId="9" fillId="0" borderId="17" xfId="0" applyNumberFormat="1" applyFont="1" applyFill="1" applyBorder="1" applyAlignment="1">
      <alignment horizontal="center" vertical="center" textRotation="90" wrapText="1"/>
    </xf>
    <xf numFmtId="3" fontId="9" fillId="0" borderId="20" xfId="0" applyNumberFormat="1" applyFont="1" applyFill="1" applyBorder="1" applyAlignment="1" applyProtection="1">
      <alignment horizontal="center" vertical="center" textRotation="90" wrapText="1"/>
      <protection locked="0"/>
    </xf>
    <xf numFmtId="3" fontId="9" fillId="0" borderId="17" xfId="0" applyNumberFormat="1" applyFont="1" applyFill="1" applyBorder="1" applyAlignment="1" applyProtection="1">
      <alignment horizontal="center" vertical="center" textRotation="90" wrapText="1"/>
      <protection locked="0"/>
    </xf>
    <xf numFmtId="3" fontId="9" fillId="40" borderId="17" xfId="0" applyNumberFormat="1" applyFont="1" applyFill="1" applyBorder="1" applyAlignment="1" applyProtection="1">
      <alignment horizontal="center" vertical="center" textRotation="90" wrapText="1"/>
      <protection locked="0"/>
    </xf>
    <xf numFmtId="3" fontId="9" fillId="0" borderId="24" xfId="0" applyNumberFormat="1" applyFont="1" applyFill="1" applyBorder="1" applyAlignment="1" applyProtection="1">
      <alignment horizontal="center" vertical="center" textRotation="90" wrapText="1"/>
      <protection locked="0"/>
    </xf>
    <xf numFmtId="0" fontId="9" fillId="39" borderId="24" xfId="0" applyFont="1" applyFill="1" applyBorder="1" applyAlignment="1" applyProtection="1">
      <alignment horizontal="center" vertical="center" textRotation="90" wrapText="1"/>
      <protection locked="0"/>
    </xf>
    <xf numFmtId="0" fontId="16" fillId="0" borderId="24" xfId="0" applyFont="1" applyFill="1" applyBorder="1" applyAlignment="1" applyProtection="1">
      <alignment vertical="center" textRotation="90" wrapText="1"/>
      <protection locked="0"/>
    </xf>
    <xf numFmtId="0" fontId="9" fillId="38"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3" fontId="9" fillId="0" borderId="24" xfId="0" applyNumberFormat="1" applyFont="1" applyFill="1" applyBorder="1" applyAlignment="1">
      <alignment horizontal="center" vertical="center" textRotation="90" wrapText="1"/>
    </xf>
    <xf numFmtId="3" fontId="9" fillId="0" borderId="36" xfId="0" applyNumberFormat="1" applyFont="1" applyFill="1" applyBorder="1" applyAlignment="1" applyProtection="1">
      <alignment horizontal="center" vertical="center" textRotation="90" wrapText="1"/>
      <protection locked="0"/>
    </xf>
    <xf numFmtId="3" fontId="9" fillId="0" borderId="31" xfId="0" applyNumberFormat="1" applyFont="1" applyFill="1" applyBorder="1" applyAlignment="1" applyProtection="1">
      <alignment horizontal="center" vertical="center" textRotation="90" wrapText="1"/>
      <protection locked="0"/>
    </xf>
    <xf numFmtId="3" fontId="9" fillId="40" borderId="31" xfId="0" applyNumberFormat="1" applyFont="1" applyFill="1" applyBorder="1" applyAlignment="1" applyProtection="1">
      <alignment horizontal="center" vertical="center" textRotation="90" wrapText="1"/>
      <protection locked="0"/>
    </xf>
    <xf numFmtId="0" fontId="9" fillId="0" borderId="24" xfId="0" applyFont="1" applyBorder="1" applyAlignment="1">
      <alignment/>
    </xf>
    <xf numFmtId="0" fontId="13" fillId="37" borderId="13" xfId="0" applyFont="1" applyFill="1" applyBorder="1" applyAlignment="1">
      <alignment horizontal="center" vertical="center" wrapText="1"/>
    </xf>
    <xf numFmtId="0" fontId="9" fillId="38" borderId="40" xfId="0" applyFont="1" applyFill="1" applyBorder="1" applyAlignment="1">
      <alignment horizontal="center" vertical="center" wrapText="1"/>
    </xf>
    <xf numFmtId="2" fontId="89" fillId="0" borderId="24" xfId="0" applyNumberFormat="1" applyFont="1" applyBorder="1" applyAlignment="1">
      <alignment horizontal="center" vertical="center" wrapText="1"/>
    </xf>
    <xf numFmtId="0" fontId="17" fillId="0" borderId="44" xfId="0" applyFont="1" applyBorder="1" applyAlignment="1">
      <alignment vertical="center" wrapText="1"/>
    </xf>
    <xf numFmtId="0" fontId="9" fillId="39" borderId="31" xfId="0" applyFont="1" applyFill="1" applyBorder="1" applyAlignment="1" applyProtection="1">
      <alignment horizontal="center" vertical="center" textRotation="90" wrapText="1"/>
      <protection locked="0"/>
    </xf>
    <xf numFmtId="0" fontId="9" fillId="0" borderId="32" xfId="0" applyFont="1" applyFill="1" applyBorder="1" applyAlignment="1">
      <alignment horizontal="center" vertical="center" wrapText="1"/>
    </xf>
    <xf numFmtId="0" fontId="9" fillId="0" borderId="24" xfId="0" applyFont="1" applyBorder="1" applyAlignment="1">
      <alignment horizontal="center" vertical="center" wrapText="1"/>
    </xf>
    <xf numFmtId="3" fontId="9" fillId="0" borderId="31" xfId="0" applyNumberFormat="1" applyFont="1" applyFill="1" applyBorder="1" applyAlignment="1">
      <alignment horizontal="center" vertical="center" textRotation="90" wrapText="1"/>
    </xf>
    <xf numFmtId="0" fontId="9" fillId="38" borderId="33"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3" xfId="0" applyFont="1" applyBorder="1" applyAlignment="1">
      <alignment/>
    </xf>
    <xf numFmtId="3" fontId="9" fillId="0" borderId="11" xfId="0" applyNumberFormat="1" applyFont="1" applyFill="1" applyBorder="1" applyAlignment="1">
      <alignment horizontal="center" vertical="center" textRotation="90" wrapText="1"/>
    </xf>
    <xf numFmtId="0" fontId="9" fillId="0" borderId="45" xfId="0" applyFont="1" applyBorder="1" applyAlignment="1">
      <alignment/>
    </xf>
    <xf numFmtId="3" fontId="9" fillId="0" borderId="10" xfId="0" applyNumberFormat="1" applyFont="1" applyFill="1" applyBorder="1" applyAlignment="1" applyProtection="1">
      <alignment horizontal="center" vertical="center" textRotation="90" wrapText="1"/>
      <protection locked="0"/>
    </xf>
    <xf numFmtId="3" fontId="9" fillId="0" borderId="11" xfId="0" applyNumberFormat="1" applyFont="1" applyFill="1" applyBorder="1" applyAlignment="1" applyProtection="1">
      <alignment horizontal="center" vertical="center" textRotation="90" wrapText="1"/>
      <protection locked="0"/>
    </xf>
    <xf numFmtId="3" fontId="9" fillId="40" borderId="11" xfId="0" applyNumberFormat="1" applyFont="1" applyFill="1" applyBorder="1" applyAlignment="1" applyProtection="1">
      <alignment horizontal="center" vertical="center" textRotation="90" wrapText="1"/>
      <protection locked="0"/>
    </xf>
    <xf numFmtId="0" fontId="9" fillId="0" borderId="11" xfId="0" applyFont="1" applyBorder="1" applyAlignment="1">
      <alignment/>
    </xf>
    <xf numFmtId="0" fontId="9" fillId="39" borderId="33" xfId="0" applyFont="1" applyFill="1" applyBorder="1" applyAlignment="1" applyProtection="1">
      <alignment horizontal="center" vertical="center" textRotation="90" wrapText="1"/>
      <protection locked="0"/>
    </xf>
    <xf numFmtId="0" fontId="9" fillId="0" borderId="12" xfId="0" applyFont="1" applyFill="1" applyBorder="1" applyAlignment="1">
      <alignment horizontal="center" vertical="center" textRotation="90" wrapText="1"/>
    </xf>
    <xf numFmtId="0" fontId="9" fillId="38" borderId="46" xfId="0" applyFont="1" applyFill="1" applyBorder="1" applyAlignment="1">
      <alignment horizontal="center" vertical="center" wrapText="1"/>
    </xf>
    <xf numFmtId="0" fontId="3" fillId="0" borderId="32" xfId="0" applyFont="1" applyBorder="1" applyAlignment="1">
      <alignment horizontal="center" vertical="center" wrapText="1"/>
    </xf>
    <xf numFmtId="0" fontId="9" fillId="38" borderId="47" xfId="0" applyFont="1" applyFill="1" applyBorder="1" applyAlignment="1">
      <alignment horizontal="center" vertical="center" wrapText="1"/>
    </xf>
    <xf numFmtId="0" fontId="3" fillId="0" borderId="33" xfId="0" applyFont="1" applyBorder="1" applyAlignment="1">
      <alignment horizontal="center" vertical="center" wrapText="1"/>
    </xf>
    <xf numFmtId="0" fontId="9" fillId="38" borderId="0" xfId="0" applyFont="1" applyFill="1" applyBorder="1" applyAlignment="1">
      <alignment horizontal="center" vertical="center" wrapText="1"/>
    </xf>
    <xf numFmtId="0" fontId="17" fillId="38"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9" fillId="39" borderId="0"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9" fillId="0" borderId="0" xfId="0" applyFont="1" applyBorder="1" applyAlignment="1">
      <alignment/>
    </xf>
    <xf numFmtId="3" fontId="9" fillId="0" borderId="0" xfId="0" applyNumberFormat="1" applyFont="1" applyFill="1" applyBorder="1" applyAlignment="1">
      <alignment horizontal="center" vertical="center" textRotation="90" wrapText="1"/>
    </xf>
    <xf numFmtId="3" fontId="9" fillId="0" borderId="0" xfId="0" applyNumberFormat="1" applyFont="1" applyFill="1" applyBorder="1" applyAlignment="1" applyProtection="1">
      <alignment horizontal="center" vertical="center" textRotation="90" wrapText="1"/>
      <protection locked="0"/>
    </xf>
    <xf numFmtId="3" fontId="9" fillId="40" borderId="0" xfId="0" applyNumberFormat="1" applyFont="1" applyFill="1" applyBorder="1" applyAlignment="1" applyProtection="1">
      <alignment horizontal="center" vertical="center" textRotation="90" wrapText="1"/>
      <protection locked="0"/>
    </xf>
    <xf numFmtId="0" fontId="9" fillId="39" borderId="0" xfId="0" applyFont="1" applyFill="1" applyBorder="1" applyAlignment="1" applyProtection="1">
      <alignment horizontal="center" vertical="center" textRotation="90" wrapText="1"/>
      <protection locked="0"/>
    </xf>
    <xf numFmtId="0" fontId="16" fillId="0" borderId="0" xfId="0" applyFont="1" applyFill="1" applyBorder="1" applyAlignment="1" applyProtection="1">
      <alignment horizontal="center" vertical="center" textRotation="90" wrapText="1"/>
      <protection locked="0"/>
    </xf>
    <xf numFmtId="0" fontId="9" fillId="0" borderId="0" xfId="0" applyFont="1" applyFill="1" applyBorder="1" applyAlignment="1">
      <alignment horizontal="center" vertical="center" textRotation="90" wrapText="1"/>
    </xf>
    <xf numFmtId="0" fontId="13" fillId="37" borderId="4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4" fillId="0" borderId="24" xfId="0" applyFont="1" applyFill="1" applyBorder="1" applyAlignment="1">
      <alignment horizontal="center" vertical="center" wrapText="1"/>
    </xf>
    <xf numFmtId="178" fontId="17" fillId="0" borderId="24" xfId="0" applyNumberFormat="1" applyFont="1" applyFill="1" applyBorder="1" applyAlignment="1">
      <alignment horizontal="center" vertical="center" wrapText="1"/>
    </xf>
    <xf numFmtId="0" fontId="17" fillId="0" borderId="24" xfId="0" applyFont="1" applyFill="1" applyBorder="1" applyAlignment="1">
      <alignment horizontal="center" vertical="center" wrapText="1"/>
    </xf>
    <xf numFmtId="3" fontId="9" fillId="0" borderId="24" xfId="0" applyNumberFormat="1" applyFont="1" applyFill="1" applyBorder="1" applyAlignment="1">
      <alignment vertical="center" textRotation="90" wrapText="1"/>
    </xf>
    <xf numFmtId="0" fontId="13" fillId="0" borderId="24" xfId="0" applyFont="1" applyFill="1" applyBorder="1" applyAlignment="1" applyProtection="1">
      <alignment horizontal="center" vertical="center" textRotation="90" wrapText="1"/>
      <protection locked="0"/>
    </xf>
    <xf numFmtId="0" fontId="17" fillId="0" borderId="24" xfId="0" applyFont="1" applyFill="1" applyBorder="1" applyAlignment="1" applyProtection="1">
      <alignment horizontal="center" vertical="center" textRotation="90" wrapText="1"/>
      <protection locked="0"/>
    </xf>
    <xf numFmtId="0" fontId="16" fillId="0" borderId="24" xfId="0" applyFont="1" applyFill="1" applyBorder="1" applyAlignment="1" applyProtection="1">
      <alignment horizontal="center" vertical="center" wrapText="1"/>
      <protection locked="0"/>
    </xf>
    <xf numFmtId="0" fontId="9" fillId="34" borderId="44"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42" borderId="32" xfId="0" applyFont="1" applyFill="1" applyBorder="1" applyAlignment="1" applyProtection="1">
      <alignment horizontal="center" vertical="center" wrapText="1"/>
      <protection locked="0"/>
    </xf>
    <xf numFmtId="0" fontId="9" fillId="34" borderId="47" xfId="0" applyFont="1" applyFill="1" applyBorder="1" applyAlignment="1">
      <alignment horizontal="center" vertical="center" wrapText="1"/>
    </xf>
    <xf numFmtId="0" fontId="9" fillId="42" borderId="33" xfId="0" applyFont="1" applyFill="1" applyBorder="1" applyAlignment="1" applyProtection="1">
      <alignment horizontal="center" vertical="center" wrapText="1"/>
      <protection locked="0"/>
    </xf>
    <xf numFmtId="0" fontId="9" fillId="34" borderId="33" xfId="0" applyFont="1" applyFill="1" applyBorder="1" applyAlignment="1">
      <alignment horizontal="center" vertical="center" wrapText="1"/>
    </xf>
    <xf numFmtId="0" fontId="14" fillId="37" borderId="14" xfId="0" applyFont="1" applyFill="1" applyBorder="1" applyAlignment="1">
      <alignment horizontal="center" vertical="center" wrapText="1"/>
    </xf>
    <xf numFmtId="178" fontId="13" fillId="37" borderId="18" xfId="0" applyNumberFormat="1" applyFont="1" applyFill="1" applyBorder="1" applyAlignment="1">
      <alignment horizontal="center" vertical="center" wrapText="1"/>
    </xf>
    <xf numFmtId="0" fontId="13" fillId="37" borderId="14" xfId="0" applyFont="1" applyFill="1" applyBorder="1" applyAlignment="1" applyProtection="1">
      <alignment horizontal="center" vertical="center" textRotation="90" wrapText="1"/>
      <protection locked="0"/>
    </xf>
    <xf numFmtId="0" fontId="13" fillId="37" borderId="18" xfId="0" applyFont="1" applyFill="1" applyBorder="1" applyAlignment="1" applyProtection="1">
      <alignment horizontal="center" vertical="center" textRotation="90" wrapText="1"/>
      <protection locked="0"/>
    </xf>
    <xf numFmtId="0" fontId="17" fillId="0" borderId="17" xfId="0" applyFont="1" applyBorder="1" applyAlignment="1">
      <alignment vertical="center" wrapText="1"/>
    </xf>
    <xf numFmtId="0" fontId="17" fillId="0" borderId="32"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39" borderId="24" xfId="0"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17" fillId="0" borderId="33" xfId="0" applyFont="1" applyFill="1" applyBorder="1" applyAlignment="1">
      <alignment horizontal="left" vertical="center" wrapText="1"/>
    </xf>
    <xf numFmtId="0" fontId="9" fillId="39" borderId="11" xfId="0" applyFont="1" applyFill="1" applyBorder="1" applyAlignment="1" applyProtection="1">
      <alignment horizontal="center" vertical="center" textRotation="90" wrapText="1"/>
      <protection locked="0"/>
    </xf>
    <xf numFmtId="0" fontId="3" fillId="0" borderId="45" xfId="0" applyFont="1" applyBorder="1" applyAlignment="1">
      <alignment vertical="center" wrapText="1"/>
    </xf>
    <xf numFmtId="0" fontId="9" fillId="0" borderId="33" xfId="0" applyFont="1" applyBorder="1" applyAlignment="1">
      <alignment/>
    </xf>
    <xf numFmtId="0" fontId="13" fillId="37" borderId="24" xfId="0"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48" xfId="0" applyFont="1" applyBorder="1" applyAlignment="1">
      <alignment vertical="center" wrapText="1"/>
    </xf>
    <xf numFmtId="3" fontId="9" fillId="35" borderId="41" xfId="0" applyNumberFormat="1" applyFont="1" applyFill="1" applyBorder="1" applyAlignment="1" applyProtection="1">
      <alignment horizontal="center" vertical="center" textRotation="90" wrapText="1"/>
      <protection locked="0"/>
    </xf>
    <xf numFmtId="3" fontId="9" fillId="34" borderId="27" xfId="0" applyNumberFormat="1" applyFont="1" applyFill="1" applyBorder="1" applyAlignment="1" applyProtection="1">
      <alignment horizontal="center" vertical="center" textRotation="90" wrapText="1"/>
      <protection locked="0"/>
    </xf>
    <xf numFmtId="0" fontId="13" fillId="34" borderId="26" xfId="0" applyFont="1" applyFill="1" applyBorder="1" applyAlignment="1" applyProtection="1">
      <alignment horizontal="center" vertical="center" textRotation="90" wrapText="1"/>
      <protection locked="0"/>
    </xf>
    <xf numFmtId="0" fontId="9" fillId="34" borderId="26" xfId="0" applyFont="1" applyFill="1" applyBorder="1" applyAlignment="1">
      <alignment wrapText="1"/>
    </xf>
    <xf numFmtId="0" fontId="9" fillId="34" borderId="17" xfId="0" applyFont="1" applyFill="1" applyBorder="1" applyAlignment="1">
      <alignment horizontal="center" vertical="center"/>
    </xf>
    <xf numFmtId="0" fontId="9" fillId="34" borderId="17"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4" fillId="34" borderId="17" xfId="0" applyFont="1" applyFill="1" applyBorder="1" applyAlignment="1">
      <alignment horizontal="center" vertical="center" wrapText="1"/>
    </xf>
    <xf numFmtId="3" fontId="9" fillId="34" borderId="17" xfId="0" applyNumberFormat="1" applyFont="1" applyFill="1" applyBorder="1" applyAlignment="1">
      <alignment vertical="center" textRotation="90" wrapText="1"/>
    </xf>
    <xf numFmtId="3" fontId="9" fillId="34" borderId="17" xfId="0" applyNumberFormat="1" applyFont="1" applyFill="1" applyBorder="1" applyAlignment="1">
      <alignment horizontal="center" vertical="center" textRotation="90" wrapText="1"/>
    </xf>
    <xf numFmtId="0" fontId="13" fillId="34" borderId="17" xfId="0" applyFont="1" applyFill="1" applyBorder="1" applyAlignment="1" applyProtection="1">
      <alignment horizontal="center" vertical="center" textRotation="90" wrapText="1"/>
      <protection locked="0"/>
    </xf>
    <xf numFmtId="0" fontId="13" fillId="34" borderId="21" xfId="0" applyFont="1" applyFill="1" applyBorder="1" applyAlignment="1" applyProtection="1">
      <alignment horizontal="center" vertical="center" textRotation="90" wrapText="1"/>
      <protection locked="0"/>
    </xf>
    <xf numFmtId="3" fontId="9" fillId="34" borderId="22" xfId="0" applyNumberFormat="1" applyFont="1" applyFill="1" applyBorder="1" applyAlignment="1" applyProtection="1">
      <alignment horizontal="center" vertical="center" textRotation="90" wrapText="1"/>
      <protection locked="0"/>
    </xf>
    <xf numFmtId="3" fontId="9" fillId="34" borderId="17" xfId="0" applyNumberFormat="1" applyFont="1" applyFill="1" applyBorder="1" applyAlignment="1" applyProtection="1">
      <alignment horizontal="center" vertical="center" textRotation="90" wrapText="1"/>
      <protection locked="0"/>
    </xf>
    <xf numFmtId="0" fontId="16" fillId="0" borderId="17" xfId="0" applyFont="1" applyFill="1" applyBorder="1" applyAlignment="1" applyProtection="1">
      <alignment vertical="center" textRotation="90" wrapText="1"/>
      <protection locked="0"/>
    </xf>
    <xf numFmtId="0" fontId="16" fillId="34" borderId="17" xfId="0" applyFont="1" applyFill="1" applyBorder="1" applyAlignment="1" applyProtection="1">
      <alignment horizontal="center" vertical="center" wrapText="1"/>
      <protection locked="0"/>
    </xf>
    <xf numFmtId="0" fontId="9" fillId="34" borderId="21" xfId="0" applyFont="1" applyFill="1" applyBorder="1" applyAlignment="1">
      <alignment wrapText="1"/>
    </xf>
    <xf numFmtId="0" fontId="9" fillId="38" borderId="11" xfId="0" applyFont="1" applyFill="1" applyBorder="1" applyAlignment="1">
      <alignment horizontal="center" vertical="center" wrapText="1"/>
    </xf>
    <xf numFmtId="0" fontId="9" fillId="38" borderId="11" xfId="0" applyFont="1" applyFill="1" applyBorder="1" applyAlignment="1">
      <alignment vertical="center" wrapText="1"/>
    </xf>
    <xf numFmtId="3" fontId="9" fillId="0" borderId="33" xfId="0" applyNumberFormat="1" applyFont="1" applyFill="1" applyBorder="1" applyAlignment="1">
      <alignment horizontal="center" vertical="center" textRotation="90" wrapText="1"/>
    </xf>
    <xf numFmtId="3" fontId="9" fillId="0" borderId="47" xfId="0" applyNumberFormat="1" applyFont="1" applyFill="1" applyBorder="1" applyAlignment="1" applyProtection="1">
      <alignment horizontal="center" vertical="center" textRotation="90" wrapText="1"/>
      <protection locked="0"/>
    </xf>
    <xf numFmtId="3" fontId="9" fillId="0" borderId="33" xfId="0" applyNumberFormat="1" applyFont="1" applyFill="1" applyBorder="1" applyAlignment="1" applyProtection="1">
      <alignment horizontal="center" vertical="center" textRotation="90" wrapText="1"/>
      <protection locked="0"/>
    </xf>
    <xf numFmtId="3" fontId="9" fillId="40" borderId="33" xfId="0" applyNumberFormat="1" applyFont="1" applyFill="1" applyBorder="1" applyAlignment="1" applyProtection="1">
      <alignment horizontal="center" vertical="center" textRotation="90" wrapText="1"/>
      <protection locked="0"/>
    </xf>
    <xf numFmtId="0" fontId="16" fillId="0" borderId="33" xfId="0" applyFont="1" applyFill="1" applyBorder="1" applyAlignment="1" applyProtection="1">
      <alignment vertical="center" textRotation="90" wrapText="1"/>
      <protection locked="0"/>
    </xf>
    <xf numFmtId="0" fontId="9" fillId="0" borderId="45" xfId="0" applyFont="1" applyFill="1" applyBorder="1" applyAlignment="1">
      <alignment horizontal="center" vertical="center" textRotation="90" wrapText="1"/>
    </xf>
    <xf numFmtId="0" fontId="9" fillId="38" borderId="33" xfId="0" applyFont="1" applyFill="1" applyBorder="1" applyAlignment="1">
      <alignment vertical="center" wrapText="1"/>
    </xf>
    <xf numFmtId="3" fontId="9" fillId="33" borderId="14" xfId="0" applyNumberFormat="1" applyFont="1" applyFill="1" applyBorder="1" applyAlignment="1" applyProtection="1">
      <alignment horizontal="center" vertical="center" textRotation="90" wrapText="1"/>
      <protection locked="0"/>
    </xf>
    <xf numFmtId="3" fontId="9" fillId="33" borderId="44" xfId="0" applyNumberFormat="1" applyFont="1" applyFill="1" applyBorder="1" applyAlignment="1" applyProtection="1">
      <alignment horizontal="center" vertical="center" textRotation="90" wrapText="1"/>
      <protection locked="0"/>
    </xf>
    <xf numFmtId="3" fontId="9" fillId="35" borderId="14" xfId="0" applyNumberFormat="1" applyFont="1" applyFill="1" applyBorder="1" applyAlignment="1" applyProtection="1">
      <alignment horizontal="center" vertical="center" textRotation="90" wrapText="1"/>
      <protection locked="0"/>
    </xf>
    <xf numFmtId="0" fontId="17" fillId="0" borderId="16" xfId="0" applyFont="1" applyFill="1" applyBorder="1" applyAlignment="1">
      <alignment vertical="center" wrapText="1"/>
    </xf>
    <xf numFmtId="0" fontId="9" fillId="39" borderId="16" xfId="0" applyFont="1" applyFill="1" applyBorder="1" applyAlignment="1" applyProtection="1">
      <alignment vertical="center" wrapText="1"/>
      <protection locked="0"/>
    </xf>
    <xf numFmtId="0" fontId="9" fillId="0" borderId="16" xfId="0" applyFont="1" applyFill="1" applyBorder="1" applyAlignment="1">
      <alignment vertical="center" wrapText="1"/>
    </xf>
    <xf numFmtId="0" fontId="17" fillId="0" borderId="24" xfId="0" applyFont="1" applyFill="1" applyBorder="1" applyAlignment="1">
      <alignment vertical="center" wrapText="1"/>
    </xf>
    <xf numFmtId="0" fontId="9" fillId="39" borderId="24" xfId="0" applyFont="1" applyFill="1" applyBorder="1" applyAlignment="1" applyProtection="1">
      <alignment vertical="center" wrapText="1"/>
      <protection locked="0"/>
    </xf>
    <xf numFmtId="0" fontId="9" fillId="0" borderId="24" xfId="0" applyFont="1" applyFill="1" applyBorder="1" applyAlignment="1">
      <alignment vertical="center" wrapText="1"/>
    </xf>
    <xf numFmtId="3" fontId="9" fillId="12" borderId="14" xfId="0" applyNumberFormat="1" applyFont="1" applyFill="1" applyBorder="1" applyAlignment="1">
      <alignment horizontal="center" vertical="center" textRotation="90"/>
    </xf>
    <xf numFmtId="3" fontId="9" fillId="12" borderId="18" xfId="0" applyNumberFormat="1" applyFont="1" applyFill="1" applyBorder="1" applyAlignment="1">
      <alignment horizontal="center" vertical="center" textRotation="90"/>
    </xf>
    <xf numFmtId="3" fontId="9" fillId="12" borderId="15" xfId="0" applyNumberFormat="1" applyFont="1" applyFill="1" applyBorder="1" applyAlignment="1">
      <alignment horizontal="center" vertical="center" textRotation="90"/>
    </xf>
    <xf numFmtId="0" fontId="17" fillId="0" borderId="47" xfId="0" applyFont="1" applyBorder="1" applyAlignment="1">
      <alignment vertical="center" wrapText="1"/>
    </xf>
    <xf numFmtId="0" fontId="13" fillId="34" borderId="22" xfId="0" applyFont="1" applyFill="1" applyBorder="1" applyAlignment="1">
      <alignment horizontal="center" vertical="center" wrapText="1"/>
    </xf>
    <xf numFmtId="2" fontId="90" fillId="0" borderId="45" xfId="0" applyNumberFormat="1" applyFont="1" applyBorder="1" applyAlignment="1">
      <alignment horizontal="center" vertical="center" wrapText="1"/>
    </xf>
    <xf numFmtId="178" fontId="13" fillId="34" borderId="21" xfId="0" applyNumberFormat="1" applyFont="1" applyFill="1" applyBorder="1" applyAlignment="1">
      <alignment horizontal="center" vertical="center" wrapText="1"/>
    </xf>
    <xf numFmtId="178" fontId="13" fillId="37" borderId="15" xfId="0" applyNumberFormat="1" applyFont="1" applyFill="1" applyBorder="1" applyAlignment="1">
      <alignment horizontal="center" vertical="center" wrapText="1"/>
    </xf>
    <xf numFmtId="0" fontId="9" fillId="39" borderId="17" xfId="0" applyFont="1" applyFill="1" applyBorder="1" applyAlignment="1" applyProtection="1">
      <alignment horizontal="center" vertical="center" textRotation="90" wrapText="1"/>
      <protection locked="0"/>
    </xf>
    <xf numFmtId="0" fontId="16" fillId="0" borderId="11" xfId="0" applyFont="1" applyFill="1" applyBorder="1" applyAlignment="1" applyProtection="1">
      <alignment vertical="center" textRotation="90" wrapText="1"/>
      <protection locked="0"/>
    </xf>
    <xf numFmtId="0" fontId="17" fillId="0" borderId="11" xfId="0" applyFont="1" applyBorder="1" applyAlignment="1">
      <alignment vertical="center" wrapText="1"/>
    </xf>
    <xf numFmtId="0" fontId="13" fillId="37" borderId="32" xfId="0" applyFont="1" applyFill="1" applyBorder="1" applyAlignment="1">
      <alignment horizontal="center" vertical="center" wrapText="1"/>
    </xf>
    <xf numFmtId="0" fontId="0" fillId="0" borderId="38" xfId="0" applyBorder="1" applyAlignment="1">
      <alignment/>
    </xf>
    <xf numFmtId="2" fontId="89"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3" fillId="37" borderId="14" xfId="0" applyFont="1" applyFill="1" applyBorder="1" applyAlignment="1">
      <alignment horizontal="center" vertical="center" wrapText="1"/>
    </xf>
    <xf numFmtId="0" fontId="13" fillId="37" borderId="43" xfId="0" applyFont="1" applyFill="1" applyBorder="1" applyAlignment="1">
      <alignment horizontal="center" vertical="center"/>
    </xf>
    <xf numFmtId="0" fontId="9" fillId="0" borderId="12" xfId="0" applyFont="1" applyBorder="1" applyAlignment="1">
      <alignment/>
    </xf>
    <xf numFmtId="0" fontId="9" fillId="0" borderId="26" xfId="0" applyFont="1" applyFill="1" applyBorder="1" applyAlignment="1">
      <alignment wrapText="1"/>
    </xf>
    <xf numFmtId="0" fontId="9" fillId="34" borderId="11" xfId="0" applyFont="1" applyFill="1" applyBorder="1" applyAlignment="1">
      <alignment horizontal="center" vertical="center" wrapText="1"/>
    </xf>
    <xf numFmtId="2" fontId="17" fillId="34" borderId="11"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0" fontId="9" fillId="42" borderId="29" xfId="0" applyFont="1" applyFill="1" applyBorder="1" applyAlignment="1" applyProtection="1">
      <alignment horizontal="center" vertical="center" wrapText="1"/>
      <protection locked="0"/>
    </xf>
    <xf numFmtId="0" fontId="13" fillId="0" borderId="1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6" xfId="0" applyFont="1" applyFill="1" applyBorder="1" applyAlignment="1">
      <alignment horizontal="center" vertical="center" wrapText="1"/>
    </xf>
    <xf numFmtId="2" fontId="90" fillId="34" borderId="33" xfId="0" applyNumberFormat="1" applyFont="1" applyFill="1" applyBorder="1" applyAlignment="1">
      <alignment horizontal="center" vertical="center" wrapText="1"/>
    </xf>
    <xf numFmtId="0" fontId="17" fillId="34" borderId="45" xfId="0" applyFont="1" applyFill="1" applyBorder="1" applyAlignment="1">
      <alignment horizontal="left" vertical="center" wrapText="1"/>
    </xf>
    <xf numFmtId="0" fontId="14" fillId="0" borderId="49" xfId="0" applyFont="1" applyFill="1" applyBorder="1" applyAlignment="1">
      <alignment horizontal="center" vertical="center" wrapText="1"/>
    </xf>
    <xf numFmtId="0" fontId="14" fillId="0" borderId="16" xfId="0" applyFont="1" applyFill="1" applyBorder="1" applyAlignment="1">
      <alignment horizontal="center" vertical="center" wrapText="1"/>
    </xf>
    <xf numFmtId="178" fontId="17" fillId="0" borderId="16" xfId="0"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3" fontId="9" fillId="0" borderId="16" xfId="0" applyNumberFormat="1" applyFont="1" applyFill="1" applyBorder="1" applyAlignment="1">
      <alignment vertical="center" textRotation="90" wrapText="1"/>
    </xf>
    <xf numFmtId="0" fontId="13" fillId="0" borderId="16" xfId="0" applyFont="1" applyFill="1" applyBorder="1" applyAlignment="1" applyProtection="1">
      <alignment horizontal="center" vertical="center" textRotation="90" wrapText="1"/>
      <protection locked="0"/>
    </xf>
    <xf numFmtId="0" fontId="13" fillId="37" borderId="39" xfId="0" applyFont="1" applyFill="1" applyBorder="1" applyAlignment="1">
      <alignment horizontal="center" vertical="center" wrapText="1"/>
    </xf>
    <xf numFmtId="0" fontId="9" fillId="37" borderId="14" xfId="0" applyFont="1" applyFill="1" applyBorder="1" applyAlignment="1">
      <alignment horizontal="center" vertical="center" wrapText="1"/>
    </xf>
    <xf numFmtId="3" fontId="9" fillId="37" borderId="14" xfId="0" applyNumberFormat="1" applyFont="1" applyFill="1" applyBorder="1" applyAlignment="1">
      <alignment vertical="center" textRotation="90" wrapText="1"/>
    </xf>
    <xf numFmtId="3" fontId="9" fillId="37" borderId="14" xfId="0" applyNumberFormat="1" applyFont="1" applyFill="1" applyBorder="1" applyAlignment="1">
      <alignment horizontal="center" vertical="center" textRotation="90" wrapText="1"/>
    </xf>
    <xf numFmtId="0" fontId="17" fillId="0" borderId="16" xfId="0" applyFont="1" applyFill="1" applyBorder="1" applyAlignment="1" applyProtection="1">
      <alignment horizontal="center" vertical="center" textRotation="90" wrapText="1"/>
      <protection locked="0"/>
    </xf>
    <xf numFmtId="0" fontId="16" fillId="0" borderId="16" xfId="0" applyFont="1" applyFill="1" applyBorder="1" applyAlignment="1" applyProtection="1">
      <alignment horizontal="center" vertical="center" wrapText="1"/>
      <protection locked="0"/>
    </xf>
    <xf numFmtId="0" fontId="9" fillId="0" borderId="50" xfId="0" applyFont="1" applyFill="1" applyBorder="1" applyAlignment="1">
      <alignment wrapText="1"/>
    </xf>
    <xf numFmtId="3" fontId="9" fillId="33" borderId="13" xfId="0" applyNumberFormat="1" applyFont="1" applyFill="1" applyBorder="1" applyAlignment="1" applyProtection="1">
      <alignment horizontal="center" vertical="center" textRotation="90" wrapText="1"/>
      <protection locked="0"/>
    </xf>
    <xf numFmtId="3" fontId="9" fillId="37" borderId="14" xfId="0" applyNumberFormat="1" applyFont="1" applyFill="1" applyBorder="1" applyAlignment="1" applyProtection="1">
      <alignment horizontal="center" vertical="center" textRotation="90" wrapText="1"/>
      <protection locked="0"/>
    </xf>
    <xf numFmtId="0" fontId="13" fillId="36" borderId="14"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wrapText="1"/>
      <protection locked="0"/>
    </xf>
    <xf numFmtId="0" fontId="9" fillId="36" borderId="18" xfId="0" applyFont="1" applyFill="1" applyBorder="1" applyAlignment="1">
      <alignment wrapText="1"/>
    </xf>
    <xf numFmtId="3" fontId="9" fillId="0" borderId="49" xfId="0" applyNumberFormat="1" applyFont="1" applyFill="1" applyBorder="1" applyAlignment="1" applyProtection="1">
      <alignment horizontal="center" vertical="center" textRotation="90" wrapText="1"/>
      <protection locked="0"/>
    </xf>
    <xf numFmtId="3" fontId="9" fillId="0" borderId="27" xfId="0" applyNumberFormat="1" applyFont="1" applyFill="1" applyBorder="1" applyAlignment="1" applyProtection="1">
      <alignment horizontal="center" vertical="center" textRotation="90" wrapText="1"/>
      <protection locked="0"/>
    </xf>
    <xf numFmtId="0" fontId="13" fillId="0" borderId="21" xfId="0" applyFont="1" applyFill="1" applyBorder="1" applyAlignment="1" applyProtection="1">
      <alignment horizontal="center" vertical="center" textRotation="90" wrapText="1"/>
      <protection locked="0"/>
    </xf>
    <xf numFmtId="0" fontId="13" fillId="0" borderId="26" xfId="0" applyFont="1" applyFill="1" applyBorder="1" applyAlignment="1" applyProtection="1">
      <alignment horizontal="center" vertical="center" textRotation="90" wrapText="1"/>
      <protection locked="0"/>
    </xf>
    <xf numFmtId="3" fontId="9" fillId="0" borderId="14" xfId="0" applyNumberFormat="1" applyFont="1" applyFill="1" applyBorder="1" applyAlignment="1" applyProtection="1">
      <alignment horizontal="center" vertical="center" textRotation="90" wrapText="1"/>
      <protection locked="0"/>
    </xf>
    <xf numFmtId="3" fontId="9" fillId="40" borderId="14" xfId="0" applyNumberFormat="1" applyFont="1" applyFill="1" applyBorder="1" applyAlignment="1" applyProtection="1">
      <alignment horizontal="center" vertical="center" textRotation="90" wrapText="1"/>
      <protection locked="0"/>
    </xf>
    <xf numFmtId="0" fontId="9" fillId="39" borderId="14" xfId="0" applyFont="1" applyFill="1" applyBorder="1" applyAlignment="1" applyProtection="1">
      <alignment horizontal="center" vertical="center" textRotation="90" wrapText="1"/>
      <protection locked="0"/>
    </xf>
    <xf numFmtId="0" fontId="16" fillId="0" borderId="14" xfId="0" applyFont="1" applyFill="1" applyBorder="1" applyAlignment="1" applyProtection="1">
      <alignment vertical="center" textRotation="90" wrapText="1"/>
      <protection locked="0"/>
    </xf>
    <xf numFmtId="0" fontId="9" fillId="0" borderId="18" xfId="0" applyFont="1" applyFill="1" applyBorder="1" applyAlignment="1">
      <alignment horizontal="center" vertical="center" textRotation="90" wrapText="1"/>
    </xf>
    <xf numFmtId="3" fontId="9" fillId="0" borderId="39" xfId="0" applyNumberFormat="1" applyFont="1" applyFill="1" applyBorder="1" applyAlignment="1" applyProtection="1">
      <alignment horizontal="center" vertical="center" textRotation="90" wrapText="1"/>
      <protection locked="0"/>
    </xf>
    <xf numFmtId="0" fontId="0" fillId="0" borderId="51" xfId="0" applyBorder="1" applyAlignment="1">
      <alignment/>
    </xf>
    <xf numFmtId="0" fontId="10" fillId="0" borderId="38" xfId="0" applyFont="1" applyBorder="1" applyAlignment="1">
      <alignment/>
    </xf>
    <xf numFmtId="2" fontId="91" fillId="0" borderId="52" xfId="0" applyNumberFormat="1" applyFont="1" applyBorder="1" applyAlignment="1">
      <alignment horizontal="center" vertical="center" wrapText="1"/>
    </xf>
    <xf numFmtId="2" fontId="91" fillId="0" borderId="33" xfId="0" applyNumberFormat="1" applyFont="1" applyBorder="1" applyAlignment="1">
      <alignment horizontal="center" vertical="center" wrapText="1"/>
    </xf>
    <xf numFmtId="0" fontId="13" fillId="37" borderId="13" xfId="0" applyFont="1" applyFill="1" applyBorder="1" applyAlignment="1">
      <alignment horizontal="center" vertical="center"/>
    </xf>
    <xf numFmtId="0" fontId="13" fillId="37" borderId="53" xfId="0" applyFont="1" applyFill="1" applyBorder="1" applyAlignment="1">
      <alignment horizontal="center" vertical="center"/>
    </xf>
    <xf numFmtId="0" fontId="17" fillId="0" borderId="52" xfId="0" applyFont="1" applyBorder="1" applyAlignment="1">
      <alignment vertical="center" wrapText="1"/>
    </xf>
    <xf numFmtId="3" fontId="9" fillId="0" borderId="45" xfId="0" applyNumberFormat="1" applyFont="1" applyFill="1" applyBorder="1" applyAlignment="1">
      <alignment horizontal="center" vertical="center" textRotation="90" wrapText="1"/>
    </xf>
    <xf numFmtId="3" fontId="9" fillId="0" borderId="40" xfId="0" applyNumberFormat="1" applyFont="1" applyFill="1" applyBorder="1" applyAlignment="1">
      <alignment vertical="center" textRotation="90" wrapText="1"/>
    </xf>
    <xf numFmtId="0" fontId="3" fillId="0" borderId="23" xfId="0" applyFont="1" applyBorder="1" applyAlignment="1">
      <alignment vertical="center" wrapText="1"/>
    </xf>
    <xf numFmtId="0" fontId="3" fillId="0" borderId="28" xfId="0" applyFont="1" applyBorder="1" applyAlignment="1">
      <alignment vertical="center" wrapText="1"/>
    </xf>
    <xf numFmtId="3" fontId="9" fillId="0" borderId="22" xfId="0" applyNumberFormat="1" applyFont="1" applyFill="1" applyBorder="1" applyAlignment="1">
      <alignment horizontal="center" vertical="center" textRotation="90" wrapText="1"/>
    </xf>
    <xf numFmtId="3" fontId="9" fillId="0" borderId="27" xfId="0" applyNumberFormat="1" applyFont="1" applyFill="1" applyBorder="1" applyAlignment="1">
      <alignment horizontal="center" vertical="center" textRotation="90" wrapText="1"/>
    </xf>
    <xf numFmtId="3" fontId="9" fillId="0" borderId="54" xfId="0" applyNumberFormat="1" applyFont="1" applyFill="1" applyBorder="1" applyAlignment="1">
      <alignment horizontal="center" vertical="center" textRotation="90" wrapText="1"/>
    </xf>
    <xf numFmtId="3" fontId="9" fillId="0" borderId="29" xfId="0" applyNumberFormat="1" applyFont="1" applyFill="1" applyBorder="1" applyAlignment="1">
      <alignment horizontal="center" vertical="center" textRotation="90" wrapText="1"/>
    </xf>
    <xf numFmtId="0" fontId="9" fillId="0" borderId="24" xfId="0" applyFont="1" applyBorder="1" applyAlignment="1">
      <alignment/>
    </xf>
    <xf numFmtId="3" fontId="9" fillId="0" borderId="17" xfId="0" applyNumberFormat="1" applyFont="1" applyFill="1" applyBorder="1" applyAlignment="1">
      <alignment vertical="center" textRotation="90" wrapText="1"/>
    </xf>
    <xf numFmtId="2" fontId="89" fillId="0" borderId="11" xfId="0" applyNumberFormat="1" applyFont="1" applyBorder="1" applyAlignment="1">
      <alignment horizontal="center" vertical="center" wrapText="1"/>
    </xf>
    <xf numFmtId="0" fontId="17" fillId="0" borderId="11" xfId="0" applyFont="1" applyFill="1" applyBorder="1" applyAlignment="1">
      <alignment vertical="center" wrapText="1"/>
    </xf>
    <xf numFmtId="0" fontId="9" fillId="39" borderId="11" xfId="0" applyFont="1" applyFill="1" applyBorder="1" applyAlignment="1" applyProtection="1">
      <alignment vertical="center" wrapText="1"/>
      <protection locked="0"/>
    </xf>
    <xf numFmtId="0" fontId="9" fillId="0" borderId="11" xfId="0" applyFont="1" applyFill="1" applyBorder="1" applyAlignment="1">
      <alignment vertical="center" wrapText="1"/>
    </xf>
    <xf numFmtId="0" fontId="9" fillId="0" borderId="11" xfId="0" applyFont="1" applyBorder="1" applyAlignment="1">
      <alignment horizontal="center" vertical="center" wrapText="1"/>
    </xf>
    <xf numFmtId="0" fontId="3" fillId="0" borderId="30" xfId="0" applyFont="1" applyBorder="1" applyAlignment="1">
      <alignment vertical="center" wrapText="1"/>
    </xf>
    <xf numFmtId="0" fontId="9" fillId="0" borderId="11" xfId="0" applyFont="1" applyBorder="1" applyAlignment="1">
      <alignment/>
    </xf>
    <xf numFmtId="0" fontId="9" fillId="0" borderId="16" xfId="0" applyFont="1" applyBorder="1" applyAlignment="1">
      <alignmen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xf>
    <xf numFmtId="0" fontId="92" fillId="0" borderId="0" xfId="0" applyFont="1" applyAlignment="1">
      <alignment horizontal="center" vertical="center" wrapText="1"/>
    </xf>
    <xf numFmtId="0" fontId="9" fillId="0" borderId="17" xfId="0" applyFont="1" applyBorder="1" applyAlignment="1">
      <alignment horizontal="center" vertical="center" wrapText="1"/>
    </xf>
    <xf numFmtId="3" fontId="9" fillId="0" borderId="22" xfId="0" applyNumberFormat="1" applyFont="1" applyFill="1" applyBorder="1" applyAlignment="1" applyProtection="1">
      <alignment horizontal="center" vertical="center" textRotation="90" wrapText="1"/>
      <protection locked="0"/>
    </xf>
    <xf numFmtId="0" fontId="9" fillId="0" borderId="24" xfId="0" applyFont="1" applyBorder="1" applyAlignment="1">
      <alignment horizontal="center"/>
    </xf>
    <xf numFmtId="3" fontId="9" fillId="0" borderId="54" xfId="0" applyNumberFormat="1" applyFont="1" applyFill="1" applyBorder="1" applyAlignment="1" applyProtection="1">
      <alignment horizontal="center" vertical="center" textRotation="90" wrapText="1"/>
      <protection locked="0"/>
    </xf>
    <xf numFmtId="0" fontId="17" fillId="0" borderId="31" xfId="0" applyFont="1" applyBorder="1" applyAlignment="1">
      <alignment vertical="center" wrapText="1"/>
    </xf>
    <xf numFmtId="0" fontId="16" fillId="0" borderId="31" xfId="0" applyFont="1" applyFill="1" applyBorder="1" applyAlignment="1" applyProtection="1">
      <alignment vertical="center" textRotation="90" wrapText="1"/>
      <protection locked="0"/>
    </xf>
    <xf numFmtId="0" fontId="0" fillId="0" borderId="28" xfId="0" applyBorder="1" applyAlignment="1">
      <alignment/>
    </xf>
    <xf numFmtId="0" fontId="0" fillId="0" borderId="24" xfId="0" applyBorder="1" applyAlignment="1">
      <alignment/>
    </xf>
    <xf numFmtId="0" fontId="0" fillId="0" borderId="0" xfId="0" applyBorder="1" applyAlignment="1">
      <alignment/>
    </xf>
    <xf numFmtId="0" fontId="0" fillId="0" borderId="55" xfId="0" applyBorder="1" applyAlignment="1">
      <alignment/>
    </xf>
    <xf numFmtId="0" fontId="9" fillId="0" borderId="33" xfId="0" applyFont="1" applyBorder="1" applyAlignment="1">
      <alignment vertical="center" wrapText="1"/>
    </xf>
    <xf numFmtId="0" fontId="91" fillId="0" borderId="24" xfId="0" applyFont="1" applyBorder="1" applyAlignment="1">
      <alignment horizontal="center" vertical="center" wrapText="1"/>
    </xf>
    <xf numFmtId="0" fontId="9" fillId="0" borderId="40" xfId="0" applyFont="1" applyBorder="1" applyAlignment="1">
      <alignment horizontal="center" vertical="center" wrapText="1"/>
    </xf>
    <xf numFmtId="0" fontId="91" fillId="0" borderId="28" xfId="0" applyFont="1" applyBorder="1" applyAlignment="1">
      <alignment horizontal="center" vertical="center" wrapText="1"/>
    </xf>
    <xf numFmtId="0" fontId="9" fillId="0" borderId="27" xfId="0" applyFont="1" applyBorder="1" applyAlignment="1">
      <alignment horizontal="center" vertical="center"/>
    </xf>
    <xf numFmtId="0" fontId="9" fillId="0" borderId="49" xfId="0" applyFont="1" applyBorder="1" applyAlignment="1">
      <alignment horizontal="center" vertical="center"/>
    </xf>
    <xf numFmtId="0" fontId="9" fillId="0" borderId="31" xfId="0" applyFont="1" applyBorder="1" applyAlignment="1">
      <alignment/>
    </xf>
    <xf numFmtId="0" fontId="9" fillId="38" borderId="42" xfId="0" applyFont="1" applyFill="1" applyBorder="1" applyAlignment="1">
      <alignment horizontal="center" vertical="center" wrapText="1"/>
    </xf>
    <xf numFmtId="0" fontId="9" fillId="41" borderId="34" xfId="0" applyFont="1" applyFill="1" applyBorder="1" applyAlignment="1">
      <alignment horizontal="center" vertical="center" wrapText="1"/>
    </xf>
    <xf numFmtId="0" fontId="3" fillId="0" borderId="46" xfId="0" applyFont="1" applyBorder="1" applyAlignment="1">
      <alignment vertical="center" wrapText="1"/>
    </xf>
    <xf numFmtId="0" fontId="3" fillId="0" borderId="24" xfId="0" applyFont="1" applyBorder="1" applyAlignment="1">
      <alignment horizontal="center" vertical="center" wrapText="1"/>
    </xf>
    <xf numFmtId="0" fontId="17" fillId="38" borderId="31" xfId="0" applyFont="1" applyFill="1" applyBorder="1" applyAlignment="1">
      <alignment vertical="center" wrapText="1"/>
    </xf>
    <xf numFmtId="0" fontId="17" fillId="38" borderId="19" xfId="0" applyFont="1" applyFill="1" applyBorder="1" applyAlignment="1">
      <alignment horizontal="center" vertical="center" wrapText="1"/>
    </xf>
    <xf numFmtId="0" fontId="3" fillId="0" borderId="16" xfId="0" applyFont="1" applyBorder="1" applyAlignment="1">
      <alignment horizontal="center" vertical="center" wrapText="1"/>
    </xf>
    <xf numFmtId="0" fontId="13" fillId="37" borderId="14" xfId="0" applyFont="1" applyFill="1" applyBorder="1" applyAlignment="1">
      <alignment horizontal="center" vertical="center"/>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0" xfId="0" applyFont="1" applyAlignment="1">
      <alignment/>
    </xf>
    <xf numFmtId="0" fontId="3" fillId="0" borderId="0" xfId="0" applyFont="1" applyAlignment="1">
      <alignment/>
    </xf>
    <xf numFmtId="0" fontId="3" fillId="0" borderId="0" xfId="0" applyFont="1" applyAlignment="1">
      <alignment horizontal="center" vertical="center" wrapText="1"/>
    </xf>
    <xf numFmtId="0" fontId="9" fillId="0" borderId="56" xfId="0" applyFont="1" applyFill="1" applyBorder="1" applyAlignment="1">
      <alignment horizontal="center"/>
    </xf>
    <xf numFmtId="0" fontId="9" fillId="0" borderId="38" xfId="0" applyFont="1" applyFill="1" applyBorder="1" applyAlignment="1">
      <alignment horizontal="center"/>
    </xf>
    <xf numFmtId="0" fontId="9" fillId="0" borderId="53" xfId="0" applyFont="1" applyFill="1" applyBorder="1" applyAlignment="1">
      <alignment horizontal="center"/>
    </xf>
    <xf numFmtId="0" fontId="9" fillId="43" borderId="17" xfId="0" applyFont="1" applyFill="1" applyBorder="1" applyAlignment="1" applyProtection="1">
      <alignment horizontal="center" vertical="center" wrapText="1"/>
      <protection locked="0"/>
    </xf>
    <xf numFmtId="3" fontId="9" fillId="38" borderId="16" xfId="0" applyNumberFormat="1" applyFont="1" applyFill="1" applyBorder="1" applyAlignment="1">
      <alignment horizontal="center" vertical="center" wrapText="1"/>
    </xf>
    <xf numFmtId="0" fontId="9" fillId="38" borderId="50" xfId="0" applyFont="1" applyFill="1" applyBorder="1" applyAlignment="1">
      <alignment vertical="center" wrapText="1"/>
    </xf>
    <xf numFmtId="0" fontId="9" fillId="43" borderId="24" xfId="0" applyFont="1" applyFill="1" applyBorder="1" applyAlignment="1" applyProtection="1">
      <alignment horizontal="center" vertical="center" wrapText="1"/>
      <protection locked="0"/>
    </xf>
    <xf numFmtId="0" fontId="9" fillId="38" borderId="24" xfId="0" applyFont="1" applyFill="1" applyBorder="1" applyAlignment="1">
      <alignment horizontal="center" vertical="center" textRotation="90" wrapText="1"/>
    </xf>
    <xf numFmtId="3" fontId="9" fillId="38" borderId="24" xfId="0" applyNumberFormat="1" applyFont="1" applyFill="1" applyBorder="1" applyAlignment="1">
      <alignment horizontal="center" vertical="center" textRotation="90" wrapText="1"/>
    </xf>
    <xf numFmtId="0" fontId="9" fillId="38" borderId="26" xfId="0" applyFont="1" applyFill="1" applyBorder="1" applyAlignment="1">
      <alignment vertical="center" wrapText="1"/>
    </xf>
    <xf numFmtId="180" fontId="9" fillId="40" borderId="57" xfId="49" applyNumberFormat="1" applyFont="1" applyFill="1" applyBorder="1" applyAlignment="1">
      <alignment horizontal="center" textRotation="90"/>
    </xf>
    <xf numFmtId="180" fontId="9" fillId="40" borderId="24" xfId="49" applyNumberFormat="1" applyFont="1" applyFill="1" applyBorder="1" applyAlignment="1" applyProtection="1">
      <alignment horizontal="center" vertical="center" textRotation="90" wrapText="1"/>
      <protection locked="0"/>
    </xf>
    <xf numFmtId="0" fontId="9" fillId="43" borderId="24" xfId="0" applyFont="1" applyFill="1" applyBorder="1" applyAlignment="1">
      <alignment horizontal="center" vertical="center" wrapText="1"/>
    </xf>
    <xf numFmtId="0" fontId="9" fillId="38" borderId="58" xfId="0" applyFont="1" applyFill="1" applyBorder="1" applyAlignment="1">
      <alignment vertical="center" wrapText="1"/>
    </xf>
    <xf numFmtId="180" fontId="9" fillId="40" borderId="25" xfId="49" applyNumberFormat="1" applyFont="1" applyFill="1" applyBorder="1" applyAlignment="1" applyProtection="1">
      <alignment horizontal="center" vertical="center" textRotation="90" wrapText="1"/>
      <protection locked="0"/>
    </xf>
    <xf numFmtId="180" fontId="9" fillId="0" borderId="24" xfId="49" applyNumberFormat="1" applyFont="1" applyBorder="1" applyAlignment="1">
      <alignment horizontal="center" textRotation="90"/>
    </xf>
    <xf numFmtId="0" fontId="9" fillId="43" borderId="31" xfId="0" applyFont="1" applyFill="1" applyBorder="1" applyAlignment="1">
      <alignment horizontal="center" vertical="center" wrapText="1"/>
    </xf>
    <xf numFmtId="0" fontId="9" fillId="38" borderId="31" xfId="0" applyFont="1" applyFill="1" applyBorder="1" applyAlignment="1">
      <alignment horizontal="center" vertical="center" textRotation="90" wrapText="1"/>
    </xf>
    <xf numFmtId="0" fontId="9" fillId="38" borderId="37" xfId="0" applyFont="1" applyFill="1" applyBorder="1" applyAlignment="1">
      <alignment vertical="center" wrapText="1"/>
    </xf>
    <xf numFmtId="180" fontId="9" fillId="40" borderId="36" xfId="49" applyNumberFormat="1" applyFont="1" applyFill="1" applyBorder="1" applyAlignment="1" applyProtection="1">
      <alignment horizontal="center" vertical="center" textRotation="90" wrapText="1"/>
      <protection locked="0"/>
    </xf>
    <xf numFmtId="180" fontId="9" fillId="0" borderId="31" xfId="49" applyNumberFormat="1" applyFont="1" applyBorder="1" applyAlignment="1">
      <alignment horizontal="center" textRotation="90"/>
    </xf>
    <xf numFmtId="0" fontId="17" fillId="0" borderId="31" xfId="0" applyFont="1" applyFill="1" applyBorder="1" applyAlignment="1">
      <alignment horizontal="left" vertical="center" wrapText="1"/>
    </xf>
    <xf numFmtId="0" fontId="17" fillId="0" borderId="11" xfId="0" applyFont="1" applyFill="1" applyBorder="1" applyAlignment="1">
      <alignment horizontal="left" vertical="center" wrapText="1"/>
    </xf>
    <xf numFmtId="180" fontId="9" fillId="40" borderId="10" xfId="49" applyNumberFormat="1" applyFont="1" applyFill="1" applyBorder="1" applyAlignment="1" applyProtection="1">
      <alignment horizontal="center" vertical="center" textRotation="90" wrapText="1"/>
      <protection locked="0"/>
    </xf>
    <xf numFmtId="180" fontId="9" fillId="0" borderId="11" xfId="49" applyNumberFormat="1" applyFont="1" applyBorder="1" applyAlignment="1">
      <alignment horizontal="center" textRotation="90"/>
    </xf>
    <xf numFmtId="0" fontId="9" fillId="43" borderId="11" xfId="0" applyFont="1" applyFill="1" applyBorder="1" applyAlignment="1">
      <alignment horizontal="center" vertical="center" textRotation="90" wrapText="1"/>
    </xf>
    <xf numFmtId="0" fontId="9" fillId="38" borderId="59" xfId="0" applyFont="1" applyFill="1" applyBorder="1" applyAlignment="1">
      <alignment horizontal="center" vertical="center"/>
    </xf>
    <xf numFmtId="0" fontId="9" fillId="38" borderId="35" xfId="0" applyFont="1" applyFill="1" applyBorder="1" applyAlignment="1">
      <alignment horizontal="center" vertical="center"/>
    </xf>
    <xf numFmtId="0" fontId="9" fillId="38" borderId="51" xfId="0" applyFont="1" applyFill="1" applyBorder="1" applyAlignment="1">
      <alignment horizontal="center" vertical="center"/>
    </xf>
    <xf numFmtId="0" fontId="9" fillId="38" borderId="27" xfId="0" applyFont="1" applyFill="1" applyBorder="1" applyAlignment="1">
      <alignment horizontal="center" vertical="center" wrapText="1"/>
    </xf>
    <xf numFmtId="0" fontId="17" fillId="0" borderId="28" xfId="0" applyFont="1" applyBorder="1" applyAlignment="1">
      <alignment horizontal="center" vertical="center" wrapText="1"/>
    </xf>
    <xf numFmtId="0" fontId="17" fillId="0" borderId="42" xfId="0" applyFont="1" applyBorder="1" applyAlignment="1">
      <alignment vertical="center" wrapText="1"/>
    </xf>
    <xf numFmtId="3" fontId="9" fillId="0" borderId="25" xfId="0" applyNumberFormat="1" applyFont="1" applyFill="1" applyBorder="1" applyAlignment="1" applyProtection="1">
      <alignment horizontal="center" vertical="center" textRotation="90" wrapText="1"/>
      <protection locked="0"/>
    </xf>
    <xf numFmtId="0" fontId="17" fillId="0" borderId="36" xfId="0" applyFont="1" applyBorder="1" applyAlignment="1">
      <alignment vertical="center" wrapText="1"/>
    </xf>
    <xf numFmtId="0" fontId="9" fillId="39" borderId="24" xfId="0" applyFont="1" applyFill="1" applyBorder="1" applyAlignment="1">
      <alignment horizontal="center" vertical="center" wrapText="1"/>
    </xf>
    <xf numFmtId="0" fontId="3" fillId="0" borderId="28" xfId="0" applyFont="1" applyBorder="1" applyAlignment="1">
      <alignment horizontal="center" vertical="center" wrapText="1"/>
    </xf>
    <xf numFmtId="0" fontId="9" fillId="38" borderId="29" xfId="0" applyFont="1" applyFill="1" applyBorder="1" applyAlignment="1">
      <alignment horizontal="center" vertical="center" wrapText="1"/>
    </xf>
    <xf numFmtId="0" fontId="9" fillId="39" borderId="11" xfId="0" applyFont="1" applyFill="1" applyBorder="1" applyAlignment="1">
      <alignment horizontal="center" vertical="center" wrapText="1"/>
    </xf>
    <xf numFmtId="0" fontId="17" fillId="0" borderId="30" xfId="0" applyFont="1" applyBorder="1" applyAlignment="1">
      <alignment horizontal="center" vertical="center" wrapText="1"/>
    </xf>
    <xf numFmtId="0" fontId="17" fillId="0" borderId="10" xfId="0" applyFont="1" applyBorder="1" applyAlignment="1">
      <alignment vertical="center" wrapText="1"/>
    </xf>
    <xf numFmtId="0" fontId="0" fillId="34" borderId="0" xfId="0" applyFill="1" applyAlignment="1">
      <alignment/>
    </xf>
    <xf numFmtId="3" fontId="9" fillId="0" borderId="32" xfId="0" applyNumberFormat="1" applyFont="1" applyFill="1" applyBorder="1" applyAlignment="1">
      <alignment vertical="center" textRotation="90" wrapText="1"/>
    </xf>
    <xf numFmtId="3" fontId="9" fillId="0" borderId="33" xfId="0" applyNumberFormat="1" applyFont="1" applyFill="1" applyBorder="1" applyAlignment="1">
      <alignment vertical="center" textRotation="90" wrapText="1"/>
    </xf>
    <xf numFmtId="3" fontId="9" fillId="0" borderId="28" xfId="0" applyNumberFormat="1" applyFont="1" applyFill="1" applyBorder="1" applyAlignment="1" applyProtection="1">
      <alignment horizontal="center" vertical="center" textRotation="90" wrapText="1"/>
      <protection locked="0"/>
    </xf>
    <xf numFmtId="3" fontId="9" fillId="0" borderId="30" xfId="0" applyNumberFormat="1" applyFont="1" applyFill="1" applyBorder="1" applyAlignment="1" applyProtection="1">
      <alignment horizontal="center" vertical="center" textRotation="90" wrapText="1"/>
      <protection locked="0"/>
    </xf>
    <xf numFmtId="3" fontId="9" fillId="38" borderId="32" xfId="0" applyNumberFormat="1" applyFont="1" applyFill="1" applyBorder="1" applyAlignment="1">
      <alignment horizontal="center" vertical="center" textRotation="90" wrapText="1"/>
    </xf>
    <xf numFmtId="0" fontId="13" fillId="37" borderId="60" xfId="0" applyFont="1" applyFill="1" applyBorder="1" applyAlignment="1">
      <alignment horizontal="center" vertical="center"/>
    </xf>
    <xf numFmtId="0" fontId="9" fillId="38" borderId="49" xfId="0" applyFont="1" applyFill="1" applyBorder="1" applyAlignment="1">
      <alignment horizontal="center" vertical="center" wrapText="1"/>
    </xf>
    <xf numFmtId="0" fontId="17" fillId="0" borderId="61" xfId="0" applyFont="1" applyBorder="1" applyAlignment="1">
      <alignment horizontal="center" vertical="center" wrapText="1"/>
    </xf>
    <xf numFmtId="3" fontId="9" fillId="0" borderId="23" xfId="0" applyNumberFormat="1" applyFont="1" applyFill="1" applyBorder="1" applyAlignment="1" applyProtection="1">
      <alignment horizontal="center" vertical="center" textRotation="90" wrapText="1"/>
      <protection locked="0"/>
    </xf>
    <xf numFmtId="37" fontId="9" fillId="40" borderId="20" xfId="49" applyNumberFormat="1" applyFont="1" applyFill="1" applyBorder="1" applyAlignment="1" applyProtection="1">
      <alignment horizontal="center" vertical="center" textRotation="90" wrapText="1"/>
      <protection locked="0"/>
    </xf>
    <xf numFmtId="37" fontId="9" fillId="0" borderId="44" xfId="49" applyNumberFormat="1" applyFont="1" applyBorder="1" applyAlignment="1">
      <alignment horizontal="center" vertical="center" textRotation="90"/>
    </xf>
    <xf numFmtId="0" fontId="9" fillId="38" borderId="21" xfId="0" applyFont="1" applyFill="1" applyBorder="1" applyAlignment="1">
      <alignment horizontal="center" vertical="center" textRotation="90" wrapText="1"/>
    </xf>
    <xf numFmtId="0" fontId="9" fillId="38" borderId="26" xfId="0" applyFont="1" applyFill="1" applyBorder="1" applyAlignment="1">
      <alignment horizontal="center" vertical="center" textRotation="90" wrapText="1"/>
    </xf>
    <xf numFmtId="0" fontId="9" fillId="38" borderId="12" xfId="0" applyFont="1" applyFill="1" applyBorder="1" applyAlignment="1">
      <alignment horizontal="center" vertical="center" textRotation="90" wrapText="1"/>
    </xf>
    <xf numFmtId="0" fontId="17" fillId="0" borderId="22" xfId="0" applyFont="1" applyBorder="1" applyAlignment="1">
      <alignment vertical="center" wrapText="1"/>
    </xf>
    <xf numFmtId="0" fontId="17" fillId="0" borderId="46" xfId="0" applyFont="1" applyBorder="1" applyAlignment="1">
      <alignment vertical="center" wrapText="1"/>
    </xf>
    <xf numFmtId="0" fontId="17" fillId="0" borderId="27" xfId="0" applyFont="1" applyBorder="1" applyAlignment="1">
      <alignment vertical="center" wrapText="1"/>
    </xf>
    <xf numFmtId="0" fontId="17" fillId="0" borderId="49" xfId="0" applyFont="1" applyBorder="1" applyAlignment="1">
      <alignment vertical="center" wrapText="1"/>
    </xf>
    <xf numFmtId="0" fontId="17" fillId="0" borderId="21" xfId="0" applyFont="1" applyBorder="1" applyAlignment="1">
      <alignment vertical="center" wrapText="1"/>
    </xf>
    <xf numFmtId="0" fontId="17" fillId="0" borderId="50" xfId="0" applyFont="1" applyBorder="1" applyAlignment="1">
      <alignment vertical="center" wrapText="1"/>
    </xf>
    <xf numFmtId="0" fontId="9" fillId="41" borderId="34" xfId="0" applyFont="1" applyFill="1" applyBorder="1" applyAlignment="1">
      <alignment horizontal="center" vertical="center" wrapText="1"/>
    </xf>
    <xf numFmtId="0" fontId="17" fillId="0" borderId="62" xfId="0" applyFont="1" applyBorder="1" applyAlignment="1">
      <alignment horizontal="center" vertical="center" wrapText="1"/>
    </xf>
    <xf numFmtId="0" fontId="9" fillId="42" borderId="33" xfId="0" applyFont="1" applyFill="1" applyBorder="1" applyAlignment="1" applyProtection="1">
      <alignment horizontal="center" vertical="center" wrapText="1"/>
      <protection locked="0"/>
    </xf>
    <xf numFmtId="0" fontId="9" fillId="43" borderId="54" xfId="0" applyFont="1" applyFill="1" applyBorder="1" applyAlignment="1">
      <alignment horizontal="center" vertical="center" wrapText="1"/>
    </xf>
    <xf numFmtId="0" fontId="9" fillId="38" borderId="12" xfId="0" applyFont="1" applyFill="1" applyBorder="1" applyAlignment="1">
      <alignment vertical="center" wrapText="1"/>
    </xf>
    <xf numFmtId="0" fontId="9" fillId="38" borderId="52" xfId="0" applyFont="1" applyFill="1" applyBorder="1" applyAlignment="1">
      <alignment vertical="center" wrapText="1"/>
    </xf>
    <xf numFmtId="0" fontId="9" fillId="38" borderId="47" xfId="0" applyFont="1" applyFill="1" applyBorder="1" applyAlignment="1">
      <alignment vertical="center" wrapText="1"/>
    </xf>
    <xf numFmtId="0" fontId="17" fillId="0" borderId="49" xfId="0" applyFont="1" applyFill="1" applyBorder="1" applyAlignment="1">
      <alignment horizontal="left" vertical="center" wrapText="1"/>
    </xf>
    <xf numFmtId="0" fontId="9" fillId="43" borderId="46" xfId="0" applyFont="1" applyFill="1" applyBorder="1" applyAlignment="1">
      <alignment horizontal="center" vertical="center" wrapText="1"/>
    </xf>
    <xf numFmtId="0" fontId="17" fillId="0" borderId="27" xfId="0" applyFont="1" applyFill="1" applyBorder="1" applyAlignment="1">
      <alignment horizontal="left" vertical="center" wrapText="1"/>
    </xf>
    <xf numFmtId="0" fontId="9" fillId="43" borderId="27" xfId="0" applyFont="1" applyFill="1" applyBorder="1" applyAlignment="1">
      <alignment horizontal="center" vertical="center" wrapText="1"/>
    </xf>
    <xf numFmtId="2" fontId="91" fillId="0" borderId="24" xfId="0" applyNumberFormat="1" applyFont="1" applyFill="1" applyBorder="1" applyAlignment="1">
      <alignment horizontal="center" vertical="center" wrapText="1"/>
    </xf>
    <xf numFmtId="0" fontId="20" fillId="0" borderId="27" xfId="0" applyFont="1" applyBorder="1" applyAlignment="1">
      <alignment vertical="center" wrapText="1"/>
    </xf>
    <xf numFmtId="0" fontId="20" fillId="0" borderId="0" xfId="0" applyFont="1" applyBorder="1" applyAlignment="1">
      <alignment vertical="center" wrapText="1"/>
    </xf>
    <xf numFmtId="0" fontId="91" fillId="0" borderId="24" xfId="0" applyFont="1" applyBorder="1" applyAlignment="1">
      <alignment horizontal="center" vertical="center"/>
    </xf>
    <xf numFmtId="180" fontId="91" fillId="0" borderId="24" xfId="49" applyNumberFormat="1" applyFont="1" applyBorder="1" applyAlignment="1">
      <alignment/>
    </xf>
    <xf numFmtId="180" fontId="91" fillId="0" borderId="24" xfId="49" applyNumberFormat="1" applyFont="1" applyBorder="1" applyAlignment="1">
      <alignment textRotation="90"/>
    </xf>
    <xf numFmtId="180" fontId="91" fillId="0" borderId="24" xfId="49" applyNumberFormat="1" applyFont="1" applyBorder="1" applyAlignment="1">
      <alignment vertical="center" textRotation="90"/>
    </xf>
    <xf numFmtId="180" fontId="9" fillId="40" borderId="57" xfId="49" applyNumberFormat="1" applyFont="1" applyFill="1" applyBorder="1" applyAlignment="1">
      <alignment textRotation="90"/>
    </xf>
    <xf numFmtId="3" fontId="9" fillId="34" borderId="24" xfId="0" applyNumberFormat="1" applyFont="1" applyFill="1" applyBorder="1" applyAlignment="1" applyProtection="1">
      <alignment textRotation="90" wrapText="1"/>
      <protection locked="0"/>
    </xf>
    <xf numFmtId="180" fontId="9" fillId="40" borderId="24" xfId="49" applyNumberFormat="1" applyFont="1" applyFill="1" applyBorder="1" applyAlignment="1" applyProtection="1">
      <alignment textRotation="90" wrapText="1"/>
      <protection locked="0"/>
    </xf>
    <xf numFmtId="3" fontId="9" fillId="0" borderId="24" xfId="0" applyNumberFormat="1" applyFont="1" applyFill="1" applyBorder="1" applyAlignment="1" applyProtection="1">
      <alignment textRotation="90" wrapText="1"/>
      <protection locked="0"/>
    </xf>
    <xf numFmtId="180" fontId="9" fillId="40" borderId="25" xfId="49" applyNumberFormat="1" applyFont="1" applyFill="1" applyBorder="1" applyAlignment="1" applyProtection="1">
      <alignment textRotation="90" wrapText="1"/>
      <protection locked="0"/>
    </xf>
    <xf numFmtId="180" fontId="9" fillId="0" borderId="24" xfId="49" applyNumberFormat="1" applyFont="1" applyBorder="1" applyAlignment="1">
      <alignment textRotation="90"/>
    </xf>
    <xf numFmtId="180" fontId="9" fillId="40" borderId="36" xfId="49" applyNumberFormat="1" applyFont="1" applyFill="1" applyBorder="1" applyAlignment="1" applyProtection="1">
      <alignment textRotation="90" wrapText="1"/>
      <protection locked="0"/>
    </xf>
    <xf numFmtId="3" fontId="9" fillId="40" borderId="31" xfId="0" applyNumberFormat="1" applyFont="1" applyFill="1" applyBorder="1" applyAlignment="1" applyProtection="1">
      <alignment textRotation="90" wrapText="1"/>
      <protection locked="0"/>
    </xf>
    <xf numFmtId="180" fontId="9" fillId="0" borderId="31" xfId="49" applyNumberFormat="1" applyFont="1" applyBorder="1" applyAlignment="1">
      <alignment textRotation="90"/>
    </xf>
    <xf numFmtId="3" fontId="9" fillId="0" borderId="31" xfId="0" applyNumberFormat="1" applyFont="1" applyFill="1" applyBorder="1" applyAlignment="1" applyProtection="1">
      <alignment textRotation="90" wrapText="1"/>
      <protection locked="0"/>
    </xf>
    <xf numFmtId="0" fontId="9" fillId="38" borderId="50" xfId="0" applyFont="1" applyFill="1" applyBorder="1" applyAlignment="1">
      <alignment horizontal="center" vertical="center" textRotation="90" wrapText="1"/>
    </xf>
    <xf numFmtId="180" fontId="91" fillId="0" borderId="24" xfId="49" applyNumberFormat="1" applyFont="1" applyBorder="1" applyAlignment="1">
      <alignment horizontal="center" vertical="center" textRotation="90"/>
    </xf>
    <xf numFmtId="2" fontId="91" fillId="0" borderId="46" xfId="0" applyNumberFormat="1" applyFont="1" applyFill="1" applyBorder="1" applyAlignment="1">
      <alignment horizontal="center" vertical="center" wrapText="1"/>
    </xf>
    <xf numFmtId="2" fontId="91" fillId="0" borderId="16" xfId="0" applyNumberFormat="1" applyFont="1" applyFill="1" applyBorder="1" applyAlignment="1">
      <alignment horizontal="center" vertical="center" wrapText="1"/>
    </xf>
    <xf numFmtId="0" fontId="91" fillId="0" borderId="27" xfId="0" applyFont="1" applyBorder="1" applyAlignment="1">
      <alignment horizontal="center" vertical="center" wrapText="1"/>
    </xf>
    <xf numFmtId="0" fontId="91" fillId="0" borderId="24" xfId="0" applyFont="1" applyFill="1" applyBorder="1" applyAlignment="1">
      <alignment horizontal="center" vertical="center"/>
    </xf>
    <xf numFmtId="180" fontId="91" fillId="0" borderId="24" xfId="49" applyNumberFormat="1" applyFont="1" applyBorder="1" applyAlignment="1">
      <alignment vertical="center"/>
    </xf>
    <xf numFmtId="3" fontId="9" fillId="0" borderId="24" xfId="0" applyNumberFormat="1" applyFont="1" applyFill="1" applyBorder="1" applyAlignment="1" applyProtection="1">
      <alignment vertical="center" textRotation="90" wrapText="1"/>
      <protection locked="0"/>
    </xf>
    <xf numFmtId="3" fontId="15" fillId="33" borderId="10" xfId="0" applyNumberFormat="1" applyFont="1" applyFill="1" applyBorder="1" applyAlignment="1" applyProtection="1">
      <alignment horizontal="center" vertical="center" textRotation="90" wrapText="1"/>
      <protection/>
    </xf>
    <xf numFmtId="3" fontId="15" fillId="34" borderId="11" xfId="0" applyNumberFormat="1" applyFont="1" applyFill="1" applyBorder="1" applyAlignment="1" applyProtection="1">
      <alignment horizontal="center" vertical="center" textRotation="90" wrapText="1"/>
      <protection/>
    </xf>
    <xf numFmtId="3" fontId="15" fillId="33" borderId="11" xfId="0" applyNumberFormat="1" applyFont="1" applyFill="1" applyBorder="1" applyAlignment="1" applyProtection="1">
      <alignment horizontal="center" vertical="center" textRotation="90" wrapText="1"/>
      <protection/>
    </xf>
    <xf numFmtId="3" fontId="15" fillId="34" borderId="12" xfId="0" applyNumberFormat="1" applyFont="1" applyFill="1" applyBorder="1" applyAlignment="1" applyProtection="1">
      <alignment horizontal="center" vertical="center" textRotation="90" wrapText="1"/>
      <protection/>
    </xf>
    <xf numFmtId="3" fontId="9" fillId="33" borderId="13" xfId="0" applyNumberFormat="1" applyFont="1" applyFill="1" applyBorder="1" applyAlignment="1">
      <alignment horizontal="center" vertical="center"/>
    </xf>
    <xf numFmtId="3" fontId="9" fillId="33" borderId="14" xfId="0" applyNumberFormat="1" applyFont="1" applyFill="1" applyBorder="1" applyAlignment="1">
      <alignment horizontal="center" vertical="center"/>
    </xf>
    <xf numFmtId="3" fontId="9" fillId="33" borderId="18" xfId="0" applyNumberFormat="1" applyFont="1" applyFill="1" applyBorder="1" applyAlignment="1">
      <alignment horizontal="center" vertical="center"/>
    </xf>
    <xf numFmtId="0" fontId="13" fillId="37" borderId="39" xfId="0" applyFont="1" applyFill="1" applyBorder="1" applyAlignment="1">
      <alignment horizontal="center" vertical="center"/>
    </xf>
    <xf numFmtId="3" fontId="9" fillId="33" borderId="13" xfId="0" applyNumberFormat="1" applyFont="1" applyFill="1" applyBorder="1" applyAlignment="1" applyProtection="1">
      <alignment horizontal="center" vertical="center" wrapText="1"/>
      <protection locked="0"/>
    </xf>
    <xf numFmtId="3" fontId="9" fillId="35" borderId="14" xfId="0" applyNumberFormat="1" applyFont="1" applyFill="1" applyBorder="1" applyAlignment="1" applyProtection="1">
      <alignment horizontal="center" vertical="center" wrapText="1"/>
      <protection locked="0"/>
    </xf>
    <xf numFmtId="3" fontId="9" fillId="33" borderId="14" xfId="0" applyNumberFormat="1" applyFont="1" applyFill="1" applyBorder="1" applyAlignment="1" applyProtection="1">
      <alignment horizontal="center" vertical="center" wrapText="1"/>
      <protection locked="0"/>
    </xf>
    <xf numFmtId="3" fontId="13" fillId="33" borderId="14" xfId="0" applyNumberFormat="1" applyFont="1" applyFill="1" applyBorder="1" applyAlignment="1" applyProtection="1">
      <alignment horizontal="center" vertical="center" wrapText="1"/>
      <protection locked="0"/>
    </xf>
    <xf numFmtId="0" fontId="9" fillId="43" borderId="16" xfId="0" applyFont="1" applyFill="1" applyBorder="1" applyAlignment="1" applyProtection="1">
      <alignment horizontal="center" vertical="center" wrapText="1"/>
      <protection locked="0"/>
    </xf>
    <xf numFmtId="0" fontId="17" fillId="0" borderId="16" xfId="0" applyFont="1" applyBorder="1" applyAlignment="1">
      <alignment vertical="center" wrapText="1"/>
    </xf>
    <xf numFmtId="37" fontId="9" fillId="40" borderId="63" xfId="49" applyNumberFormat="1" applyFont="1" applyFill="1" applyBorder="1" applyAlignment="1" applyProtection="1">
      <alignment horizontal="center" vertical="center" wrapText="1"/>
      <protection locked="0"/>
    </xf>
    <xf numFmtId="3" fontId="9" fillId="40" borderId="16" xfId="0" applyNumberFormat="1" applyFont="1" applyFill="1" applyBorder="1" applyAlignment="1" applyProtection="1">
      <alignment horizontal="center" vertical="center" wrapText="1"/>
      <protection locked="0"/>
    </xf>
    <xf numFmtId="37" fontId="9" fillId="0" borderId="16" xfId="49" applyNumberFormat="1" applyFont="1" applyBorder="1" applyAlignment="1">
      <alignment horizontal="center" vertical="center"/>
    </xf>
    <xf numFmtId="3" fontId="9" fillId="0" borderId="16" xfId="0" applyNumberFormat="1" applyFont="1" applyFill="1" applyBorder="1" applyAlignment="1" applyProtection="1">
      <alignment horizontal="center" vertical="center" wrapText="1"/>
      <protection locked="0"/>
    </xf>
    <xf numFmtId="0" fontId="17" fillId="0" borderId="32" xfId="0" applyFont="1" applyBorder="1" applyAlignment="1">
      <alignment vertical="center" wrapText="1"/>
    </xf>
    <xf numFmtId="3" fontId="9" fillId="0" borderId="24" xfId="0" applyNumberFormat="1" applyFont="1" applyFill="1" applyBorder="1" applyAlignment="1" applyProtection="1">
      <alignment horizontal="center" vertical="center" wrapText="1"/>
      <protection locked="0"/>
    </xf>
    <xf numFmtId="0" fontId="3" fillId="0" borderId="31" xfId="0" applyFont="1" applyBorder="1" applyAlignment="1">
      <alignment vertical="center" wrapText="1"/>
    </xf>
    <xf numFmtId="3" fontId="9" fillId="0" borderId="31" xfId="0" applyNumberFormat="1" applyFont="1" applyFill="1" applyBorder="1" applyAlignment="1" applyProtection="1">
      <alignment horizontal="center" vertical="center" wrapText="1"/>
      <protection locked="0"/>
    </xf>
    <xf numFmtId="3" fontId="9" fillId="35" borderId="40" xfId="0" applyNumberFormat="1" applyFont="1" applyFill="1" applyBorder="1" applyAlignment="1" applyProtection="1">
      <alignment horizontal="center" vertical="center" wrapText="1"/>
      <protection locked="0"/>
    </xf>
    <xf numFmtId="3" fontId="9" fillId="33" borderId="40" xfId="0" applyNumberFormat="1" applyFont="1" applyFill="1" applyBorder="1" applyAlignment="1" applyProtection="1">
      <alignment horizontal="center" vertical="center" wrapText="1"/>
      <protection locked="0"/>
    </xf>
    <xf numFmtId="3" fontId="9" fillId="35" borderId="41" xfId="0" applyNumberFormat="1"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0" fontId="13" fillId="36" borderId="44" xfId="0" applyFont="1" applyFill="1" applyBorder="1" applyAlignment="1" applyProtection="1">
      <alignment horizontal="center" vertical="center" wrapText="1"/>
      <protection locked="0"/>
    </xf>
    <xf numFmtId="0" fontId="3" fillId="0" borderId="31" xfId="0" applyFont="1" applyBorder="1" applyAlignment="1">
      <alignment horizontal="center" vertical="center" wrapText="1"/>
    </xf>
    <xf numFmtId="37" fontId="9" fillId="0" borderId="46" xfId="49" applyNumberFormat="1" applyFont="1" applyBorder="1" applyAlignment="1">
      <alignment horizontal="center" vertical="center"/>
    </xf>
    <xf numFmtId="3" fontId="9" fillId="0" borderId="17" xfId="0" applyNumberFormat="1" applyFont="1" applyFill="1" applyBorder="1" applyAlignment="1" applyProtection="1">
      <alignment horizontal="center" vertical="center" wrapText="1"/>
      <protection locked="0"/>
    </xf>
    <xf numFmtId="180" fontId="9" fillId="40" borderId="57" xfId="49" applyNumberFormat="1" applyFont="1" applyFill="1" applyBorder="1" applyAlignment="1">
      <alignment horizontal="center"/>
    </xf>
    <xf numFmtId="3" fontId="9" fillId="40" borderId="24" xfId="0" applyNumberFormat="1" applyFont="1" applyFill="1" applyBorder="1" applyAlignment="1" applyProtection="1">
      <alignment horizontal="center" vertical="center" wrapText="1"/>
      <protection locked="0"/>
    </xf>
    <xf numFmtId="180" fontId="9" fillId="40" borderId="24" xfId="49" applyNumberFormat="1" applyFont="1" applyFill="1" applyBorder="1" applyAlignment="1" applyProtection="1">
      <alignment horizontal="center" vertical="center" wrapText="1"/>
      <protection locked="0"/>
    </xf>
    <xf numFmtId="0" fontId="9" fillId="38" borderId="54"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Border="1" applyAlignment="1">
      <alignment vertical="center" wrapText="1"/>
    </xf>
    <xf numFmtId="0" fontId="9" fillId="0" borderId="11" xfId="0" applyFont="1" applyFill="1" applyBorder="1" applyAlignment="1" applyProtection="1">
      <alignment vertical="center" textRotation="90" wrapText="1"/>
      <protection locked="0"/>
    </xf>
    <xf numFmtId="0" fontId="9" fillId="0" borderId="45" xfId="0" applyFont="1" applyFill="1" applyBorder="1" applyAlignment="1" applyProtection="1">
      <alignment vertical="center" textRotation="90" wrapText="1"/>
      <protection locked="0"/>
    </xf>
    <xf numFmtId="180" fontId="9" fillId="40" borderId="36" xfId="49" applyNumberFormat="1" applyFont="1" applyFill="1" applyBorder="1" applyAlignment="1" applyProtection="1">
      <alignment horizontal="center" vertical="center" wrapText="1"/>
      <protection locked="0"/>
    </xf>
    <xf numFmtId="3" fontId="9" fillId="40" borderId="31" xfId="0" applyNumberFormat="1" applyFont="1" applyFill="1" applyBorder="1" applyAlignment="1" applyProtection="1">
      <alignment horizontal="center" vertical="center" wrapText="1"/>
      <protection locked="0"/>
    </xf>
    <xf numFmtId="180" fontId="9" fillId="0" borderId="31" xfId="49" applyNumberFormat="1" applyFont="1" applyBorder="1" applyAlignment="1">
      <alignment horizontal="center"/>
    </xf>
    <xf numFmtId="0" fontId="9" fillId="38" borderId="37" xfId="0" applyFont="1" applyFill="1" applyBorder="1" applyAlignment="1">
      <alignment horizontal="center" vertical="center" textRotation="90" wrapText="1"/>
    </xf>
    <xf numFmtId="3" fontId="13" fillId="33" borderId="40" xfId="0" applyNumberFormat="1" applyFont="1" applyFill="1" applyBorder="1" applyAlignment="1" applyProtection="1">
      <alignment horizontal="center" vertical="center" textRotation="90" wrapText="1"/>
      <protection locked="0"/>
    </xf>
    <xf numFmtId="0" fontId="3" fillId="0" borderId="21" xfId="0" applyFont="1" applyBorder="1" applyAlignment="1">
      <alignment vertical="center" wrapText="1"/>
    </xf>
    <xf numFmtId="0" fontId="3" fillId="0" borderId="20" xfId="0" applyFont="1" applyBorder="1" applyAlignment="1">
      <alignment vertical="center" wrapText="1"/>
    </xf>
    <xf numFmtId="3" fontId="9" fillId="0" borderId="43" xfId="0" applyNumberFormat="1" applyFont="1" applyFill="1" applyBorder="1" applyAlignment="1">
      <alignment vertical="center" textRotation="90" wrapText="1"/>
    </xf>
    <xf numFmtId="37" fontId="9" fillId="40" borderId="25" xfId="49" applyNumberFormat="1" applyFont="1" applyFill="1" applyBorder="1" applyAlignment="1" applyProtection="1">
      <alignment horizontal="center" vertical="center" wrapText="1"/>
      <protection locked="0"/>
    </xf>
    <xf numFmtId="37" fontId="9" fillId="0" borderId="54" xfId="49" applyNumberFormat="1" applyFont="1" applyBorder="1" applyAlignment="1">
      <alignment horizontal="center" vertical="center"/>
    </xf>
    <xf numFmtId="0" fontId="3" fillId="0" borderId="52" xfId="0" applyFont="1" applyBorder="1" applyAlignment="1">
      <alignment vertical="center" wrapText="1"/>
    </xf>
    <xf numFmtId="0" fontId="9" fillId="0" borderId="45" xfId="0" applyFont="1" applyBorder="1" applyAlignment="1">
      <alignment/>
    </xf>
    <xf numFmtId="3" fontId="9" fillId="0" borderId="11" xfId="0" applyNumberFormat="1" applyFont="1" applyFill="1" applyBorder="1" applyAlignment="1" applyProtection="1">
      <alignment horizontal="center" vertical="center" wrapText="1"/>
      <protection locked="0"/>
    </xf>
    <xf numFmtId="0" fontId="0" fillId="0" borderId="19" xfId="0" applyBorder="1" applyAlignment="1">
      <alignment/>
    </xf>
    <xf numFmtId="0" fontId="10" fillId="0" borderId="0" xfId="0" applyFont="1" applyBorder="1" applyAlignment="1">
      <alignment/>
    </xf>
    <xf numFmtId="0" fontId="0" fillId="0" borderId="64" xfId="0" applyBorder="1" applyAlignment="1">
      <alignment/>
    </xf>
    <xf numFmtId="3" fontId="13" fillId="33" borderId="14" xfId="0" applyNumberFormat="1" applyFont="1" applyFill="1" applyBorder="1" applyAlignment="1" applyProtection="1">
      <alignment horizontal="center" vertical="center" textRotation="90" wrapText="1"/>
      <protection locked="0"/>
    </xf>
    <xf numFmtId="0" fontId="93" fillId="44" borderId="24" xfId="0" applyFont="1" applyFill="1" applyBorder="1" applyAlignment="1">
      <alignment horizontal="center" vertical="center" textRotation="90" wrapText="1"/>
    </xf>
    <xf numFmtId="3" fontId="9" fillId="40" borderId="16" xfId="0" applyNumberFormat="1" applyFont="1" applyFill="1" applyBorder="1" applyAlignment="1" applyProtection="1">
      <alignment horizontal="center" vertical="center" textRotation="90" wrapText="1"/>
      <protection locked="0"/>
    </xf>
    <xf numFmtId="2" fontId="92" fillId="0" borderId="46" xfId="0" applyNumberFormat="1" applyFont="1" applyFill="1" applyBorder="1" applyAlignment="1">
      <alignment horizontal="center" vertical="center" wrapText="1"/>
    </xf>
    <xf numFmtId="0" fontId="93" fillId="44" borderId="31" xfId="0" applyFont="1" applyFill="1" applyBorder="1" applyAlignment="1">
      <alignment horizontal="center" vertical="center" textRotation="90" wrapText="1"/>
    </xf>
    <xf numFmtId="0" fontId="9" fillId="38" borderId="11" xfId="0" applyFont="1" applyFill="1" applyBorder="1" applyAlignment="1">
      <alignment horizontal="center" vertical="center"/>
    </xf>
    <xf numFmtId="0" fontId="9" fillId="43" borderId="11" xfId="0" applyFont="1" applyFill="1" applyBorder="1" applyAlignment="1">
      <alignment horizontal="center" vertical="center" wrapText="1"/>
    </xf>
    <xf numFmtId="0" fontId="3" fillId="0" borderId="33" xfId="0" applyFont="1" applyBorder="1" applyAlignment="1">
      <alignment vertical="center" wrapText="1"/>
    </xf>
    <xf numFmtId="3" fontId="9" fillId="38" borderId="33" xfId="0" applyNumberFormat="1" applyFont="1" applyFill="1" applyBorder="1" applyAlignment="1">
      <alignment horizontal="center" vertical="center" textRotation="90" wrapText="1"/>
    </xf>
    <xf numFmtId="0" fontId="9" fillId="38" borderId="11" xfId="0" applyFont="1" applyFill="1" applyBorder="1" applyAlignment="1">
      <alignment horizontal="center" vertical="center" textRotation="90" wrapText="1"/>
    </xf>
    <xf numFmtId="0" fontId="9" fillId="41" borderId="35" xfId="0" applyFont="1" applyFill="1" applyBorder="1" applyAlignment="1">
      <alignment horizontal="center" vertical="center" wrapText="1"/>
    </xf>
    <xf numFmtId="0" fontId="9" fillId="18" borderId="24" xfId="0" applyFont="1" applyFill="1" applyBorder="1" applyAlignment="1">
      <alignment horizontal="center" vertical="center"/>
    </xf>
    <xf numFmtId="0" fontId="9" fillId="18" borderId="35" xfId="0" applyFont="1" applyFill="1" applyBorder="1" applyAlignment="1">
      <alignment horizontal="center" vertical="center" wrapText="1"/>
    </xf>
    <xf numFmtId="0" fontId="9" fillId="38" borderId="27" xfId="0" applyFont="1" applyFill="1" applyBorder="1" applyAlignment="1">
      <alignment horizontal="center" vertical="center"/>
    </xf>
    <xf numFmtId="0" fontId="9" fillId="38" borderId="16" xfId="0" applyFont="1" applyFill="1" applyBorder="1" applyAlignment="1">
      <alignment vertical="center"/>
    </xf>
    <xf numFmtId="0" fontId="0" fillId="0" borderId="65" xfId="0" applyBorder="1" applyAlignment="1">
      <alignment/>
    </xf>
    <xf numFmtId="0" fontId="20" fillId="0" borderId="27" xfId="0" applyFont="1" applyFill="1" applyBorder="1" applyAlignment="1">
      <alignment vertical="center" wrapText="1"/>
    </xf>
    <xf numFmtId="0" fontId="20" fillId="0" borderId="66" xfId="0" applyFont="1" applyBorder="1" applyAlignment="1">
      <alignment vertical="center" wrapText="1"/>
    </xf>
    <xf numFmtId="0" fontId="20" fillId="0" borderId="49" xfId="0" applyFont="1" applyFill="1" applyBorder="1" applyAlignment="1">
      <alignment vertical="center" wrapText="1"/>
    </xf>
    <xf numFmtId="0" fontId="91" fillId="0" borderId="24" xfId="0" applyFont="1" applyFill="1" applyBorder="1" applyAlignment="1">
      <alignment horizontal="center" vertical="center" wrapText="1"/>
    </xf>
    <xf numFmtId="0" fontId="20" fillId="0" borderId="66" xfId="0" applyFont="1" applyFill="1" applyBorder="1" applyAlignment="1">
      <alignment vertical="center" wrapText="1"/>
    </xf>
    <xf numFmtId="0" fontId="20" fillId="0" borderId="24" xfId="0" applyFont="1" applyBorder="1" applyAlignment="1">
      <alignment vertical="center" wrapText="1"/>
    </xf>
    <xf numFmtId="0" fontId="20" fillId="0" borderId="54" xfId="0" applyFont="1" applyBorder="1" applyAlignment="1">
      <alignment vertical="center" wrapText="1"/>
    </xf>
    <xf numFmtId="0" fontId="9" fillId="38" borderId="60" xfId="0" applyFont="1" applyFill="1" applyBorder="1" applyAlignment="1">
      <alignment vertical="center"/>
    </xf>
    <xf numFmtId="0" fontId="9" fillId="42" borderId="33" xfId="0" applyFont="1" applyFill="1" applyBorder="1" applyAlignment="1" applyProtection="1">
      <alignment horizontal="center" vertical="center" wrapText="1"/>
      <protection locked="0"/>
    </xf>
    <xf numFmtId="0" fontId="3" fillId="0" borderId="30" xfId="0" applyFont="1" applyBorder="1" applyAlignment="1">
      <alignment horizontal="center" vertical="center" wrapText="1"/>
    </xf>
    <xf numFmtId="0" fontId="3" fillId="0" borderId="10" xfId="0" applyFont="1" applyBorder="1" applyAlignment="1">
      <alignment vertical="center" wrapText="1"/>
    </xf>
    <xf numFmtId="0" fontId="17" fillId="0" borderId="43" xfId="0" applyFont="1" applyBorder="1" applyAlignment="1">
      <alignment vertical="center" wrapText="1"/>
    </xf>
    <xf numFmtId="0" fontId="17" fillId="0" borderId="20" xfId="0" applyFont="1" applyBorder="1" applyAlignment="1">
      <alignment horizontal="center" vertical="center" wrapText="1"/>
    </xf>
    <xf numFmtId="2" fontId="9" fillId="0" borderId="43" xfId="0" applyNumberFormat="1" applyFont="1" applyFill="1" applyBorder="1" applyAlignment="1">
      <alignment vertical="center" wrapText="1"/>
    </xf>
    <xf numFmtId="0" fontId="17" fillId="0" borderId="37" xfId="0" applyFont="1" applyBorder="1" applyAlignment="1">
      <alignment vertical="center" wrapText="1"/>
    </xf>
    <xf numFmtId="2" fontId="9" fillId="0" borderId="26" xfId="0" applyNumberFormat="1" applyFont="1" applyBorder="1" applyAlignment="1">
      <alignment vertical="center"/>
    </xf>
    <xf numFmtId="0" fontId="17" fillId="0" borderId="26" xfId="0" applyFont="1" applyBorder="1" applyAlignment="1">
      <alignment vertical="center" wrapText="1"/>
    </xf>
    <xf numFmtId="0" fontId="17" fillId="0" borderId="25" xfId="0" applyFont="1" applyBorder="1" applyAlignment="1">
      <alignment horizontal="center" vertical="center" wrapText="1"/>
    </xf>
    <xf numFmtId="0" fontId="3" fillId="0" borderId="52" xfId="0" applyFont="1" applyBorder="1" applyAlignment="1">
      <alignment horizontal="center" vertical="center" wrapText="1"/>
    </xf>
    <xf numFmtId="2" fontId="3" fillId="0" borderId="11" xfId="0" applyNumberFormat="1" applyFont="1" applyBorder="1" applyAlignment="1">
      <alignment horizontal="center" vertical="center" wrapText="1"/>
    </xf>
    <xf numFmtId="2" fontId="9" fillId="0" borderId="11" xfId="0" applyNumberFormat="1" applyFont="1" applyBorder="1" applyAlignment="1">
      <alignment vertical="center"/>
    </xf>
    <xf numFmtId="2" fontId="9" fillId="0" borderId="11" xfId="0" applyNumberFormat="1" applyFont="1" applyFill="1" applyBorder="1" applyAlignment="1">
      <alignment horizontal="center" vertical="center" wrapText="1"/>
    </xf>
    <xf numFmtId="2" fontId="9" fillId="0" borderId="33" xfId="0" applyNumberFormat="1" applyFont="1" applyBorder="1" applyAlignment="1">
      <alignment vertical="center"/>
    </xf>
    <xf numFmtId="2" fontId="9" fillId="0" borderId="45" xfId="0" applyNumberFormat="1" applyFont="1" applyBorder="1" applyAlignment="1">
      <alignment vertical="center"/>
    </xf>
    <xf numFmtId="0" fontId="9" fillId="0" borderId="45" xfId="0" applyFont="1" applyFill="1" applyBorder="1" applyAlignment="1">
      <alignment vertical="center" textRotation="90" wrapText="1"/>
    </xf>
    <xf numFmtId="2" fontId="17" fillId="0" borderId="17" xfId="0" applyNumberFormat="1" applyFont="1" applyBorder="1" applyAlignment="1">
      <alignment horizontal="center" vertical="center" wrapText="1"/>
    </xf>
    <xf numFmtId="2" fontId="17" fillId="0" borderId="40" xfId="0" applyNumberFormat="1" applyFont="1" applyFill="1" applyBorder="1" applyAlignment="1">
      <alignment vertical="center" wrapText="1"/>
    </xf>
    <xf numFmtId="2" fontId="17" fillId="0" borderId="40" xfId="0" applyNumberFormat="1" applyFont="1" applyFill="1" applyBorder="1" applyAlignment="1">
      <alignment horizontal="center" vertical="center" wrapText="1"/>
    </xf>
    <xf numFmtId="2" fontId="17" fillId="0" borderId="31" xfId="0" applyNumberFormat="1" applyFont="1" applyBorder="1" applyAlignment="1">
      <alignment horizontal="center" vertical="center" wrapText="1"/>
    </xf>
    <xf numFmtId="2" fontId="17" fillId="0" borderId="24" xfId="0" applyNumberFormat="1" applyFont="1" applyBorder="1" applyAlignment="1">
      <alignment vertical="center"/>
    </xf>
    <xf numFmtId="2" fontId="17" fillId="0" borderId="24" xfId="0" applyNumberFormat="1" applyFont="1" applyFill="1" applyBorder="1" applyAlignment="1">
      <alignment horizontal="center" vertical="center" wrapText="1"/>
    </xf>
    <xf numFmtId="2" fontId="17" fillId="0" borderId="32" xfId="0" applyNumberFormat="1" applyFont="1" applyBorder="1" applyAlignment="1">
      <alignment vertical="center"/>
    </xf>
    <xf numFmtId="2" fontId="17" fillId="0" borderId="32" xfId="0" applyNumberFormat="1" applyFont="1" applyFill="1" applyBorder="1" applyAlignment="1">
      <alignment horizontal="center" vertical="center" wrapText="1"/>
    </xf>
    <xf numFmtId="2" fontId="17" fillId="0" borderId="16" xfId="0" applyNumberFormat="1" applyFont="1" applyBorder="1" applyAlignment="1">
      <alignment vertical="center"/>
    </xf>
    <xf numFmtId="0" fontId="9" fillId="0" borderId="46" xfId="0" applyFont="1" applyFill="1" applyBorder="1" applyAlignment="1">
      <alignment horizontal="center" vertical="center" wrapText="1"/>
    </xf>
    <xf numFmtId="0" fontId="3" fillId="0" borderId="24" xfId="0" applyFont="1" applyFill="1" applyBorder="1" applyAlignment="1">
      <alignment horizontal="center" vertical="center" wrapText="1"/>
    </xf>
    <xf numFmtId="3" fontId="9" fillId="0" borderId="24" xfId="0" applyNumberFormat="1" applyFont="1" applyFill="1" applyBorder="1" applyAlignment="1">
      <alignment horizontal="center" vertical="center" wrapText="1"/>
    </xf>
    <xf numFmtId="0" fontId="9" fillId="0" borderId="26" xfId="0" applyFont="1" applyFill="1" applyBorder="1" applyAlignment="1">
      <alignment vertical="center" wrapText="1"/>
    </xf>
    <xf numFmtId="0" fontId="0" fillId="0" borderId="0" xfId="0" applyFill="1" applyAlignment="1">
      <alignment/>
    </xf>
    <xf numFmtId="9" fontId="89" fillId="0" borderId="24" xfId="0" applyNumberFormat="1" applyFont="1" applyBorder="1" applyAlignment="1">
      <alignment horizontal="center" vertical="center"/>
    </xf>
    <xf numFmtId="0" fontId="9" fillId="44" borderId="16" xfId="0" applyFont="1" applyFill="1" applyBorder="1" applyAlignment="1">
      <alignment horizontal="center" vertical="center" wrapText="1"/>
    </xf>
    <xf numFmtId="0" fontId="9" fillId="44" borderId="24" xfId="0" applyFont="1" applyFill="1" applyBorder="1" applyAlignment="1">
      <alignment horizontal="center" vertical="center" textRotation="90" wrapText="1"/>
    </xf>
    <xf numFmtId="0" fontId="9" fillId="44" borderId="31" xfId="0" applyFont="1" applyFill="1" applyBorder="1" applyAlignment="1">
      <alignment horizontal="center" vertical="center" textRotation="90" wrapText="1"/>
    </xf>
    <xf numFmtId="0" fontId="9" fillId="44" borderId="11" xfId="0" applyFont="1" applyFill="1" applyBorder="1" applyAlignment="1">
      <alignment horizontal="center" vertical="center" textRotation="90" wrapText="1"/>
    </xf>
    <xf numFmtId="3" fontId="9" fillId="44" borderId="31" xfId="0" applyNumberFormat="1" applyFont="1" applyFill="1" applyBorder="1" applyAlignment="1">
      <alignment horizontal="center" vertical="center" textRotation="90" wrapText="1"/>
    </xf>
    <xf numFmtId="3" fontId="9" fillId="44" borderId="17" xfId="0" applyNumberFormat="1" applyFont="1" applyFill="1" applyBorder="1" applyAlignment="1">
      <alignment horizontal="center" vertical="center" textRotation="90" wrapText="1"/>
    </xf>
    <xf numFmtId="180" fontId="9" fillId="45" borderId="16" xfId="49" applyNumberFormat="1" applyFont="1" applyFill="1" applyBorder="1" applyAlignment="1" applyProtection="1">
      <alignment horizontal="center" vertical="center" textRotation="90" wrapText="1"/>
      <protection locked="0"/>
    </xf>
    <xf numFmtId="180" fontId="9" fillId="45" borderId="24" xfId="49" applyNumberFormat="1" applyFont="1" applyFill="1" applyBorder="1" applyAlignment="1">
      <alignment horizontal="center" textRotation="90"/>
    </xf>
    <xf numFmtId="180" fontId="9" fillId="45" borderId="31" xfId="49" applyNumberFormat="1" applyFont="1" applyFill="1" applyBorder="1" applyAlignment="1">
      <alignment horizontal="center" textRotation="90"/>
    </xf>
    <xf numFmtId="37" fontId="9" fillId="45" borderId="54" xfId="49" applyNumberFormat="1" applyFont="1" applyFill="1" applyBorder="1" applyAlignment="1">
      <alignment horizontal="center" vertical="center"/>
    </xf>
    <xf numFmtId="180" fontId="9" fillId="45" borderId="24" xfId="49" applyNumberFormat="1" applyFont="1" applyFill="1" applyBorder="1" applyAlignment="1" applyProtection="1">
      <alignment horizontal="center" vertical="center" textRotation="90" wrapText="1"/>
      <protection locked="0"/>
    </xf>
    <xf numFmtId="0" fontId="9" fillId="41" borderId="34" xfId="0" applyFont="1" applyFill="1" applyBorder="1" applyAlignment="1">
      <alignment horizontal="center" vertical="center" wrapText="1"/>
    </xf>
    <xf numFmtId="0" fontId="9" fillId="38" borderId="52" xfId="0" applyFont="1" applyFill="1" applyBorder="1" applyAlignment="1">
      <alignment horizontal="center" vertical="center" wrapText="1"/>
    </xf>
    <xf numFmtId="3" fontId="9" fillId="33" borderId="56" xfId="0" applyNumberFormat="1" applyFont="1" applyFill="1" applyBorder="1" applyAlignment="1">
      <alignment horizontal="center" vertical="center" textRotation="90"/>
    </xf>
    <xf numFmtId="0" fontId="13" fillId="0" borderId="39" xfId="0" applyFont="1" applyFill="1" applyBorder="1" applyAlignment="1">
      <alignment horizontal="center" vertical="center"/>
    </xf>
    <xf numFmtId="0" fontId="13" fillId="0" borderId="34" xfId="0" applyFont="1" applyFill="1" applyBorder="1" applyAlignment="1">
      <alignment horizontal="center" vertical="center"/>
    </xf>
    <xf numFmtId="0" fontId="9" fillId="38" borderId="52" xfId="0" applyFont="1" applyFill="1" applyBorder="1" applyAlignment="1">
      <alignment horizontal="center" vertical="center"/>
    </xf>
    <xf numFmtId="0" fontId="9" fillId="39" borderId="11" xfId="0" applyFont="1" applyFill="1" applyBorder="1" applyAlignment="1" applyProtection="1">
      <alignment horizontal="center" vertical="center" wrapText="1"/>
      <protection locked="0"/>
    </xf>
    <xf numFmtId="4" fontId="9" fillId="0" borderId="31" xfId="0" applyNumberFormat="1" applyFont="1" applyFill="1" applyBorder="1" applyAlignment="1" applyProtection="1">
      <alignment horizontal="center" vertical="center" textRotation="90" wrapText="1"/>
      <protection locked="0"/>
    </xf>
    <xf numFmtId="2" fontId="9" fillId="0" borderId="36" xfId="0" applyNumberFormat="1" applyFont="1" applyFill="1" applyBorder="1" applyAlignment="1" applyProtection="1">
      <alignment horizontal="center" vertical="center" textRotation="90" wrapText="1"/>
      <protection locked="0"/>
    </xf>
    <xf numFmtId="2" fontId="9" fillId="0" borderId="31" xfId="0" applyNumberFormat="1" applyFont="1" applyFill="1" applyBorder="1" applyAlignment="1" applyProtection="1">
      <alignment horizontal="center" vertical="center" textRotation="90" wrapText="1"/>
      <protection locked="0"/>
    </xf>
    <xf numFmtId="2" fontId="9" fillId="40" borderId="31" xfId="0" applyNumberFormat="1" applyFont="1" applyFill="1" applyBorder="1" applyAlignment="1" applyProtection="1">
      <alignment horizontal="center" vertical="center" textRotation="90" wrapText="1"/>
      <protection locked="0"/>
    </xf>
    <xf numFmtId="37" fontId="9" fillId="40" borderId="25" xfId="49" applyNumberFormat="1" applyFont="1" applyFill="1" applyBorder="1" applyAlignment="1" applyProtection="1">
      <alignment horizontal="center" vertical="center" textRotation="90" wrapText="1"/>
      <protection locked="0"/>
    </xf>
    <xf numFmtId="37" fontId="9" fillId="0" borderId="54" xfId="49" applyNumberFormat="1" applyFont="1" applyBorder="1" applyAlignment="1">
      <alignment horizontal="center" vertical="center" textRotation="90"/>
    </xf>
    <xf numFmtId="2" fontId="9" fillId="0" borderId="36" xfId="49" applyNumberFormat="1" applyFont="1" applyFill="1" applyBorder="1" applyAlignment="1" applyProtection="1">
      <alignment horizontal="center" vertical="center" textRotation="90" wrapText="1"/>
      <protection locked="0"/>
    </xf>
    <xf numFmtId="2" fontId="9" fillId="0" borderId="31" xfId="49" applyNumberFormat="1" applyFont="1" applyFill="1" applyBorder="1" applyAlignment="1">
      <alignment horizontal="center" vertical="center" textRotation="90"/>
    </xf>
    <xf numFmtId="1" fontId="91" fillId="0" borderId="24" xfId="0" applyNumberFormat="1" applyFont="1" applyBorder="1" applyAlignment="1">
      <alignment horizontal="center" vertical="center"/>
    </xf>
    <xf numFmtId="0" fontId="20" fillId="0" borderId="21" xfId="0" applyFont="1" applyFill="1" applyBorder="1" applyAlignment="1">
      <alignment vertical="center" wrapText="1"/>
    </xf>
    <xf numFmtId="0" fontId="3" fillId="0" borderId="29" xfId="0" applyFont="1" applyBorder="1" applyAlignment="1">
      <alignment vertical="center" wrapText="1"/>
    </xf>
    <xf numFmtId="0" fontId="20" fillId="0" borderId="26" xfId="0" applyFont="1" applyFill="1" applyBorder="1" applyAlignment="1">
      <alignment vertical="center" wrapText="1"/>
    </xf>
    <xf numFmtId="0" fontId="91" fillId="0" borderId="11" xfId="0" applyFont="1" applyBorder="1" applyAlignment="1">
      <alignment horizontal="center" vertical="center" wrapText="1"/>
    </xf>
    <xf numFmtId="0" fontId="91" fillId="0" borderId="11" xfId="0" applyFont="1" applyBorder="1" applyAlignment="1">
      <alignment vertical="center" wrapText="1"/>
    </xf>
    <xf numFmtId="0" fontId="5" fillId="0" borderId="0" xfId="45" applyNumberFormat="1" applyFont="1" applyFill="1" applyBorder="1" applyAlignment="1">
      <alignment horizontal="center" vertical="center" wrapText="1"/>
    </xf>
    <xf numFmtId="0" fontId="12" fillId="0" borderId="24" xfId="45" applyNumberFormat="1" applyFont="1" applyFill="1" applyBorder="1" applyAlignment="1">
      <alignment horizontal="center" vertical="center" wrapText="1"/>
    </xf>
    <xf numFmtId="0" fontId="12" fillId="0" borderId="10" xfId="45" applyNumberFormat="1" applyFont="1" applyFill="1" applyBorder="1" applyAlignment="1">
      <alignment horizontal="center" vertical="center" wrapText="1"/>
    </xf>
    <xf numFmtId="0" fontId="12" fillId="0" borderId="11" xfId="45" applyNumberFormat="1" applyFont="1" applyFill="1" applyBorder="1" applyAlignment="1">
      <alignment horizontal="center" vertical="center" wrapText="1"/>
    </xf>
    <xf numFmtId="0" fontId="12" fillId="0" borderId="27" xfId="45" applyNumberFormat="1" applyFont="1" applyFill="1" applyBorder="1" applyAlignment="1">
      <alignment horizontal="center" vertical="center" wrapText="1"/>
    </xf>
    <xf numFmtId="0" fontId="5" fillId="0" borderId="24" xfId="45" applyNumberFormat="1" applyFont="1" applyFill="1" applyBorder="1" applyAlignment="1">
      <alignment horizontal="center" vertical="center" wrapText="1"/>
    </xf>
    <xf numFmtId="0" fontId="5" fillId="0" borderId="0" xfId="45" applyNumberFormat="1" applyFont="1" applyFill="1" applyAlignment="1">
      <alignment horizontal="center" vertical="center" wrapText="1"/>
    </xf>
    <xf numFmtId="0" fontId="0" fillId="0" borderId="16" xfId="0" applyNumberFormat="1" applyBorder="1" applyAlignment="1">
      <alignment horizontal="center"/>
    </xf>
    <xf numFmtId="0" fontId="3" fillId="0" borderId="24" xfId="0" applyNumberFormat="1" applyFont="1" applyBorder="1" applyAlignment="1">
      <alignment horizontal="center" vertical="center" wrapText="1"/>
    </xf>
    <xf numFmtId="0" fontId="0" fillId="0" borderId="24" xfId="0" applyNumberFormat="1" applyBorder="1" applyAlignment="1">
      <alignment/>
    </xf>
    <xf numFmtId="0" fontId="3" fillId="0" borderId="24" xfId="0" applyNumberFormat="1" applyFont="1" applyBorder="1" applyAlignment="1">
      <alignment horizontal="center" vertical="center"/>
    </xf>
    <xf numFmtId="0" fontId="12" fillId="0" borderId="27" xfId="0" applyNumberFormat="1" applyFont="1" applyBorder="1" applyAlignment="1">
      <alignment horizontal="center" vertical="center"/>
    </xf>
    <xf numFmtId="0" fontId="0" fillId="0" borderId="16" xfId="0" applyNumberFormat="1" applyBorder="1" applyAlignment="1">
      <alignment horizontal="center" vertical="center"/>
    </xf>
    <xf numFmtId="179" fontId="26" fillId="0" borderId="32" xfId="0" applyNumberFormat="1" applyFont="1" applyFill="1" applyBorder="1" applyAlignment="1">
      <alignment vertical="center" wrapText="1"/>
    </xf>
    <xf numFmtId="0" fontId="27" fillId="0" borderId="24" xfId="0" applyNumberFormat="1" applyFont="1" applyFill="1" applyBorder="1" applyAlignment="1">
      <alignment horizontal="justify" vertical="center" wrapText="1"/>
    </xf>
    <xf numFmtId="0" fontId="3" fillId="0" borderId="24"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0" fillId="0" borderId="0" xfId="0" applyNumberFormat="1" applyAlignment="1">
      <alignment/>
    </xf>
    <xf numFmtId="0" fontId="0" fillId="0" borderId="32" xfId="0" applyNumberFormat="1" applyBorder="1" applyAlignment="1">
      <alignment horizontal="center"/>
    </xf>
    <xf numFmtId="0" fontId="0" fillId="0" borderId="32" xfId="0" applyNumberFormat="1" applyBorder="1" applyAlignment="1">
      <alignment horizontal="center" vertical="center"/>
    </xf>
    <xf numFmtId="179" fontId="94" fillId="0" borderId="24" xfId="0" applyNumberFormat="1" applyFont="1" applyFill="1" applyBorder="1" applyAlignment="1">
      <alignment horizontal="left" vertical="center" wrapText="1"/>
    </xf>
    <xf numFmtId="0" fontId="3" fillId="0" borderId="24"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24" xfId="0" applyNumberFormat="1" applyFont="1" applyFill="1" applyBorder="1" applyAlignment="1">
      <alignment vertical="center" wrapText="1"/>
    </xf>
    <xf numFmtId="0" fontId="0" fillId="0" borderId="28" xfId="0" applyNumberFormat="1" applyFill="1" applyBorder="1" applyAlignment="1">
      <alignment/>
    </xf>
    <xf numFmtId="179" fontId="29" fillId="34" borderId="32" xfId="0" applyNumberFormat="1" applyFont="1" applyFill="1" applyBorder="1" applyAlignment="1">
      <alignment vertical="center" wrapText="1"/>
    </xf>
    <xf numFmtId="0" fontId="3" fillId="0" borderId="24" xfId="55" applyFont="1" applyFill="1" applyBorder="1" applyAlignment="1">
      <alignment horizontal="justify" vertical="center" wrapText="1"/>
      <protection/>
    </xf>
    <xf numFmtId="0" fontId="0" fillId="0" borderId="24" xfId="0" applyNumberFormat="1" applyFill="1" applyBorder="1" applyAlignment="1">
      <alignment/>
    </xf>
    <xf numFmtId="179" fontId="11" fillId="0" borderId="27" xfId="0" applyNumberFormat="1" applyFont="1" applyFill="1" applyBorder="1" applyAlignment="1">
      <alignment vertical="center" wrapText="1"/>
    </xf>
    <xf numFmtId="0" fontId="3" fillId="0" borderId="24" xfId="0" applyNumberFormat="1" applyFont="1" applyFill="1" applyBorder="1" applyAlignment="1">
      <alignment/>
    </xf>
    <xf numFmtId="0" fontId="3" fillId="0" borderId="28" xfId="0" applyNumberFormat="1" applyFont="1" applyFill="1" applyBorder="1" applyAlignment="1">
      <alignment/>
    </xf>
    <xf numFmtId="0" fontId="3" fillId="0" borderId="27" xfId="0" applyNumberFormat="1" applyFont="1" applyFill="1" applyBorder="1" applyAlignment="1">
      <alignment horizontal="center" vertical="center" wrapText="1"/>
    </xf>
    <xf numFmtId="0" fontId="0" fillId="0" borderId="67" xfId="0" applyNumberFormat="1" applyBorder="1" applyAlignment="1">
      <alignment horizontal="center" vertical="center"/>
    </xf>
    <xf numFmtId="0" fontId="20" fillId="0" borderId="24" xfId="0" applyNumberFormat="1" applyFont="1" applyFill="1" applyBorder="1" applyAlignment="1">
      <alignment vertical="center" wrapText="1"/>
    </xf>
    <xf numFmtId="0" fontId="20" fillId="0" borderId="24" xfId="0" applyNumberFormat="1" applyFont="1" applyFill="1" applyBorder="1" applyAlignment="1">
      <alignment wrapText="1"/>
    </xf>
    <xf numFmtId="0" fontId="20" fillId="0" borderId="31" xfId="0" applyNumberFormat="1" applyFont="1" applyFill="1" applyBorder="1" applyAlignment="1">
      <alignment wrapText="1"/>
    </xf>
    <xf numFmtId="0" fontId="0" fillId="0" borderId="31" xfId="0" applyNumberFormat="1" applyFill="1" applyBorder="1" applyAlignment="1">
      <alignment/>
    </xf>
    <xf numFmtId="0" fontId="0" fillId="0" borderId="48" xfId="0" applyNumberFormat="1" applyFill="1" applyBorder="1" applyAlignment="1">
      <alignment/>
    </xf>
    <xf numFmtId="0" fontId="0" fillId="0" borderId="32" xfId="0" applyNumberFormat="1" applyFill="1" applyBorder="1" applyAlignment="1">
      <alignment horizontal="center"/>
    </xf>
    <xf numFmtId="0" fontId="12" fillId="0" borderId="27" xfId="0" applyNumberFormat="1" applyFont="1" applyFill="1" applyBorder="1" applyAlignment="1">
      <alignment horizontal="center" vertical="center"/>
    </xf>
    <xf numFmtId="0" fontId="0" fillId="0" borderId="24" xfId="0" applyNumberFormat="1" applyFill="1" applyBorder="1" applyAlignment="1">
      <alignment horizontal="center"/>
    </xf>
    <xf numFmtId="0" fontId="0" fillId="0" borderId="24" xfId="0" applyNumberFormat="1" applyFill="1" applyBorder="1" applyAlignment="1">
      <alignment horizontal="center" vertical="center"/>
    </xf>
    <xf numFmtId="179" fontId="29" fillId="0" borderId="24" xfId="0" applyNumberFormat="1" applyFont="1" applyFill="1" applyBorder="1" applyAlignment="1">
      <alignment horizontal="center" vertical="center" wrapText="1"/>
    </xf>
    <xf numFmtId="0" fontId="0" fillId="0" borderId="0" xfId="0" applyNumberFormat="1" applyFill="1" applyAlignment="1">
      <alignment/>
    </xf>
    <xf numFmtId="179" fontId="26" fillId="0" borderId="16" xfId="0" applyNumberFormat="1" applyFont="1" applyFill="1" applyBorder="1" applyAlignment="1">
      <alignment vertical="center" wrapText="1"/>
    </xf>
    <xf numFmtId="0" fontId="95" fillId="0" borderId="0" xfId="0" applyNumberFormat="1" applyFont="1" applyFill="1" applyAlignment="1">
      <alignment wrapText="1"/>
    </xf>
    <xf numFmtId="0" fontId="0" fillId="0" borderId="16" xfId="0" applyNumberFormat="1" applyFill="1" applyBorder="1" applyAlignment="1">
      <alignment/>
    </xf>
    <xf numFmtId="0" fontId="0" fillId="0" borderId="61" xfId="0" applyNumberFormat="1" applyFill="1" applyBorder="1" applyAlignment="1">
      <alignment/>
    </xf>
    <xf numFmtId="179" fontId="3" fillId="0" borderId="24" xfId="0" applyNumberFormat="1" applyFont="1" applyFill="1" applyBorder="1" applyAlignment="1">
      <alignment horizontal="center" vertical="center" wrapText="1"/>
    </xf>
    <xf numFmtId="179" fontId="3" fillId="0" borderId="24" xfId="0" applyNumberFormat="1" applyFont="1" applyFill="1" applyBorder="1" applyAlignment="1">
      <alignment vertical="center" wrapText="1"/>
    </xf>
    <xf numFmtId="0" fontId="3" fillId="0" borderId="24" xfId="0" applyNumberFormat="1" applyFont="1" applyFill="1" applyBorder="1" applyAlignment="1">
      <alignment wrapText="1"/>
    </xf>
    <xf numFmtId="0" fontId="3" fillId="0" borderId="24" xfId="0" applyNumberFormat="1" applyFont="1" applyFill="1" applyBorder="1" applyAlignment="1">
      <alignment horizontal="justify" vertical="center"/>
    </xf>
    <xf numFmtId="0" fontId="0" fillId="0" borderId="24" xfId="0" applyNumberFormat="1" applyBorder="1" applyAlignment="1">
      <alignment wrapText="1"/>
    </xf>
    <xf numFmtId="0" fontId="3" fillId="0" borderId="31"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31" xfId="0" applyNumberFormat="1" applyBorder="1" applyAlignment="1">
      <alignment/>
    </xf>
    <xf numFmtId="0" fontId="3" fillId="0" borderId="31" xfId="0" applyNumberFormat="1" applyFont="1" applyBorder="1" applyAlignment="1">
      <alignment horizontal="center" vertical="center"/>
    </xf>
    <xf numFmtId="0" fontId="12" fillId="0" borderId="54" xfId="0" applyNumberFormat="1" applyFont="1" applyBorder="1" applyAlignment="1">
      <alignment horizontal="center" vertical="center" wrapText="1"/>
    </xf>
    <xf numFmtId="0" fontId="3" fillId="0" borderId="31" xfId="0" applyNumberFormat="1" applyFont="1" applyFill="1" applyBorder="1" applyAlignment="1">
      <alignment wrapText="1"/>
    </xf>
    <xf numFmtId="0" fontId="3" fillId="0" borderId="31" xfId="0" applyNumberFormat="1" applyFont="1" applyFill="1" applyBorder="1" applyAlignment="1">
      <alignment/>
    </xf>
    <xf numFmtId="0" fontId="0" fillId="0" borderId="28" xfId="0" applyNumberFormat="1" applyBorder="1" applyAlignment="1">
      <alignment/>
    </xf>
    <xf numFmtId="0" fontId="0" fillId="0" borderId="66" xfId="0" applyNumberFormat="1" applyBorder="1" applyAlignment="1">
      <alignment/>
    </xf>
    <xf numFmtId="0" fontId="0" fillId="0" borderId="66" xfId="0" applyNumberFormat="1" applyBorder="1" applyAlignment="1">
      <alignment textRotation="90"/>
    </xf>
    <xf numFmtId="0" fontId="3" fillId="0" borderId="66" xfId="0" applyNumberFormat="1" applyFont="1" applyBorder="1" applyAlignment="1">
      <alignment/>
    </xf>
    <xf numFmtId="0" fontId="0" fillId="0" borderId="27" xfId="0" applyNumberFormat="1" applyBorder="1" applyAlignment="1">
      <alignment/>
    </xf>
    <xf numFmtId="0" fontId="0" fillId="0" borderId="0" xfId="0" applyNumberFormat="1" applyAlignment="1">
      <alignment textRotation="90"/>
    </xf>
    <xf numFmtId="0" fontId="3" fillId="0" borderId="0" xfId="0" applyNumberFormat="1" applyFont="1" applyAlignment="1">
      <alignment/>
    </xf>
    <xf numFmtId="0" fontId="5" fillId="34" borderId="0" xfId="45" applyNumberFormat="1" applyFont="1" applyFill="1" applyBorder="1" applyAlignment="1">
      <alignment horizontal="center" vertical="center" wrapText="1"/>
    </xf>
    <xf numFmtId="0" fontId="31" fillId="34" borderId="10" xfId="45" applyNumberFormat="1" applyFont="1" applyFill="1" applyBorder="1" applyAlignment="1">
      <alignment horizontal="center" vertical="center" wrapText="1"/>
    </xf>
    <xf numFmtId="0" fontId="31" fillId="34" borderId="11" xfId="45" applyNumberFormat="1" applyFont="1" applyFill="1" applyBorder="1" applyAlignment="1">
      <alignment horizontal="center" vertical="center" wrapText="1"/>
    </xf>
    <xf numFmtId="1" fontId="31" fillId="34" borderId="24" xfId="45" applyNumberFormat="1" applyFont="1" applyFill="1" applyBorder="1" applyAlignment="1">
      <alignment horizontal="center" vertical="center" wrapText="1"/>
    </xf>
    <xf numFmtId="0" fontId="31" fillId="34" borderId="29" xfId="45" applyNumberFormat="1" applyFont="1" applyFill="1" applyBorder="1" applyAlignment="1">
      <alignment horizontal="center" vertical="center" wrapText="1"/>
    </xf>
    <xf numFmtId="0" fontId="12" fillId="34" borderId="12" xfId="45" applyNumberFormat="1" applyFont="1" applyFill="1" applyBorder="1" applyAlignment="1">
      <alignment horizontal="center" vertical="center" wrapText="1"/>
    </xf>
    <xf numFmtId="0" fontId="31" fillId="34" borderId="24" xfId="45" applyNumberFormat="1" applyFont="1" applyFill="1" applyBorder="1" applyAlignment="1">
      <alignment horizontal="center" vertical="center" wrapText="1"/>
    </xf>
    <xf numFmtId="0" fontId="31" fillId="34" borderId="49" xfId="45" applyNumberFormat="1" applyFont="1" applyFill="1" applyBorder="1" applyAlignment="1">
      <alignment horizontal="center" vertical="center" wrapText="1"/>
    </xf>
    <xf numFmtId="0" fontId="12" fillId="34" borderId="50" xfId="45" applyNumberFormat="1" applyFont="1" applyFill="1" applyBorder="1" applyAlignment="1">
      <alignment horizontal="center" vertical="center" wrapText="1"/>
    </xf>
    <xf numFmtId="0" fontId="31" fillId="34" borderId="27" xfId="45" applyNumberFormat="1" applyFont="1" applyFill="1" applyBorder="1" applyAlignment="1">
      <alignment horizontal="center" vertical="center" wrapText="1"/>
    </xf>
    <xf numFmtId="0" fontId="5" fillId="34" borderId="65" xfId="45" applyNumberFormat="1" applyFont="1" applyFill="1" applyBorder="1" applyAlignment="1">
      <alignment horizontal="center" vertical="center" wrapText="1"/>
    </xf>
    <xf numFmtId="0" fontId="31" fillId="34" borderId="54" xfId="45" applyNumberFormat="1" applyFont="1" applyFill="1" applyBorder="1" applyAlignment="1">
      <alignment horizontal="center" vertical="center" wrapText="1"/>
    </xf>
    <xf numFmtId="0" fontId="5" fillId="34" borderId="0" xfId="45" applyNumberFormat="1" applyFont="1" applyFill="1" applyAlignment="1">
      <alignment horizontal="center" vertical="center" wrapText="1"/>
    </xf>
    <xf numFmtId="0" fontId="29" fillId="0" borderId="24" xfId="0" applyNumberFormat="1" applyFont="1" applyFill="1" applyBorder="1" applyAlignment="1">
      <alignment horizontal="center" vertical="center" wrapText="1"/>
    </xf>
    <xf numFmtId="0" fontId="31" fillId="0" borderId="24" xfId="45" applyNumberFormat="1" applyFont="1" applyFill="1" applyBorder="1" applyAlignment="1">
      <alignment horizontal="center" vertical="center" wrapText="1"/>
    </xf>
    <xf numFmtId="0" fontId="32" fillId="0" borderId="24" xfId="45" applyNumberFormat="1" applyFont="1" applyFill="1" applyBorder="1" applyAlignment="1">
      <alignment horizontal="center" vertical="center"/>
    </xf>
    <xf numFmtId="179" fontId="29" fillId="0" borderId="24" xfId="0" applyNumberFormat="1" applyFont="1" applyFill="1" applyBorder="1" applyAlignment="1">
      <alignment horizontal="left" vertical="top" wrapText="1"/>
    </xf>
    <xf numFmtId="0" fontId="34" fillId="0" borderId="24" xfId="45" applyNumberFormat="1" applyFont="1" applyFill="1" applyBorder="1" applyAlignment="1">
      <alignment horizontal="center" vertical="center" wrapText="1"/>
    </xf>
    <xf numFmtId="0" fontId="32" fillId="0" borderId="24" xfId="45" applyNumberFormat="1" applyFont="1" applyFill="1" applyBorder="1" applyAlignment="1">
      <alignment horizontal="center" vertical="center" wrapText="1"/>
    </xf>
    <xf numFmtId="0" fontId="32" fillId="0" borderId="28" xfId="45" applyNumberFormat="1" applyFont="1" applyFill="1" applyBorder="1" applyAlignment="1">
      <alignment horizontal="center" vertical="center" wrapText="1"/>
    </xf>
    <xf numFmtId="0" fontId="3" fillId="0" borderId="0" xfId="45" applyNumberFormat="1" applyFont="1" applyFill="1" applyBorder="1" applyAlignment="1">
      <alignment horizontal="center" vertical="center"/>
    </xf>
    <xf numFmtId="0" fontId="29" fillId="0" borderId="24" xfId="0" applyNumberFormat="1" applyFont="1" applyFill="1" applyBorder="1" applyAlignment="1">
      <alignment horizontal="left" vertical="center" wrapText="1"/>
    </xf>
    <xf numFmtId="0" fontId="32" fillId="0" borderId="28" xfId="45" applyNumberFormat="1" applyFont="1" applyFill="1" applyBorder="1" applyAlignment="1">
      <alignment horizontal="center" vertical="center"/>
    </xf>
    <xf numFmtId="1" fontId="32" fillId="0" borderId="24" xfId="45" applyNumberFormat="1" applyFont="1" applyFill="1" applyBorder="1" applyAlignment="1">
      <alignment horizontal="center" vertical="center" wrapText="1"/>
    </xf>
    <xf numFmtId="0" fontId="3" fillId="34" borderId="0" xfId="45" applyNumberFormat="1" applyFont="1" applyFill="1" applyBorder="1" applyAlignment="1">
      <alignment horizontal="center" vertical="center"/>
    </xf>
    <xf numFmtId="179" fontId="29" fillId="0" borderId="24" xfId="0" applyNumberFormat="1" applyFont="1" applyFill="1" applyBorder="1" applyAlignment="1">
      <alignment horizontal="left" vertical="center" wrapText="1"/>
    </xf>
    <xf numFmtId="0" fontId="32" fillId="0" borderId="27" xfId="45" applyNumberFormat="1" applyFont="1" applyFill="1" applyBorder="1" applyAlignment="1">
      <alignment horizontal="center" vertical="center" wrapText="1"/>
    </xf>
    <xf numFmtId="0" fontId="32" fillId="0" borderId="24" xfId="0" applyNumberFormat="1" applyFont="1" applyFill="1" applyBorder="1" applyAlignment="1">
      <alignment horizontal="left" wrapText="1"/>
    </xf>
    <xf numFmtId="3" fontId="32" fillId="0" borderId="24" xfId="45" applyNumberFormat="1" applyFont="1" applyFill="1" applyBorder="1" applyAlignment="1">
      <alignment horizontal="center" vertical="center" wrapText="1"/>
    </xf>
    <xf numFmtId="179" fontId="29" fillId="0" borderId="31" xfId="0" applyNumberFormat="1" applyFont="1" applyFill="1" applyBorder="1" applyAlignment="1">
      <alignment horizontal="center" vertical="center" wrapText="1"/>
    </xf>
    <xf numFmtId="0" fontId="32" fillId="0" borderId="16" xfId="0" applyNumberFormat="1" applyFont="1" applyFill="1" applyBorder="1" applyAlignment="1">
      <alignment horizontal="left" wrapText="1"/>
    </xf>
    <xf numFmtId="179" fontId="32" fillId="0" borderId="24" xfId="0" applyNumberFormat="1" applyFont="1" applyFill="1" applyBorder="1" applyAlignment="1">
      <alignment horizontal="left" vertical="center" wrapText="1"/>
    </xf>
    <xf numFmtId="0" fontId="32" fillId="34" borderId="24" xfId="45" applyNumberFormat="1" applyFont="1" applyFill="1" applyBorder="1" applyAlignment="1">
      <alignment horizontal="center" vertical="center"/>
    </xf>
    <xf numFmtId="0" fontId="31" fillId="0" borderId="32" xfId="45" applyNumberFormat="1" applyFont="1" applyFill="1" applyBorder="1" applyAlignment="1">
      <alignment horizontal="center" vertical="center" wrapText="1"/>
    </xf>
    <xf numFmtId="0" fontId="32" fillId="0" borderId="31" xfId="45" applyNumberFormat="1" applyFont="1" applyFill="1" applyBorder="1" applyAlignment="1">
      <alignment horizontal="center" vertical="center" wrapText="1"/>
    </xf>
    <xf numFmtId="179" fontId="37" fillId="0" borderId="32" xfId="0" applyNumberFormat="1" applyFont="1" applyFill="1" applyBorder="1" applyAlignment="1">
      <alignment horizontal="center" vertical="center" wrapText="1"/>
    </xf>
    <xf numFmtId="0" fontId="31" fillId="0" borderId="32" xfId="45" applyNumberFormat="1" applyFont="1" applyFill="1" applyBorder="1" applyAlignment="1">
      <alignment vertical="center" wrapText="1"/>
    </xf>
    <xf numFmtId="0" fontId="32" fillId="0" borderId="32" xfId="45" applyNumberFormat="1" applyFont="1" applyFill="1" applyBorder="1" applyAlignment="1">
      <alignment horizontal="center" vertical="center" wrapText="1"/>
    </xf>
    <xf numFmtId="0" fontId="32" fillId="0" borderId="24" xfId="45" applyNumberFormat="1" applyFont="1" applyFill="1" applyBorder="1" applyAlignment="1">
      <alignment horizontal="left" vertical="center" wrapText="1"/>
    </xf>
    <xf numFmtId="0" fontId="31" fillId="0" borderId="16" xfId="45" applyNumberFormat="1" applyFont="1" applyFill="1" applyBorder="1" applyAlignment="1">
      <alignment vertical="center" wrapText="1"/>
    </xf>
    <xf numFmtId="0" fontId="32" fillId="34" borderId="24" xfId="45" applyNumberFormat="1" applyFont="1" applyFill="1" applyBorder="1" applyAlignment="1">
      <alignment vertical="center"/>
    </xf>
    <xf numFmtId="0" fontId="31" fillId="0" borderId="31" xfId="45" applyNumberFormat="1" applyFont="1" applyFill="1" applyBorder="1" applyAlignment="1">
      <alignment horizontal="center" vertical="center" wrapText="1"/>
    </xf>
    <xf numFmtId="179" fontId="31" fillId="0" borderId="24" xfId="0" applyNumberFormat="1" applyFont="1" applyFill="1" applyBorder="1" applyAlignment="1">
      <alignment horizontal="left" vertical="center" wrapText="1"/>
    </xf>
    <xf numFmtId="0" fontId="31" fillId="0" borderId="28" xfId="45" applyNumberFormat="1" applyFont="1" applyFill="1" applyBorder="1" applyAlignment="1">
      <alignment horizontal="center" vertical="center" wrapText="1"/>
    </xf>
    <xf numFmtId="0" fontId="12" fillId="34" borderId="0" xfId="45" applyNumberFormat="1" applyFont="1" applyFill="1" applyBorder="1" applyAlignment="1">
      <alignment horizontal="center" vertical="center"/>
    </xf>
    <xf numFmtId="0" fontId="32" fillId="6" borderId="24" xfId="45" applyNumberFormat="1" applyFont="1" applyFill="1" applyBorder="1" applyAlignment="1">
      <alignment horizontal="center" vertical="center"/>
    </xf>
    <xf numFmtId="0" fontId="32" fillId="6" borderId="24" xfId="45" applyNumberFormat="1" applyFont="1" applyFill="1" applyBorder="1" applyAlignment="1">
      <alignment horizontal="center" vertical="center" textRotation="90"/>
    </xf>
    <xf numFmtId="0" fontId="96" fillId="0" borderId="24" xfId="0" applyNumberFormat="1" applyFont="1" applyFill="1" applyBorder="1" applyAlignment="1">
      <alignment horizontal="left" wrapText="1"/>
    </xf>
    <xf numFmtId="0" fontId="3" fillId="6" borderId="0" xfId="45" applyNumberFormat="1" applyFont="1" applyFill="1" applyBorder="1" applyAlignment="1">
      <alignment horizontal="center" vertical="center"/>
    </xf>
    <xf numFmtId="179" fontId="33" fillId="0" borderId="24" xfId="0" applyNumberFormat="1" applyFont="1" applyFill="1" applyBorder="1" applyAlignment="1">
      <alignment horizontal="center" vertical="center" wrapText="1"/>
    </xf>
    <xf numFmtId="0" fontId="32" fillId="0" borderId="24" xfId="57" applyFont="1" applyFill="1" applyBorder="1" applyAlignment="1">
      <alignment horizontal="left" vertical="top" wrapText="1"/>
      <protection/>
    </xf>
    <xf numFmtId="179" fontId="37" fillId="0" borderId="24" xfId="0" applyNumberFormat="1" applyFont="1" applyFill="1" applyBorder="1" applyAlignment="1">
      <alignment horizontal="left" vertical="top" wrapText="1"/>
    </xf>
    <xf numFmtId="179" fontId="96" fillId="0" borderId="24" xfId="0" applyNumberFormat="1" applyFont="1" applyFill="1" applyBorder="1" applyAlignment="1">
      <alignment horizontal="left" vertical="center" wrapText="1"/>
    </xf>
    <xf numFmtId="179" fontId="29" fillId="0" borderId="24" xfId="0" applyNumberFormat="1" applyFont="1" applyFill="1" applyBorder="1" applyAlignment="1">
      <alignment vertical="center" wrapText="1"/>
    </xf>
    <xf numFmtId="0" fontId="32" fillId="0" borderId="24" xfId="0" applyNumberFormat="1" applyFont="1" applyFill="1" applyBorder="1" applyAlignment="1">
      <alignment horizontal="left" vertical="center" wrapText="1"/>
    </xf>
    <xf numFmtId="0" fontId="32" fillId="0" borderId="24" xfId="60" applyNumberFormat="1" applyFont="1" applyFill="1" applyBorder="1" applyAlignment="1">
      <alignment horizontal="left" vertical="center" wrapText="1"/>
    </xf>
    <xf numFmtId="0" fontId="32" fillId="0" borderId="24" xfId="60" applyNumberFormat="1" applyFont="1" applyFill="1" applyBorder="1" applyAlignment="1">
      <alignment horizontal="center" vertical="center" wrapText="1"/>
    </xf>
    <xf numFmtId="0" fontId="32" fillId="0" borderId="28" xfId="60" applyNumberFormat="1" applyFont="1" applyFill="1" applyBorder="1" applyAlignment="1">
      <alignment horizontal="center" vertical="center" wrapText="1"/>
    </xf>
    <xf numFmtId="194" fontId="96" fillId="0" borderId="24" xfId="0" applyNumberFormat="1" applyFont="1" applyFill="1" applyBorder="1" applyAlignment="1">
      <alignment horizontal="left" vertical="center" wrapText="1"/>
    </xf>
    <xf numFmtId="194" fontId="29" fillId="0" borderId="24" xfId="0" applyNumberFormat="1" applyFont="1" applyFill="1" applyBorder="1" applyAlignment="1">
      <alignment horizontal="left" vertical="center" wrapText="1"/>
    </xf>
    <xf numFmtId="179" fontId="29" fillId="0" borderId="16" xfId="0" applyNumberFormat="1" applyFont="1" applyFill="1" applyBorder="1" applyAlignment="1">
      <alignment vertical="center" wrapText="1"/>
    </xf>
    <xf numFmtId="0" fontId="32" fillId="0" borderId="0" xfId="45" applyNumberFormat="1" applyFont="1" applyFill="1" applyBorder="1" applyAlignment="1">
      <alignment horizontal="center" vertical="center" wrapText="1"/>
    </xf>
    <xf numFmtId="0" fontId="32" fillId="0" borderId="0" xfId="0" applyNumberFormat="1" applyFont="1" applyFill="1" applyAlignment="1">
      <alignment horizontal="center" vertical="center" wrapText="1"/>
    </xf>
    <xf numFmtId="0" fontId="9" fillId="0" borderId="24" xfId="0" applyNumberFormat="1" applyFont="1" applyFill="1" applyBorder="1" applyAlignment="1">
      <alignment horizontal="justify" vertical="center" wrapText="1"/>
    </xf>
    <xf numFmtId="179" fontId="32" fillId="0" borderId="24" xfId="0" applyNumberFormat="1" applyFont="1" applyFill="1" applyBorder="1" applyAlignment="1">
      <alignment vertical="center" wrapText="1"/>
    </xf>
    <xf numFmtId="0" fontId="32" fillId="0" borderId="24" xfId="45" applyNumberFormat="1" applyFont="1" applyFill="1" applyBorder="1" applyAlignment="1">
      <alignment horizontal="center" vertical="center" textRotation="90"/>
    </xf>
    <xf numFmtId="179" fontId="29" fillId="0" borderId="31" xfId="0" applyNumberFormat="1" applyFont="1" applyFill="1" applyBorder="1" applyAlignment="1">
      <alignment horizontal="center" vertical="top" wrapText="1"/>
    </xf>
    <xf numFmtId="0" fontId="3" fillId="0" borderId="28" xfId="45" applyNumberFormat="1" applyFont="1" applyFill="1" applyBorder="1" applyAlignment="1">
      <alignment horizontal="center" vertical="center"/>
    </xf>
    <xf numFmtId="0" fontId="3" fillId="46" borderId="0" xfId="45" applyNumberFormat="1" applyFont="1" applyFill="1" applyBorder="1" applyAlignment="1">
      <alignment horizontal="center" vertical="center"/>
    </xf>
    <xf numFmtId="0" fontId="3" fillId="46" borderId="24" xfId="45" applyNumberFormat="1" applyFont="1" applyFill="1" applyBorder="1" applyAlignment="1">
      <alignment horizontal="center" vertical="center"/>
    </xf>
    <xf numFmtId="0" fontId="32" fillId="0" borderId="48" xfId="45" applyNumberFormat="1" applyFont="1" applyFill="1" applyBorder="1" applyAlignment="1">
      <alignment horizontal="center" vertical="center" wrapText="1"/>
    </xf>
    <xf numFmtId="0" fontId="32" fillId="0" borderId="27" xfId="45" applyNumberFormat="1" applyFont="1" applyFill="1" applyBorder="1" applyAlignment="1">
      <alignment horizontal="left" vertical="center" wrapText="1"/>
    </xf>
    <xf numFmtId="0" fontId="3" fillId="0" borderId="24" xfId="45" applyNumberFormat="1" applyFont="1" applyFill="1" applyBorder="1" applyAlignment="1">
      <alignment horizontal="center" vertical="center"/>
    </xf>
    <xf numFmtId="0" fontId="32" fillId="0" borderId="31" xfId="45" applyNumberFormat="1" applyFont="1" applyFill="1" applyBorder="1" applyAlignment="1">
      <alignment vertical="center" wrapText="1"/>
    </xf>
    <xf numFmtId="0" fontId="32" fillId="0" borderId="32" xfId="45" applyNumberFormat="1" applyFont="1" applyFill="1" applyBorder="1" applyAlignment="1">
      <alignment vertical="center" wrapText="1"/>
    </xf>
    <xf numFmtId="0" fontId="32" fillId="34" borderId="24" xfId="45" applyNumberFormat="1" applyFont="1" applyFill="1" applyBorder="1" applyAlignment="1">
      <alignment horizontal="center" vertical="center" textRotation="90"/>
    </xf>
    <xf numFmtId="0" fontId="32" fillId="34" borderId="24" xfId="45" applyNumberFormat="1" applyFont="1" applyFill="1" applyBorder="1" applyAlignment="1">
      <alignment horizontal="center" vertical="center" wrapText="1"/>
    </xf>
    <xf numFmtId="0" fontId="3" fillId="34" borderId="28" xfId="45" applyNumberFormat="1" applyFont="1" applyFill="1" applyBorder="1" applyAlignment="1">
      <alignment horizontal="center" vertical="center"/>
    </xf>
    <xf numFmtId="0" fontId="3" fillId="34" borderId="24" xfId="45" applyNumberFormat="1" applyFont="1" applyFill="1" applyBorder="1" applyAlignment="1">
      <alignment horizontal="center" vertical="center"/>
    </xf>
    <xf numFmtId="0" fontId="32" fillId="34" borderId="27" xfId="45" applyNumberFormat="1" applyFont="1" applyFill="1" applyBorder="1" applyAlignment="1">
      <alignment horizontal="left" vertical="center" wrapText="1"/>
    </xf>
    <xf numFmtId="0" fontId="32" fillId="34" borderId="0" xfId="45" applyNumberFormat="1" applyFont="1" applyFill="1" applyBorder="1" applyAlignment="1">
      <alignment horizontal="center" vertical="center"/>
    </xf>
    <xf numFmtId="0" fontId="32" fillId="34" borderId="0" xfId="45" applyNumberFormat="1" applyFont="1" applyFill="1" applyBorder="1" applyAlignment="1">
      <alignment horizontal="center" vertical="center" textRotation="90"/>
    </xf>
    <xf numFmtId="0" fontId="32" fillId="34" borderId="0" xfId="45" applyNumberFormat="1" applyFont="1" applyFill="1" applyAlignment="1">
      <alignment horizontal="center" vertical="center" wrapText="1"/>
    </xf>
    <xf numFmtId="0" fontId="32" fillId="34" borderId="0" xfId="45" applyNumberFormat="1" applyFont="1" applyFill="1" applyAlignment="1">
      <alignment horizontal="left" vertical="center" wrapText="1"/>
    </xf>
    <xf numFmtId="0" fontId="32" fillId="34" borderId="0" xfId="45" applyNumberFormat="1" applyFont="1" applyFill="1" applyBorder="1" applyAlignment="1">
      <alignment horizontal="center" vertical="center" wrapText="1"/>
    </xf>
    <xf numFmtId="0" fontId="0" fillId="40" borderId="24" xfId="0" applyFill="1" applyBorder="1" applyAlignment="1">
      <alignment/>
    </xf>
    <xf numFmtId="0" fontId="0" fillId="40" borderId="0" xfId="0" applyFill="1" applyAlignment="1">
      <alignment/>
    </xf>
    <xf numFmtId="0" fontId="0" fillId="40" borderId="66" xfId="0" applyFill="1" applyBorder="1" applyAlignment="1">
      <alignment/>
    </xf>
    <xf numFmtId="0" fontId="0" fillId="40" borderId="27" xfId="0" applyFill="1" applyBorder="1" applyAlignment="1">
      <alignment/>
    </xf>
    <xf numFmtId="0" fontId="0" fillId="40" borderId="64" xfId="0" applyFill="1" applyBorder="1" applyAlignment="1">
      <alignment/>
    </xf>
    <xf numFmtId="0" fontId="12" fillId="40" borderId="66" xfId="56" applyNumberFormat="1" applyFont="1" applyFill="1" applyBorder="1" applyAlignment="1">
      <alignment vertical="center" wrapText="1"/>
      <protection/>
    </xf>
    <xf numFmtId="0" fontId="0" fillId="40" borderId="0" xfId="0" applyFill="1" applyBorder="1" applyAlignment="1">
      <alignment/>
    </xf>
    <xf numFmtId="0" fontId="5" fillId="40" borderId="66" xfId="56" applyNumberFormat="1" applyFont="1" applyFill="1" applyBorder="1" applyAlignment="1">
      <alignment vertical="center" wrapText="1"/>
      <protection/>
    </xf>
    <xf numFmtId="0" fontId="12" fillId="34" borderId="24" xfId="56" applyNumberFormat="1" applyFont="1" applyFill="1" applyBorder="1" applyAlignment="1">
      <alignment horizontal="center" vertical="center" wrapText="1"/>
      <protection/>
    </xf>
    <xf numFmtId="3" fontId="38" fillId="34" borderId="24" xfId="0" applyNumberFormat="1" applyFont="1" applyFill="1" applyBorder="1" applyAlignment="1">
      <alignment horizontal="center" vertical="top" textRotation="90" wrapText="1"/>
    </xf>
    <xf numFmtId="3" fontId="15" fillId="34" borderId="24" xfId="0" applyNumberFormat="1" applyFont="1" applyFill="1" applyBorder="1" applyAlignment="1">
      <alignment vertical="top" textRotation="90" wrapText="1"/>
    </xf>
    <xf numFmtId="49" fontId="97" fillId="0" borderId="24" xfId="0" applyNumberFormat="1" applyFont="1" applyFill="1" applyBorder="1" applyAlignment="1">
      <alignment horizontal="center" vertical="top" wrapText="1"/>
    </xf>
    <xf numFmtId="0" fontId="98" fillId="0" borderId="24" xfId="0" applyFont="1" applyFill="1" applyBorder="1" applyAlignment="1">
      <alignment horizontal="center" vertical="top" wrapText="1"/>
    </xf>
    <xf numFmtId="0" fontId="98" fillId="0" borderId="24" xfId="0" applyFont="1" applyFill="1" applyBorder="1" applyAlignment="1">
      <alignment vertical="top"/>
    </xf>
    <xf numFmtId="0" fontId="98" fillId="0" borderId="24" xfId="0" applyFont="1" applyFill="1" applyBorder="1" applyAlignment="1">
      <alignment vertical="center" wrapText="1"/>
    </xf>
    <xf numFmtId="10" fontId="98" fillId="0" borderId="24" xfId="0" applyNumberFormat="1" applyFont="1" applyFill="1" applyBorder="1" applyAlignment="1">
      <alignment horizontal="center" vertical="center"/>
    </xf>
    <xf numFmtId="0" fontId="37" fillId="0" borderId="24" xfId="0" applyFont="1" applyFill="1" applyBorder="1" applyAlignment="1">
      <alignment wrapText="1"/>
    </xf>
    <xf numFmtId="3" fontId="38" fillId="0" borderId="24" xfId="0" applyNumberFormat="1" applyFont="1" applyFill="1" applyBorder="1" applyAlignment="1">
      <alignment horizontal="center" vertical="center" textRotation="90" wrapText="1"/>
    </xf>
    <xf numFmtId="0" fontId="15" fillId="0" borderId="16" xfId="0" applyFont="1" applyFill="1" applyBorder="1" applyAlignment="1">
      <alignment horizontal="center" vertical="center" wrapText="1"/>
    </xf>
    <xf numFmtId="3" fontId="16" fillId="0" borderId="32" xfId="0" applyNumberFormat="1" applyFont="1" applyFill="1" applyBorder="1" applyAlignment="1">
      <alignment horizontal="center" vertical="center" textRotation="90" wrapText="1"/>
    </xf>
    <xf numFmtId="3" fontId="99" fillId="0" borderId="32" xfId="46" applyNumberFormat="1" applyFont="1" applyFill="1" applyBorder="1" applyAlignment="1" applyProtection="1">
      <alignment horizontal="center" vertical="center" textRotation="90" wrapText="1"/>
      <protection/>
    </xf>
    <xf numFmtId="0" fontId="37" fillId="0" borderId="31" xfId="0" applyFont="1" applyFill="1" applyBorder="1" applyAlignment="1">
      <alignment/>
    </xf>
    <xf numFmtId="0" fontId="0" fillId="0" borderId="0" xfId="0" applyFill="1" applyBorder="1" applyAlignment="1">
      <alignment/>
    </xf>
    <xf numFmtId="0" fontId="16" fillId="0" borderId="31" xfId="0" applyFont="1" applyFill="1" applyBorder="1" applyAlignment="1">
      <alignment horizontal="center" vertical="center" wrapText="1"/>
    </xf>
    <xf numFmtId="3" fontId="16" fillId="0" borderId="31" xfId="0" applyNumberFormat="1" applyFont="1" applyFill="1" applyBorder="1" applyAlignment="1">
      <alignment horizontal="center" vertical="center" wrapText="1"/>
    </xf>
    <xf numFmtId="0" fontId="16" fillId="0" borderId="31" xfId="0" applyFont="1" applyFill="1" applyBorder="1" applyAlignment="1">
      <alignment horizontal="center" vertical="center" textRotation="90" wrapText="1"/>
    </xf>
    <xf numFmtId="3" fontId="16" fillId="0" borderId="31" xfId="0" applyNumberFormat="1" applyFont="1" applyFill="1" applyBorder="1" applyAlignment="1">
      <alignment horizontal="center" vertical="center" textRotation="90" wrapText="1"/>
    </xf>
    <xf numFmtId="3" fontId="99" fillId="0" borderId="31" xfId="46" applyNumberFormat="1" applyFont="1" applyFill="1" applyBorder="1" applyAlignment="1" applyProtection="1">
      <alignment horizontal="center" vertical="center" textRotation="90" wrapText="1"/>
      <protection/>
    </xf>
    <xf numFmtId="0" fontId="37" fillId="0" borderId="32" xfId="0" applyFont="1" applyFill="1" applyBorder="1" applyAlignment="1">
      <alignment horizontal="center" vertical="top" wrapText="1"/>
    </xf>
    <xf numFmtId="0" fontId="0" fillId="0" borderId="32" xfId="0" applyFill="1" applyBorder="1" applyAlignment="1">
      <alignment/>
    </xf>
    <xf numFmtId="0" fontId="16" fillId="0" borderId="32" xfId="0" applyFont="1" applyFill="1" applyBorder="1" applyAlignment="1">
      <alignment horizontal="center" vertical="center" wrapText="1"/>
    </xf>
    <xf numFmtId="3" fontId="16" fillId="0" borderId="32" xfId="0" applyNumberFormat="1" applyFont="1" applyFill="1" applyBorder="1" applyAlignment="1">
      <alignment horizontal="center" vertical="center" wrapText="1"/>
    </xf>
    <xf numFmtId="0" fontId="16" fillId="0" borderId="32" xfId="0" applyFont="1" applyFill="1" applyBorder="1" applyAlignment="1">
      <alignment horizontal="center" vertical="center" textRotation="90" wrapText="1"/>
    </xf>
    <xf numFmtId="0" fontId="37" fillId="0" borderId="16" xfId="0" applyFont="1" applyFill="1" applyBorder="1" applyAlignment="1">
      <alignment/>
    </xf>
    <xf numFmtId="0" fontId="0" fillId="0" borderId="16" xfId="0" applyFill="1" applyBorder="1" applyAlignment="1">
      <alignment/>
    </xf>
    <xf numFmtId="0" fontId="0" fillId="0" borderId="16" xfId="0" applyFill="1" applyBorder="1" applyAlignment="1">
      <alignment textRotation="90"/>
    </xf>
    <xf numFmtId="49" fontId="97" fillId="0" borderId="24" xfId="0" applyNumberFormat="1" applyFont="1" applyFill="1" applyBorder="1" applyAlignment="1">
      <alignment vertical="top" wrapText="1"/>
    </xf>
    <xf numFmtId="0" fontId="98" fillId="0" borderId="24" xfId="0" applyFont="1" applyFill="1" applyBorder="1" applyAlignment="1">
      <alignment/>
    </xf>
    <xf numFmtId="0" fontId="98" fillId="0" borderId="24" xfId="0" applyFont="1" applyFill="1" applyBorder="1" applyAlignment="1">
      <alignment vertical="top" wrapText="1"/>
    </xf>
    <xf numFmtId="9" fontId="98" fillId="0" borderId="24" xfId="0" applyNumberFormat="1" applyFont="1" applyFill="1" applyBorder="1" applyAlignment="1">
      <alignment/>
    </xf>
    <xf numFmtId="0" fontId="37" fillId="0" borderId="16" xfId="0" applyFont="1" applyFill="1" applyBorder="1" applyAlignment="1">
      <alignment horizontal="center" wrapText="1"/>
    </xf>
    <xf numFmtId="0" fontId="37" fillId="0" borderId="31" xfId="0" applyFont="1" applyFill="1" applyBorder="1" applyAlignment="1">
      <alignment horizontal="center" wrapText="1"/>
    </xf>
    <xf numFmtId="0" fontId="0" fillId="0" borderId="31" xfId="0" applyFill="1" applyBorder="1" applyAlignment="1">
      <alignment/>
    </xf>
    <xf numFmtId="0" fontId="37" fillId="0" borderId="16" xfId="0" applyFont="1" applyFill="1" applyBorder="1" applyAlignment="1">
      <alignment wrapText="1"/>
    </xf>
    <xf numFmtId="3" fontId="16" fillId="0" borderId="16" xfId="0" applyNumberFormat="1" applyFont="1" applyFill="1" applyBorder="1" applyAlignment="1">
      <alignment horizontal="center" vertical="center" textRotation="90" wrapText="1"/>
    </xf>
    <xf numFmtId="0" fontId="0" fillId="0" borderId="0" xfId="0" applyFill="1" applyAlignment="1">
      <alignment horizontal="center" vertical="center"/>
    </xf>
    <xf numFmtId="10" fontId="0" fillId="0" borderId="0" xfId="0" applyNumberFormat="1" applyFill="1" applyAlignment="1">
      <alignment/>
    </xf>
    <xf numFmtId="0" fontId="37" fillId="0" borderId="0" xfId="0" applyFont="1" applyFill="1" applyAlignment="1">
      <alignment/>
    </xf>
    <xf numFmtId="0" fontId="0" fillId="0" borderId="0" xfId="0" applyFill="1" applyAlignment="1">
      <alignment textRotation="90"/>
    </xf>
    <xf numFmtId="0" fontId="0" fillId="40" borderId="0" xfId="0" applyFill="1" applyAlignment="1">
      <alignment horizontal="center" vertical="center"/>
    </xf>
    <xf numFmtId="10" fontId="0" fillId="40" borderId="0" xfId="0" applyNumberFormat="1" applyFill="1" applyAlignment="1">
      <alignment/>
    </xf>
    <xf numFmtId="0" fontId="0" fillId="0" borderId="0" xfId="0" applyAlignment="1">
      <alignment textRotation="90"/>
    </xf>
    <xf numFmtId="0" fontId="0" fillId="34" borderId="24" xfId="0" applyFill="1" applyBorder="1" applyAlignment="1">
      <alignment/>
    </xf>
    <xf numFmtId="0" fontId="0" fillId="34" borderId="66" xfId="0" applyFill="1" applyBorder="1" applyAlignment="1">
      <alignment/>
    </xf>
    <xf numFmtId="0" fontId="0" fillId="34" borderId="27" xfId="0" applyFill="1" applyBorder="1" applyAlignment="1">
      <alignment/>
    </xf>
    <xf numFmtId="0" fontId="12" fillId="34" borderId="66" xfId="56" applyNumberFormat="1" applyFont="1" applyFill="1" applyBorder="1" applyAlignment="1">
      <alignment vertical="center" wrapText="1"/>
      <protection/>
    </xf>
    <xf numFmtId="0" fontId="5" fillId="34" borderId="66" xfId="56" applyNumberFormat="1" applyFont="1" applyFill="1" applyBorder="1" applyAlignment="1">
      <alignment vertical="center" wrapText="1"/>
      <protection/>
    </xf>
    <xf numFmtId="0" fontId="0" fillId="34" borderId="0" xfId="0" applyFill="1" applyBorder="1" applyAlignment="1">
      <alignment/>
    </xf>
    <xf numFmtId="0" fontId="0" fillId="34" borderId="54" xfId="0" applyFill="1" applyBorder="1" applyAlignment="1">
      <alignment/>
    </xf>
    <xf numFmtId="0" fontId="13" fillId="34" borderId="28" xfId="56" applyNumberFormat="1" applyFont="1" applyFill="1" applyBorder="1" applyAlignment="1">
      <alignment horizontal="center" vertical="center" textRotation="90" wrapText="1"/>
      <protection/>
    </xf>
    <xf numFmtId="0" fontId="13" fillId="34" borderId="31" xfId="56" applyNumberFormat="1" applyFont="1" applyFill="1" applyBorder="1" applyAlignment="1">
      <alignment horizontal="center" vertical="center" textRotation="90" wrapText="1"/>
      <protection/>
    </xf>
    <xf numFmtId="1" fontId="13" fillId="34" borderId="31" xfId="56" applyNumberFormat="1" applyFont="1" applyFill="1" applyBorder="1" applyAlignment="1">
      <alignment horizontal="center" vertical="center" textRotation="90" wrapText="1"/>
      <protection/>
    </xf>
    <xf numFmtId="3" fontId="13" fillId="34" borderId="31" xfId="56" applyNumberFormat="1" applyFont="1" applyFill="1" applyBorder="1" applyAlignment="1">
      <alignment horizontal="center" vertical="center" textRotation="90" wrapText="1"/>
      <protection/>
    </xf>
    <xf numFmtId="195" fontId="12" fillId="34" borderId="24" xfId="56" applyNumberFormat="1" applyFont="1" applyFill="1" applyBorder="1" applyAlignment="1">
      <alignment horizontal="center" vertical="center" textRotation="90" wrapText="1"/>
      <protection/>
    </xf>
    <xf numFmtId="10" fontId="13" fillId="34" borderId="24" xfId="56" applyNumberFormat="1" applyFont="1" applyFill="1" applyBorder="1" applyAlignment="1">
      <alignment horizontal="center" vertical="center" textRotation="90" wrapText="1"/>
      <protection/>
    </xf>
    <xf numFmtId="196" fontId="18" fillId="34" borderId="0" xfId="56" applyNumberFormat="1" applyFont="1" applyFill="1" applyBorder="1" applyAlignment="1">
      <alignment horizontal="center" vertical="center" wrapText="1"/>
      <protection/>
    </xf>
    <xf numFmtId="0" fontId="85" fillId="34" borderId="24" xfId="0" applyFont="1" applyFill="1" applyBorder="1" applyAlignment="1">
      <alignment horizontal="center" vertical="center" wrapText="1"/>
    </xf>
    <xf numFmtId="196" fontId="18" fillId="34" borderId="24" xfId="56" applyNumberFormat="1" applyFont="1" applyFill="1" applyBorder="1" applyAlignment="1">
      <alignment horizontal="center" vertical="center" wrapText="1"/>
      <protection/>
    </xf>
    <xf numFmtId="0" fontId="15" fillId="34" borderId="24" xfId="0" applyFont="1" applyFill="1" applyBorder="1" applyAlignment="1">
      <alignment horizontal="center" vertical="center" wrapText="1"/>
    </xf>
    <xf numFmtId="3" fontId="15" fillId="34" borderId="24" xfId="0" applyNumberFormat="1" applyFont="1" applyFill="1" applyBorder="1" applyAlignment="1">
      <alignment horizontal="center" vertical="center" textRotation="90" wrapText="1"/>
    </xf>
    <xf numFmtId="0" fontId="15" fillId="34" borderId="24" xfId="0" applyFont="1" applyFill="1" applyBorder="1" applyAlignment="1">
      <alignment horizontal="center" vertical="center" textRotation="90" wrapText="1"/>
    </xf>
    <xf numFmtId="49" fontId="39" fillId="34" borderId="28" xfId="56" applyNumberFormat="1" applyFont="1" applyFill="1" applyBorder="1" applyAlignment="1">
      <alignment horizontal="center" vertical="top" wrapText="1"/>
      <protection/>
    </xf>
    <xf numFmtId="0" fontId="37" fillId="34" borderId="24" xfId="0" applyFont="1" applyFill="1" applyBorder="1" applyAlignment="1">
      <alignment horizontal="center" vertical="center" wrapText="1"/>
    </xf>
    <xf numFmtId="10" fontId="0" fillId="34" borderId="24" xfId="0" applyNumberFormat="1" applyFill="1" applyBorder="1" applyAlignment="1">
      <alignment vertical="center"/>
    </xf>
    <xf numFmtId="0" fontId="37" fillId="34" borderId="24" xfId="0" applyFont="1" applyFill="1" applyBorder="1" applyAlignment="1">
      <alignment/>
    </xf>
    <xf numFmtId="3" fontId="38" fillId="34" borderId="24" xfId="0" applyNumberFormat="1" applyFont="1" applyFill="1" applyBorder="1" applyAlignment="1">
      <alignment horizontal="center" vertical="center" textRotation="90" wrapText="1"/>
    </xf>
    <xf numFmtId="3" fontId="16" fillId="34" borderId="24" xfId="0" applyNumberFormat="1" applyFont="1" applyFill="1" applyBorder="1" applyAlignment="1">
      <alignment horizontal="center" vertical="center" textRotation="90" wrapText="1"/>
    </xf>
    <xf numFmtId="3" fontId="99" fillId="34" borderId="24" xfId="46" applyNumberFormat="1" applyFont="1" applyFill="1" applyBorder="1" applyAlignment="1" applyProtection="1">
      <alignment horizontal="center" vertical="center" textRotation="90" wrapText="1"/>
      <protection/>
    </xf>
    <xf numFmtId="0" fontId="37" fillId="34" borderId="0" xfId="0" applyFont="1" applyFill="1" applyBorder="1" applyAlignment="1">
      <alignment horizontal="center" vertical="center" wrapText="1"/>
    </xf>
    <xf numFmtId="0" fontId="0" fillId="34" borderId="0" xfId="0" applyFont="1" applyFill="1" applyBorder="1" applyAlignment="1">
      <alignment horizontal="justify"/>
    </xf>
    <xf numFmtId="0" fontId="16" fillId="34" borderId="24" xfId="0" applyFont="1" applyFill="1" applyBorder="1" applyAlignment="1">
      <alignment horizontal="center" vertical="center" wrapText="1"/>
    </xf>
    <xf numFmtId="3" fontId="16" fillId="34" borderId="24" xfId="0" applyNumberFormat="1" applyFont="1" applyFill="1" applyBorder="1" applyAlignment="1">
      <alignment horizontal="center" vertical="center" wrapText="1"/>
    </xf>
    <xf numFmtId="0" fontId="16" fillId="34" borderId="24" xfId="0" applyFont="1" applyFill="1" applyBorder="1" applyAlignment="1">
      <alignment horizontal="center" vertical="center" textRotation="90" wrapText="1"/>
    </xf>
    <xf numFmtId="0" fontId="37" fillId="34" borderId="24" xfId="0" applyFont="1" applyFill="1" applyBorder="1" applyAlignment="1">
      <alignment vertical="top" wrapText="1"/>
    </xf>
    <xf numFmtId="0" fontId="37" fillId="34" borderId="24" xfId="0" applyFont="1" applyFill="1" applyBorder="1" applyAlignment="1">
      <alignment vertical="center" wrapText="1"/>
    </xf>
    <xf numFmtId="0" fontId="26" fillId="34" borderId="24" xfId="0" applyFont="1" applyFill="1" applyBorder="1" applyAlignment="1">
      <alignment vertical="center" wrapText="1"/>
    </xf>
    <xf numFmtId="0" fontId="26" fillId="34" borderId="24" xfId="0" applyFont="1" applyFill="1" applyBorder="1" applyAlignment="1">
      <alignment vertical="top" wrapText="1"/>
    </xf>
    <xf numFmtId="0" fontId="37" fillId="34" borderId="31" xfId="0" applyFont="1" applyFill="1" applyBorder="1" applyAlignment="1">
      <alignment vertical="center" wrapText="1"/>
    </xf>
    <xf numFmtId="0" fontId="37" fillId="34" borderId="16" xfId="0" applyFont="1" applyFill="1" applyBorder="1" applyAlignment="1">
      <alignment vertical="center" wrapText="1"/>
    </xf>
    <xf numFmtId="0" fontId="37" fillId="34" borderId="16" xfId="0" applyFont="1" applyFill="1" applyBorder="1" applyAlignment="1">
      <alignment horizontal="center" vertical="top" wrapText="1"/>
    </xf>
    <xf numFmtId="0" fontId="37" fillId="34" borderId="16" xfId="0" applyFont="1" applyFill="1" applyBorder="1" applyAlignment="1">
      <alignment horizontal="center" vertical="center" wrapText="1"/>
    </xf>
    <xf numFmtId="10" fontId="0" fillId="34" borderId="16" xfId="0" applyNumberFormat="1" applyFill="1" applyBorder="1" applyAlignment="1">
      <alignment horizontal="center" vertical="center"/>
    </xf>
    <xf numFmtId="0" fontId="0" fillId="34" borderId="0" xfId="0" applyFill="1" applyAlignment="1">
      <alignment horizontal="center" vertical="center"/>
    </xf>
    <xf numFmtId="10" fontId="0" fillId="34" borderId="0" xfId="0" applyNumberFormat="1" applyFill="1" applyAlignment="1">
      <alignment/>
    </xf>
    <xf numFmtId="0" fontId="37" fillId="34" borderId="0" xfId="0" applyFont="1" applyFill="1" applyAlignment="1">
      <alignment/>
    </xf>
    <xf numFmtId="0" fontId="0" fillId="34" borderId="0" xfId="0" applyFill="1" applyAlignment="1">
      <alignment textRotation="90"/>
    </xf>
    <xf numFmtId="0" fontId="0" fillId="40" borderId="54" xfId="0" applyFill="1" applyBorder="1" applyAlignment="1">
      <alignment/>
    </xf>
    <xf numFmtId="49" fontId="39" fillId="40" borderId="24" xfId="56" applyNumberFormat="1" applyFont="1" applyFill="1" applyBorder="1" applyAlignment="1">
      <alignment horizontal="center" vertical="top" wrapText="1"/>
      <protection/>
    </xf>
    <xf numFmtId="0" fontId="37" fillId="34" borderId="24" xfId="0" applyFont="1" applyFill="1" applyBorder="1" applyAlignment="1">
      <alignment horizontal="center" vertical="center" wrapText="1"/>
    </xf>
    <xf numFmtId="0" fontId="37" fillId="40" borderId="24" xfId="0" applyNumberFormat="1" applyFont="1" applyFill="1" applyBorder="1" applyAlignment="1">
      <alignment horizontal="center" vertical="center" wrapText="1"/>
    </xf>
    <xf numFmtId="10" fontId="37" fillId="40" borderId="24" xfId="60" applyNumberFormat="1" applyFont="1" applyFill="1" applyBorder="1" applyAlignment="1">
      <alignment vertical="top"/>
    </xf>
    <xf numFmtId="0" fontId="37" fillId="0" borderId="24" xfId="0" applyFont="1" applyFill="1" applyBorder="1" applyAlignment="1">
      <alignment horizontal="center" vertical="top" wrapText="1"/>
    </xf>
    <xf numFmtId="3" fontId="99" fillId="0" borderId="24" xfId="46" applyNumberFormat="1" applyFont="1" applyFill="1" applyBorder="1" applyAlignment="1" applyProtection="1">
      <alignment horizontal="center" vertical="center" textRotation="90" wrapText="1"/>
      <protection/>
    </xf>
    <xf numFmtId="0" fontId="37" fillId="0" borderId="24" xfId="0" applyFont="1" applyFill="1" applyBorder="1" applyAlignment="1">
      <alignment/>
    </xf>
    <xf numFmtId="0" fontId="16" fillId="0" borderId="24" xfId="0" applyFont="1" applyFill="1" applyBorder="1" applyAlignment="1">
      <alignment horizontal="center" vertical="center" wrapText="1"/>
    </xf>
    <xf numFmtId="3" fontId="16" fillId="0" borderId="24" xfId="0" applyNumberFormat="1" applyFont="1" applyFill="1" applyBorder="1" applyAlignment="1">
      <alignment horizontal="center" vertical="center" wrapText="1"/>
    </xf>
    <xf numFmtId="0" fontId="16" fillId="0" borderId="24" xfId="0" applyFont="1" applyFill="1" applyBorder="1" applyAlignment="1">
      <alignment horizontal="center" vertical="center" textRotation="90" wrapText="1"/>
    </xf>
    <xf numFmtId="0" fontId="37" fillId="34" borderId="24" xfId="0" applyFont="1" applyFill="1" applyBorder="1" applyAlignment="1">
      <alignment horizontal="center" vertical="top" wrapText="1"/>
    </xf>
    <xf numFmtId="0" fontId="37" fillId="0" borderId="24" xfId="0" applyFont="1" applyFill="1" applyBorder="1" applyAlignment="1">
      <alignment horizontal="center" vertical="center" wrapText="1"/>
    </xf>
    <xf numFmtId="49" fontId="39" fillId="0" borderId="24" xfId="56" applyNumberFormat="1" applyFont="1" applyFill="1" applyBorder="1" applyAlignment="1">
      <alignment horizontal="center" vertical="top" wrapText="1"/>
      <protection/>
    </xf>
    <xf numFmtId="0" fontId="37" fillId="0" borderId="24" xfId="0" applyFont="1" applyFill="1" applyBorder="1" applyAlignment="1">
      <alignment vertical="center" wrapText="1"/>
    </xf>
    <xf numFmtId="10" fontId="37" fillId="0" borderId="24" xfId="60" applyNumberFormat="1" applyFont="1" applyFill="1" applyBorder="1" applyAlignment="1">
      <alignment vertical="top"/>
    </xf>
    <xf numFmtId="10" fontId="37" fillId="0" borderId="24" xfId="60" applyNumberFormat="1" applyFont="1" applyFill="1" applyBorder="1" applyAlignment="1">
      <alignment horizontal="right" vertical="top"/>
    </xf>
    <xf numFmtId="0" fontId="26" fillId="0" borderId="24" xfId="0" applyFont="1" applyFill="1" applyBorder="1" applyAlignment="1">
      <alignment horizontal="center" vertical="top" wrapText="1"/>
    </xf>
    <xf numFmtId="3" fontId="16" fillId="0" borderId="24" xfId="0" applyNumberFormat="1" applyFont="1" applyFill="1" applyBorder="1" applyAlignment="1">
      <alignment horizontal="center" vertical="center" textRotation="90" wrapText="1"/>
    </xf>
    <xf numFmtId="0" fontId="37" fillId="0" borderId="24" xfId="0" applyFont="1" applyFill="1" applyBorder="1" applyAlignment="1">
      <alignment horizontal="left" vertical="center" wrapText="1"/>
    </xf>
    <xf numFmtId="0" fontId="6" fillId="0" borderId="24" xfId="0" applyNumberFormat="1" applyFont="1" applyFill="1" applyBorder="1" applyAlignment="1">
      <alignment horizontal="left" vertical="center" wrapText="1"/>
    </xf>
    <xf numFmtId="10" fontId="37" fillId="40" borderId="24" xfId="60" applyNumberFormat="1" applyFont="1" applyFill="1" applyBorder="1" applyAlignment="1">
      <alignment horizontal="right" vertical="top" wrapText="1"/>
    </xf>
    <xf numFmtId="0" fontId="37" fillId="0" borderId="24" xfId="0" applyFont="1" applyFill="1" applyBorder="1" applyAlignment="1">
      <alignment horizontal="left" vertical="top" wrapText="1"/>
    </xf>
    <xf numFmtId="0" fontId="37" fillId="40" borderId="24" xfId="0" applyFont="1" applyFill="1" applyBorder="1" applyAlignment="1">
      <alignment horizontal="center" vertical="top"/>
    </xf>
    <xf numFmtId="10" fontId="37" fillId="40" borderId="24" xfId="60" applyNumberFormat="1" applyFont="1" applyFill="1" applyBorder="1" applyAlignment="1">
      <alignment horizontal="right" vertical="top"/>
    </xf>
    <xf numFmtId="0" fontId="26" fillId="0" borderId="24" xfId="0" applyFont="1" applyFill="1" applyBorder="1" applyAlignment="1">
      <alignment vertical="center" wrapText="1"/>
    </xf>
    <xf numFmtId="0" fontId="26" fillId="0" borderId="24" xfId="0" applyFont="1" applyFill="1" applyBorder="1" applyAlignment="1">
      <alignment horizontal="left" vertical="center" wrapText="1"/>
    </xf>
    <xf numFmtId="10" fontId="0" fillId="40" borderId="24" xfId="0" applyNumberFormat="1" applyFill="1" applyBorder="1" applyAlignment="1">
      <alignment vertical="center"/>
    </xf>
    <xf numFmtId="0" fontId="26" fillId="0" borderId="24" xfId="0" applyFont="1" applyFill="1" applyBorder="1" applyAlignment="1">
      <alignment horizontal="center" vertical="center" wrapText="1"/>
    </xf>
    <xf numFmtId="10" fontId="0" fillId="40" borderId="24" xfId="0" applyNumberFormat="1" applyFill="1" applyBorder="1" applyAlignment="1">
      <alignment horizontal="right" vertical="center"/>
    </xf>
    <xf numFmtId="0" fontId="13" fillId="34" borderId="24" xfId="56" applyNumberFormat="1" applyFont="1" applyFill="1" applyBorder="1" applyAlignment="1">
      <alignment horizontal="center" vertical="center" textRotation="90" wrapText="1"/>
      <protection/>
    </xf>
    <xf numFmtId="1" fontId="13" fillId="34" borderId="24" xfId="56" applyNumberFormat="1" applyFont="1" applyFill="1" applyBorder="1" applyAlignment="1">
      <alignment horizontal="center" vertical="center" textRotation="90" wrapText="1"/>
      <protection/>
    </xf>
    <xf numFmtId="3" fontId="13" fillId="34" borderId="24" xfId="56" applyNumberFormat="1" applyFont="1" applyFill="1" applyBorder="1" applyAlignment="1">
      <alignment horizontal="center" vertical="center" textRotation="90" wrapText="1"/>
      <protection/>
    </xf>
    <xf numFmtId="0" fontId="100" fillId="34" borderId="24" xfId="0" applyFont="1" applyFill="1" applyBorder="1" applyAlignment="1">
      <alignment horizontal="center" vertical="center" wrapText="1"/>
    </xf>
    <xf numFmtId="0" fontId="37" fillId="34" borderId="24" xfId="0" applyFont="1" applyFill="1" applyBorder="1" applyAlignment="1">
      <alignment wrapText="1"/>
    </xf>
    <xf numFmtId="0" fontId="37" fillId="34" borderId="24" xfId="0" applyFont="1" applyFill="1" applyBorder="1" applyAlignment="1">
      <alignment horizontal="center" vertical="top" wrapText="1"/>
    </xf>
    <xf numFmtId="0" fontId="0" fillId="34" borderId="64" xfId="0" applyFill="1" applyBorder="1" applyAlignment="1">
      <alignment/>
    </xf>
    <xf numFmtId="0" fontId="12" fillId="34" borderId="28" xfId="56" applyNumberFormat="1" applyFont="1" applyFill="1" applyBorder="1" applyAlignment="1">
      <alignment vertical="center" wrapText="1"/>
      <protection/>
    </xf>
    <xf numFmtId="0" fontId="85" fillId="34" borderId="16"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01" fillId="34" borderId="24" xfId="0" applyFont="1" applyFill="1" applyBorder="1" applyAlignment="1">
      <alignment wrapText="1"/>
    </xf>
    <xf numFmtId="0" fontId="0" fillId="34" borderId="68" xfId="0" applyFill="1" applyBorder="1" applyAlignment="1">
      <alignment/>
    </xf>
    <xf numFmtId="0" fontId="6" fillId="0" borderId="37" xfId="0" applyFont="1" applyFill="1" applyBorder="1" applyAlignment="1">
      <alignment horizontal="center" vertical="center" wrapText="1"/>
    </xf>
    <xf numFmtId="0" fontId="6" fillId="41" borderId="34" xfId="0" applyFont="1" applyFill="1" applyBorder="1" applyAlignment="1">
      <alignment horizontal="center" vertical="center" wrapText="1"/>
    </xf>
    <xf numFmtId="3" fontId="0" fillId="0" borderId="0" xfId="0" applyNumberFormat="1" applyAlignment="1">
      <alignment/>
    </xf>
    <xf numFmtId="3" fontId="0" fillId="0" borderId="0" xfId="0" applyNumberFormat="1" applyAlignment="1">
      <alignment horizontal="center" vertical="center" wrapText="1"/>
    </xf>
    <xf numFmtId="0" fontId="6" fillId="0" borderId="31" xfId="0" applyFont="1" applyFill="1" applyBorder="1" applyAlignment="1">
      <alignment horizontal="left" vertical="center" wrapText="1"/>
    </xf>
    <xf numFmtId="0" fontId="6" fillId="0" borderId="31" xfId="0" applyFont="1" applyFill="1" applyBorder="1" applyAlignment="1" applyProtection="1">
      <alignment horizontal="center" vertical="center" wrapText="1"/>
      <protection locked="0"/>
    </xf>
    <xf numFmtId="0" fontId="6" fillId="0" borderId="36" xfId="0"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0" fontId="6" fillId="0" borderId="31" xfId="0" applyFont="1" applyFill="1" applyBorder="1" applyAlignment="1" applyProtection="1">
      <alignment vertical="center" textRotation="90" wrapText="1"/>
      <protection locked="0"/>
    </xf>
    <xf numFmtId="0" fontId="6" fillId="0" borderId="37" xfId="0" applyFont="1" applyFill="1" applyBorder="1" applyAlignment="1" applyProtection="1">
      <alignment vertical="center" textRotation="90" wrapText="1"/>
      <protection locked="0"/>
    </xf>
    <xf numFmtId="3" fontId="6" fillId="0" borderId="54" xfId="0" applyNumberFormat="1" applyFont="1" applyFill="1" applyBorder="1" applyAlignment="1" applyProtection="1">
      <alignment horizontal="center" vertical="center" textRotation="90" wrapText="1"/>
      <protection locked="0"/>
    </xf>
    <xf numFmtId="3" fontId="6" fillId="0" borderId="31" xfId="0" applyNumberFormat="1" applyFont="1" applyFill="1" applyBorder="1" applyAlignment="1" applyProtection="1">
      <alignment horizontal="center" vertical="center" textRotation="90" wrapText="1"/>
      <protection locked="0"/>
    </xf>
    <xf numFmtId="37" fontId="6" fillId="0" borderId="31" xfId="49" applyNumberFormat="1" applyFont="1" applyFill="1" applyBorder="1" applyAlignment="1">
      <alignment horizontal="center" vertical="center" textRotation="90"/>
    </xf>
    <xf numFmtId="37" fontId="6" fillId="0" borderId="48" xfId="49" applyNumberFormat="1" applyFont="1" applyFill="1" applyBorder="1" applyAlignment="1">
      <alignment horizontal="center" vertical="center" textRotation="90"/>
    </xf>
    <xf numFmtId="0" fontId="6" fillId="0" borderId="36" xfId="0" applyFont="1" applyFill="1" applyBorder="1" applyAlignment="1" applyProtection="1">
      <alignment horizontal="center" vertical="center" wrapText="1"/>
      <protection locked="0"/>
    </xf>
    <xf numFmtId="0" fontId="6" fillId="0" borderId="31" xfId="0" applyFont="1" applyFill="1" applyBorder="1" applyAlignment="1" applyProtection="1">
      <alignment vertical="center" wrapText="1"/>
      <protection locked="0"/>
    </xf>
    <xf numFmtId="0" fontId="6" fillId="0" borderId="37" xfId="0" applyFont="1" applyFill="1" applyBorder="1" applyAlignment="1">
      <alignment vertical="center" wrapText="1"/>
    </xf>
    <xf numFmtId="0" fontId="6" fillId="0" borderId="5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86" fillId="0" borderId="48" xfId="0" applyFont="1" applyBorder="1" applyAlignment="1">
      <alignment horizontal="center" vertical="center" wrapText="1"/>
    </xf>
    <xf numFmtId="0" fontId="6" fillId="39" borderId="54" xfId="0" applyFont="1" applyFill="1" applyBorder="1" applyAlignment="1" applyProtection="1">
      <alignment horizontal="center" vertical="center" wrapText="1"/>
      <protection locked="0"/>
    </xf>
    <xf numFmtId="0" fontId="6" fillId="0" borderId="37" xfId="0" applyFont="1" applyBorder="1" applyAlignment="1">
      <alignment horizontal="center" vertical="center" wrapText="1"/>
    </xf>
    <xf numFmtId="0" fontId="6" fillId="0" borderId="36" xfId="0" applyFont="1" applyBorder="1" applyAlignment="1">
      <alignment vertical="center" wrapText="1"/>
    </xf>
    <xf numFmtId="0" fontId="86" fillId="0" borderId="31" xfId="0" applyFont="1" applyFill="1" applyBorder="1" applyAlignment="1">
      <alignment horizontal="center" vertical="center" wrapText="1"/>
    </xf>
    <xf numFmtId="3" fontId="86" fillId="0" borderId="31" xfId="0" applyNumberFormat="1" applyFont="1" applyFill="1" applyBorder="1" applyAlignment="1">
      <alignment horizontal="center" vertical="center" wrapText="1"/>
    </xf>
    <xf numFmtId="3" fontId="6" fillId="0" borderId="31" xfId="0" applyNumberFormat="1" applyFont="1" applyFill="1" applyBorder="1" applyAlignment="1">
      <alignment vertical="center" textRotation="90" wrapText="1"/>
    </xf>
    <xf numFmtId="3" fontId="6" fillId="0" borderId="37" xfId="0" applyNumberFormat="1" applyFont="1" applyFill="1" applyBorder="1" applyAlignment="1">
      <alignment vertical="center" textRotation="90" wrapText="1"/>
    </xf>
    <xf numFmtId="3" fontId="6" fillId="0" borderId="36" xfId="0" applyNumberFormat="1" applyFont="1" applyFill="1" applyBorder="1" applyAlignment="1" applyProtection="1">
      <alignment horizontal="center" vertical="center" textRotation="90" wrapText="1"/>
      <protection locked="0"/>
    </xf>
    <xf numFmtId="3" fontId="6" fillId="40" borderId="31" xfId="0" applyNumberFormat="1" applyFont="1" applyFill="1" applyBorder="1" applyAlignment="1" applyProtection="1">
      <alignment horizontal="center" vertical="center" textRotation="90" wrapText="1"/>
      <protection locked="0"/>
    </xf>
    <xf numFmtId="37" fontId="6" fillId="0" borderId="37" xfId="49" applyNumberFormat="1" applyFont="1" applyBorder="1" applyAlignment="1">
      <alignment horizontal="center" vertical="center" textRotation="90"/>
    </xf>
    <xf numFmtId="0" fontId="6" fillId="0" borderId="31" xfId="0" applyFont="1" applyFill="1" applyBorder="1" applyAlignment="1">
      <alignment horizontal="center" vertical="center"/>
    </xf>
    <xf numFmtId="0" fontId="6" fillId="0" borderId="31" xfId="0" applyFont="1" applyFill="1" applyBorder="1" applyAlignment="1">
      <alignment/>
    </xf>
    <xf numFmtId="0" fontId="6" fillId="0" borderId="37" xfId="0" applyFont="1" applyFill="1" applyBorder="1" applyAlignment="1">
      <alignment/>
    </xf>
    <xf numFmtId="3" fontId="86" fillId="0" borderId="0" xfId="0" applyNumberFormat="1" applyFont="1" applyAlignment="1">
      <alignment/>
    </xf>
    <xf numFmtId="0" fontId="87" fillId="0" borderId="25"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36"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6" xfId="0"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87" fillId="0" borderId="36" xfId="0" applyFont="1" applyBorder="1" applyAlignment="1">
      <alignment horizontal="center" vertical="center" wrapText="1"/>
    </xf>
    <xf numFmtId="0" fontId="87" fillId="0" borderId="62" xfId="0" applyFont="1" applyBorder="1" applyAlignment="1">
      <alignment horizontal="center" vertical="center" wrapText="1"/>
    </xf>
    <xf numFmtId="0" fontId="6" fillId="36" borderId="40" xfId="0" applyFont="1" applyFill="1" applyBorder="1" applyAlignment="1" applyProtection="1">
      <alignment horizontal="center" vertical="center" wrapText="1"/>
      <protection/>
    </xf>
    <xf numFmtId="0" fontId="6" fillId="36" borderId="32" xfId="0" applyFont="1" applyFill="1" applyBorder="1" applyAlignment="1" applyProtection="1">
      <alignment horizontal="center" vertical="center" wrapText="1"/>
      <protection/>
    </xf>
    <xf numFmtId="10" fontId="6" fillId="36" borderId="40" xfId="0" applyNumberFormat="1" applyFont="1" applyFill="1" applyBorder="1" applyAlignment="1" applyProtection="1">
      <alignment horizontal="center" vertical="center" wrapText="1"/>
      <protection/>
    </xf>
    <xf numFmtId="10" fontId="6" fillId="36" borderId="32" xfId="0" applyNumberFormat="1" applyFont="1" applyFill="1" applyBorder="1" applyAlignment="1" applyProtection="1">
      <alignment horizontal="center" vertical="center" wrapText="1"/>
      <protection/>
    </xf>
    <xf numFmtId="0" fontId="5" fillId="18" borderId="40" xfId="0" applyFont="1" applyFill="1" applyBorder="1" applyAlignment="1">
      <alignment horizontal="center" vertical="center" textRotation="90" wrapText="1"/>
    </xf>
    <xf numFmtId="0" fontId="5" fillId="18" borderId="32" xfId="0" applyFont="1" applyFill="1" applyBorder="1" applyAlignment="1">
      <alignment horizontal="center" vertical="center" textRotation="90" wrapText="1"/>
    </xf>
    <xf numFmtId="0" fontId="5" fillId="18" borderId="43" xfId="0" applyFont="1" applyFill="1" applyBorder="1" applyAlignment="1">
      <alignment horizontal="center" vertical="center" textRotation="90" wrapText="1"/>
    </xf>
    <xf numFmtId="0" fontId="5" fillId="18" borderId="58" xfId="0" applyFont="1" applyFill="1" applyBorder="1" applyAlignment="1">
      <alignment horizontal="center" vertical="center" textRotation="90" wrapText="1"/>
    </xf>
    <xf numFmtId="3" fontId="5" fillId="33" borderId="69" xfId="0" applyNumberFormat="1" applyFont="1" applyFill="1" applyBorder="1" applyAlignment="1" applyProtection="1">
      <alignment horizontal="center" vertical="center" wrapText="1"/>
      <protection/>
    </xf>
    <xf numFmtId="3" fontId="5" fillId="33" borderId="22" xfId="0" applyNumberFormat="1" applyFont="1" applyFill="1" applyBorder="1" applyAlignment="1" applyProtection="1">
      <alignment horizontal="center" vertical="center" wrapText="1"/>
      <protection/>
    </xf>
    <xf numFmtId="3" fontId="5" fillId="33" borderId="23" xfId="0" applyNumberFormat="1" applyFont="1" applyFill="1" applyBorder="1" applyAlignment="1" applyProtection="1">
      <alignment horizontal="center" vertical="center" wrapText="1"/>
      <protection/>
    </xf>
    <xf numFmtId="0" fontId="6" fillId="36" borderId="43" xfId="0" applyFont="1" applyFill="1" applyBorder="1" applyAlignment="1" applyProtection="1">
      <alignment horizontal="center" vertical="center" wrapText="1"/>
      <protection/>
    </xf>
    <xf numFmtId="0" fontId="6" fillId="36" borderId="58" xfId="0" applyFont="1" applyFill="1" applyBorder="1" applyAlignment="1" applyProtection="1">
      <alignment horizontal="center" vertical="center" wrapText="1"/>
      <protection/>
    </xf>
    <xf numFmtId="3" fontId="86" fillId="12" borderId="15" xfId="0" applyNumberFormat="1" applyFont="1" applyFill="1" applyBorder="1" applyAlignment="1">
      <alignment horizontal="center" vertical="center" wrapText="1"/>
    </xf>
    <xf numFmtId="3" fontId="86" fillId="12" borderId="38" xfId="0" applyNumberFormat="1" applyFont="1" applyFill="1" applyBorder="1" applyAlignment="1">
      <alignment horizontal="center" vertical="center" wrapText="1"/>
    </xf>
    <xf numFmtId="3" fontId="5" fillId="33" borderId="70" xfId="0" applyNumberFormat="1" applyFont="1" applyFill="1" applyBorder="1" applyAlignment="1" applyProtection="1">
      <alignment horizontal="center" vertical="center" wrapText="1"/>
      <protection/>
    </xf>
    <xf numFmtId="3" fontId="6" fillId="36" borderId="44" xfId="0" applyNumberFormat="1" applyFont="1" applyFill="1" applyBorder="1" applyAlignment="1" applyProtection="1">
      <alignment horizontal="center" vertical="center" wrapText="1"/>
      <protection/>
    </xf>
    <xf numFmtId="3" fontId="6" fillId="36" borderId="46" xfId="0" applyNumberFormat="1" applyFont="1" applyFill="1" applyBorder="1" applyAlignment="1" applyProtection="1">
      <alignment horizontal="center" vertical="center" wrapText="1"/>
      <protection/>
    </xf>
    <xf numFmtId="0" fontId="6" fillId="18" borderId="42" xfId="0" applyFont="1" applyFill="1" applyBorder="1" applyAlignment="1">
      <alignment horizontal="center" vertical="center"/>
    </xf>
    <xf numFmtId="0" fontId="6" fillId="18" borderId="52" xfId="0" applyFont="1" applyFill="1" applyBorder="1" applyAlignment="1">
      <alignment horizontal="center" vertical="center"/>
    </xf>
    <xf numFmtId="178" fontId="5" fillId="18" borderId="41" xfId="0" applyNumberFormat="1" applyFont="1" applyFill="1" applyBorder="1" applyAlignment="1">
      <alignment horizontal="center" vertical="center" wrapText="1"/>
    </xf>
    <xf numFmtId="178" fontId="5" fillId="18" borderId="19" xfId="0" applyNumberFormat="1" applyFont="1" applyFill="1" applyBorder="1" applyAlignment="1">
      <alignment horizontal="center" vertical="center" wrapText="1"/>
    </xf>
    <xf numFmtId="178" fontId="5" fillId="18" borderId="71" xfId="0" applyNumberFormat="1" applyFont="1" applyFill="1" applyBorder="1" applyAlignment="1">
      <alignment horizontal="center" vertical="center" wrapText="1"/>
    </xf>
    <xf numFmtId="178" fontId="5" fillId="18" borderId="35" xfId="0" applyNumberFormat="1" applyFont="1" applyFill="1" applyBorder="1" applyAlignment="1">
      <alignment horizontal="center" vertical="center" wrapText="1"/>
    </xf>
    <xf numFmtId="0" fontId="5" fillId="18" borderId="42" xfId="0" applyFont="1" applyFill="1" applyBorder="1" applyAlignment="1" applyProtection="1">
      <alignment horizontal="center" vertical="center" wrapText="1"/>
      <protection locked="0"/>
    </xf>
    <xf numFmtId="0" fontId="5" fillId="18" borderId="62" xfId="0" applyFont="1" applyFill="1" applyBorder="1" applyAlignment="1" applyProtection="1">
      <alignment horizontal="center" vertical="center" wrapText="1"/>
      <protection locked="0"/>
    </xf>
    <xf numFmtId="4" fontId="5" fillId="18" borderId="40" xfId="0" applyNumberFormat="1" applyFont="1" applyFill="1" applyBorder="1" applyAlignment="1" applyProtection="1">
      <alignment horizontal="center" vertical="center" textRotation="90" wrapText="1"/>
      <protection/>
    </xf>
    <xf numFmtId="4" fontId="5" fillId="18" borderId="32" xfId="0" applyNumberFormat="1" applyFont="1" applyFill="1" applyBorder="1" applyAlignment="1" applyProtection="1">
      <alignment horizontal="center" vertical="center" textRotation="90" wrapText="1"/>
      <protection/>
    </xf>
    <xf numFmtId="0" fontId="5" fillId="18" borderId="40" xfId="0" applyFont="1" applyFill="1" applyBorder="1" applyAlignment="1" applyProtection="1">
      <alignment horizontal="center" vertical="center" textRotation="90" wrapText="1"/>
      <protection/>
    </xf>
    <xf numFmtId="0" fontId="5" fillId="18" borderId="32" xfId="0" applyFont="1" applyFill="1" applyBorder="1" applyAlignment="1" applyProtection="1">
      <alignment horizontal="center" vertical="center" textRotation="90" wrapText="1"/>
      <protection/>
    </xf>
    <xf numFmtId="0" fontId="5" fillId="2" borderId="72" xfId="0" applyFont="1" applyFill="1" applyBorder="1" applyAlignment="1">
      <alignment horizontal="center"/>
    </xf>
    <xf numFmtId="0" fontId="5" fillId="2" borderId="19" xfId="0" applyFont="1" applyFill="1" applyBorder="1" applyAlignment="1">
      <alignment horizontal="center"/>
    </xf>
    <xf numFmtId="0" fontId="5" fillId="2" borderId="73" xfId="0" applyFont="1" applyFill="1" applyBorder="1" applyAlignment="1">
      <alignment horizontal="center"/>
    </xf>
    <xf numFmtId="0" fontId="5" fillId="2" borderId="59" xfId="0" applyFont="1" applyFill="1" applyBorder="1" applyAlignment="1">
      <alignment horizontal="center"/>
    </xf>
    <xf numFmtId="0" fontId="5" fillId="2" borderId="35" xfId="0" applyFont="1" applyFill="1" applyBorder="1" applyAlignment="1">
      <alignment horizontal="center"/>
    </xf>
    <xf numFmtId="0" fontId="5" fillId="2" borderId="51" xfId="0" applyFont="1" applyFill="1" applyBorder="1" applyAlignment="1">
      <alignment horizontal="center"/>
    </xf>
    <xf numFmtId="0" fontId="5" fillId="41" borderId="61" xfId="0" applyFont="1" applyFill="1" applyBorder="1" applyAlignment="1">
      <alignment horizontal="left" vertical="center" wrapText="1"/>
    </xf>
    <xf numFmtId="0" fontId="5" fillId="41" borderId="68" xfId="0" applyFont="1" applyFill="1" applyBorder="1" applyAlignment="1">
      <alignment horizontal="left" vertical="center" wrapText="1"/>
    </xf>
    <xf numFmtId="0" fontId="5" fillId="41" borderId="49" xfId="0" applyFont="1" applyFill="1" applyBorder="1" applyAlignment="1">
      <alignment horizontal="left" vertical="center" wrapText="1"/>
    </xf>
    <xf numFmtId="0" fontId="5" fillId="41" borderId="61" xfId="0" applyFont="1" applyFill="1" applyBorder="1" applyAlignment="1" applyProtection="1">
      <alignment horizontal="left" vertical="center" wrapText="1"/>
      <protection locked="0"/>
    </xf>
    <xf numFmtId="0" fontId="5" fillId="41" borderId="68" xfId="0" applyFont="1" applyFill="1" applyBorder="1" applyAlignment="1" applyProtection="1">
      <alignment horizontal="left" vertical="center" wrapText="1"/>
      <protection locked="0"/>
    </xf>
    <xf numFmtId="0" fontId="5" fillId="41" borderId="49" xfId="0" applyFont="1" applyFill="1" applyBorder="1" applyAlignment="1" applyProtection="1">
      <alignment horizontal="left" vertical="center" wrapText="1"/>
      <protection locked="0"/>
    </xf>
    <xf numFmtId="0" fontId="6" fillId="41" borderId="68" xfId="0" applyFont="1" applyFill="1" applyBorder="1" applyAlignment="1" applyProtection="1">
      <alignment horizontal="left" vertical="center" wrapText="1"/>
      <protection locked="0"/>
    </xf>
    <xf numFmtId="0" fontId="6" fillId="41" borderId="49" xfId="0" applyFont="1" applyFill="1" applyBorder="1" applyAlignment="1" applyProtection="1">
      <alignment horizontal="left" vertical="center" wrapText="1"/>
      <protection locked="0"/>
    </xf>
    <xf numFmtId="0" fontId="6" fillId="41" borderId="30" xfId="0" applyFont="1" applyFill="1" applyBorder="1" applyAlignment="1">
      <alignment horizontal="center" vertical="center" wrapText="1"/>
    </xf>
    <xf numFmtId="0" fontId="6" fillId="41" borderId="34" xfId="0" applyFont="1" applyFill="1" applyBorder="1" applyAlignment="1">
      <alignment horizontal="center" vertical="center" wrapText="1"/>
    </xf>
    <xf numFmtId="0" fontId="6" fillId="41" borderId="29" xfId="0" applyFont="1" applyFill="1" applyBorder="1" applyAlignment="1">
      <alignment horizontal="center" vertical="center" wrapText="1"/>
    </xf>
    <xf numFmtId="0" fontId="5" fillId="41" borderId="34" xfId="0" applyFont="1" applyFill="1" applyBorder="1" applyAlignment="1">
      <alignment horizontal="left" vertical="center" wrapText="1"/>
    </xf>
    <xf numFmtId="0" fontId="5" fillId="41" borderId="29" xfId="0" applyFont="1" applyFill="1" applyBorder="1" applyAlignment="1">
      <alignment horizontal="left" vertical="center" wrapText="1"/>
    </xf>
    <xf numFmtId="3" fontId="5" fillId="41" borderId="67" xfId="0" applyNumberFormat="1" applyFont="1" applyFill="1" applyBorder="1" applyAlignment="1" applyProtection="1">
      <alignment horizontal="center" vertical="center" wrapText="1"/>
      <protection/>
    </xf>
    <xf numFmtId="3" fontId="5" fillId="41" borderId="0" xfId="0" applyNumberFormat="1" applyFont="1" applyFill="1" applyBorder="1" applyAlignment="1" applyProtection="1">
      <alignment horizontal="center" vertical="center" wrapText="1"/>
      <protection/>
    </xf>
    <xf numFmtId="3" fontId="5" fillId="41" borderId="46" xfId="0" applyNumberFormat="1" applyFont="1" applyFill="1" applyBorder="1" applyAlignment="1" applyProtection="1">
      <alignment horizontal="center" vertical="center" wrapText="1"/>
      <protection/>
    </xf>
    <xf numFmtId="0" fontId="5" fillId="41" borderId="67" xfId="0" applyFont="1" applyFill="1" applyBorder="1" applyAlignment="1">
      <alignment horizontal="center" vertical="center" wrapText="1"/>
    </xf>
    <xf numFmtId="0" fontId="5" fillId="41" borderId="0" xfId="0" applyFont="1" applyFill="1" applyBorder="1" applyAlignment="1">
      <alignment horizontal="center" vertical="center" wrapText="1"/>
    </xf>
    <xf numFmtId="0" fontId="5" fillId="41" borderId="65" xfId="0" applyFont="1" applyFill="1" applyBorder="1" applyAlignment="1">
      <alignment horizontal="center" vertical="center" wrapText="1"/>
    </xf>
    <xf numFmtId="3" fontId="6" fillId="36" borderId="42" xfId="0" applyNumberFormat="1" applyFont="1" applyFill="1" applyBorder="1" applyAlignment="1" applyProtection="1">
      <alignment horizontal="center" vertical="center" wrapText="1"/>
      <protection/>
    </xf>
    <xf numFmtId="3" fontId="6" fillId="36" borderId="62" xfId="0" applyNumberFormat="1" applyFont="1" applyFill="1" applyBorder="1" applyAlignment="1" applyProtection="1">
      <alignment horizontal="center" vertical="center" wrapText="1"/>
      <protection/>
    </xf>
    <xf numFmtId="3" fontId="86" fillId="18" borderId="15" xfId="0" applyNumberFormat="1" applyFont="1" applyFill="1" applyBorder="1" applyAlignment="1">
      <alignment horizontal="center" vertical="center" wrapText="1"/>
    </xf>
    <xf numFmtId="3" fontId="86" fillId="18" borderId="38" xfId="0" applyNumberFormat="1" applyFont="1" applyFill="1" applyBorder="1" applyAlignment="1">
      <alignment horizontal="center" vertical="center" wrapText="1"/>
    </xf>
    <xf numFmtId="3" fontId="5" fillId="33" borderId="74" xfId="0" applyNumberFormat="1" applyFont="1" applyFill="1" applyBorder="1" applyAlignment="1" applyProtection="1">
      <alignment horizontal="center" vertical="center" wrapText="1"/>
      <protection/>
    </xf>
    <xf numFmtId="0" fontId="9" fillId="34" borderId="24" xfId="0" applyFont="1" applyFill="1" applyBorder="1" applyAlignment="1">
      <alignment horizontal="center" vertical="center"/>
    </xf>
    <xf numFmtId="3" fontId="9" fillId="34" borderId="40" xfId="0" applyNumberFormat="1" applyFont="1" applyFill="1" applyBorder="1" applyAlignment="1" applyProtection="1">
      <alignment horizontal="center" vertical="center" textRotation="90" wrapText="1"/>
      <protection locked="0"/>
    </xf>
    <xf numFmtId="3" fontId="9" fillId="34" borderId="32" xfId="0" applyNumberFormat="1" applyFont="1" applyFill="1" applyBorder="1" applyAlignment="1" applyProtection="1">
      <alignment horizontal="center" vertical="center" textRotation="90" wrapText="1"/>
      <protection locked="0"/>
    </xf>
    <xf numFmtId="3" fontId="9" fillId="34" borderId="33" xfId="0" applyNumberFormat="1" applyFont="1" applyFill="1" applyBorder="1" applyAlignment="1" applyProtection="1">
      <alignment horizontal="center" vertical="center" textRotation="90" wrapText="1"/>
      <protection locked="0"/>
    </xf>
    <xf numFmtId="0" fontId="9" fillId="39" borderId="31" xfId="0" applyFont="1" applyFill="1" applyBorder="1" applyAlignment="1" applyProtection="1">
      <alignment horizontal="center" vertical="center" textRotation="90" wrapText="1"/>
      <protection locked="0"/>
    </xf>
    <xf numFmtId="0" fontId="9" fillId="39" borderId="32" xfId="0" applyFont="1" applyFill="1" applyBorder="1" applyAlignment="1" applyProtection="1">
      <alignment horizontal="center" vertical="center" textRotation="90" wrapText="1"/>
      <protection locked="0"/>
    </xf>
    <xf numFmtId="0" fontId="9" fillId="39" borderId="33" xfId="0" applyFont="1" applyFill="1" applyBorder="1" applyAlignment="1" applyProtection="1">
      <alignment horizontal="center" vertical="center" textRotation="90" wrapText="1"/>
      <protection locked="0"/>
    </xf>
    <xf numFmtId="0" fontId="16" fillId="0" borderId="24" xfId="0" applyFont="1" applyFill="1" applyBorder="1" applyAlignment="1" applyProtection="1">
      <alignment horizontal="center" vertical="center" textRotation="90" wrapText="1"/>
      <protection locked="0"/>
    </xf>
    <xf numFmtId="0" fontId="16" fillId="0" borderId="31" xfId="0" applyFont="1" applyFill="1" applyBorder="1" applyAlignment="1" applyProtection="1">
      <alignment horizontal="center" vertical="center" textRotation="90" wrapText="1"/>
      <protection locked="0"/>
    </xf>
    <xf numFmtId="0" fontId="16" fillId="0" borderId="11" xfId="0" applyFont="1" applyFill="1" applyBorder="1" applyAlignment="1" applyProtection="1">
      <alignment horizontal="center" vertical="center" textRotation="90" wrapText="1"/>
      <protection locked="0"/>
    </xf>
    <xf numFmtId="3" fontId="9" fillId="0" borderId="17" xfId="0" applyNumberFormat="1" applyFont="1" applyFill="1" applyBorder="1" applyAlignment="1" applyProtection="1">
      <alignment horizontal="center" vertical="center" textRotation="90" wrapText="1"/>
      <protection locked="0"/>
    </xf>
    <xf numFmtId="0" fontId="9" fillId="0" borderId="11" xfId="0" applyFont="1" applyBorder="1" applyAlignment="1">
      <alignment/>
    </xf>
    <xf numFmtId="0" fontId="9" fillId="0" borderId="26" xfId="0" applyFont="1" applyFill="1" applyBorder="1" applyAlignment="1">
      <alignment horizontal="center" vertical="center" textRotation="90" wrapText="1"/>
    </xf>
    <xf numFmtId="0" fontId="9" fillId="0" borderId="37"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0" fontId="3" fillId="0" borderId="4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3" fontId="9" fillId="0" borderId="40" xfId="0" applyNumberFormat="1" applyFont="1" applyFill="1" applyBorder="1" applyAlignment="1">
      <alignment horizontal="center" vertical="center" textRotation="90" wrapText="1"/>
    </xf>
    <xf numFmtId="0" fontId="9" fillId="0" borderId="32" xfId="0" applyFont="1" applyBorder="1" applyAlignment="1">
      <alignment/>
    </xf>
    <xf numFmtId="0" fontId="9" fillId="0" borderId="33" xfId="0" applyFont="1" applyBorder="1" applyAlignment="1">
      <alignment/>
    </xf>
    <xf numFmtId="3" fontId="9" fillId="0" borderId="43" xfId="0" applyNumberFormat="1" applyFont="1" applyFill="1" applyBorder="1" applyAlignment="1">
      <alignment horizontal="center" vertical="center" textRotation="90" wrapText="1"/>
    </xf>
    <xf numFmtId="0" fontId="9" fillId="0" borderId="58" xfId="0" applyFont="1" applyBorder="1" applyAlignment="1">
      <alignment/>
    </xf>
    <xf numFmtId="0" fontId="9" fillId="0" borderId="45" xfId="0" applyFont="1" applyBorder="1" applyAlignment="1">
      <alignment/>
    </xf>
    <xf numFmtId="3" fontId="9" fillId="0" borderId="24" xfId="0" applyNumberFormat="1" applyFont="1" applyFill="1" applyBorder="1" applyAlignment="1" applyProtection="1">
      <alignment horizontal="center" vertical="center" textRotation="90" wrapText="1"/>
      <protection locked="0"/>
    </xf>
    <xf numFmtId="0" fontId="9" fillId="0" borderId="31" xfId="0" applyFont="1" applyBorder="1" applyAlignment="1">
      <alignment/>
    </xf>
    <xf numFmtId="0" fontId="9" fillId="38" borderId="31" xfId="0" applyFont="1" applyFill="1" applyBorder="1" applyAlignment="1">
      <alignment horizontal="center" vertical="center" wrapText="1"/>
    </xf>
    <xf numFmtId="0" fontId="9" fillId="38" borderId="32" xfId="0" applyFont="1" applyFill="1" applyBorder="1" applyAlignment="1">
      <alignment horizontal="center" vertical="center" wrapText="1"/>
    </xf>
    <xf numFmtId="0" fontId="9" fillId="38" borderId="16" xfId="0" applyFont="1" applyFill="1" applyBorder="1" applyAlignment="1">
      <alignment horizontal="center" vertical="center" wrapText="1"/>
    </xf>
    <xf numFmtId="0" fontId="9" fillId="38" borderId="42" xfId="0" applyFont="1" applyFill="1" applyBorder="1" applyAlignment="1">
      <alignment horizontal="center" vertical="center" wrapText="1"/>
    </xf>
    <xf numFmtId="0" fontId="9" fillId="38" borderId="62" xfId="0" applyFont="1" applyFill="1" applyBorder="1" applyAlignment="1">
      <alignment horizontal="center" vertical="center" wrapText="1"/>
    </xf>
    <xf numFmtId="0" fontId="9" fillId="38" borderId="52" xfId="0" applyFont="1" applyFill="1" applyBorder="1" applyAlignment="1">
      <alignment horizontal="center" vertical="center" wrapText="1"/>
    </xf>
    <xf numFmtId="0" fontId="9" fillId="38" borderId="40" xfId="0" applyFont="1" applyFill="1" applyBorder="1" applyAlignment="1">
      <alignment horizontal="center" vertical="center" wrapText="1"/>
    </xf>
    <xf numFmtId="0" fontId="9" fillId="38" borderId="33" xfId="0" applyFont="1" applyFill="1" applyBorder="1" applyAlignment="1">
      <alignment horizontal="center" vertical="center" wrapText="1"/>
    </xf>
    <xf numFmtId="0" fontId="17" fillId="0" borderId="41"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7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52" xfId="0" applyFont="1" applyBorder="1" applyAlignment="1">
      <alignment horizontal="center" vertical="center" wrapText="1"/>
    </xf>
    <xf numFmtId="0" fontId="9" fillId="0" borderId="24" xfId="0" applyFont="1" applyBorder="1" applyAlignment="1">
      <alignment/>
    </xf>
    <xf numFmtId="0" fontId="9" fillId="0" borderId="21" xfId="0" applyFont="1" applyFill="1" applyBorder="1" applyAlignment="1">
      <alignment horizontal="center" vertical="center" textRotation="90" wrapText="1"/>
    </xf>
    <xf numFmtId="2" fontId="91" fillId="0" borderId="2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33" xfId="0" applyNumberFormat="1" applyFont="1" applyBorder="1" applyAlignment="1">
      <alignment horizontal="center" vertical="center" wrapText="1"/>
    </xf>
    <xf numFmtId="0" fontId="9" fillId="36" borderId="40" xfId="0" applyFont="1" applyFill="1" applyBorder="1" applyAlignment="1" applyProtection="1">
      <alignment horizontal="center" vertical="center" textRotation="90" wrapText="1"/>
      <protection/>
    </xf>
    <xf numFmtId="0" fontId="9" fillId="36" borderId="32" xfId="0" applyFont="1" applyFill="1" applyBorder="1" applyAlignment="1" applyProtection="1">
      <alignment horizontal="center" vertical="center" textRotation="90" wrapText="1"/>
      <protection/>
    </xf>
    <xf numFmtId="10" fontId="9" fillId="36" borderId="40" xfId="0" applyNumberFormat="1" applyFont="1" applyFill="1" applyBorder="1" applyAlignment="1" applyProtection="1">
      <alignment horizontal="center" vertical="center" textRotation="90" wrapText="1"/>
      <protection/>
    </xf>
    <xf numFmtId="10" fontId="9" fillId="36" borderId="32" xfId="0" applyNumberFormat="1" applyFont="1" applyFill="1" applyBorder="1" applyAlignment="1" applyProtection="1">
      <alignment horizontal="center" vertical="center" textRotation="90" wrapText="1"/>
      <protection/>
    </xf>
    <xf numFmtId="0" fontId="9" fillId="36" borderId="43" xfId="0" applyFont="1" applyFill="1" applyBorder="1" applyAlignment="1" applyProtection="1">
      <alignment horizontal="center" vertical="center" textRotation="90" wrapText="1"/>
      <protection/>
    </xf>
    <xf numFmtId="0" fontId="9" fillId="36" borderId="58" xfId="0" applyFont="1" applyFill="1" applyBorder="1" applyAlignment="1" applyProtection="1">
      <alignment horizontal="center" vertical="center" textRotation="90" wrapText="1"/>
      <protection/>
    </xf>
    <xf numFmtId="3" fontId="9" fillId="18" borderId="15" xfId="0" applyNumberFormat="1" applyFont="1" applyFill="1" applyBorder="1" applyAlignment="1">
      <alignment horizontal="center" vertical="center" wrapText="1"/>
    </xf>
    <xf numFmtId="3" fontId="9" fillId="18" borderId="38" xfId="0" applyNumberFormat="1" applyFont="1" applyFill="1" applyBorder="1" applyAlignment="1">
      <alignment horizontal="center" vertical="center" wrapText="1"/>
    </xf>
    <xf numFmtId="178" fontId="13" fillId="34" borderId="37" xfId="0" applyNumberFormat="1" applyFont="1" applyFill="1" applyBorder="1" applyAlignment="1">
      <alignment horizontal="center" vertical="center" wrapText="1"/>
    </xf>
    <xf numFmtId="178" fontId="13" fillId="34" borderId="50" xfId="0" applyNumberFormat="1"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4" borderId="16" xfId="0" applyFont="1" applyFill="1" applyBorder="1" applyAlignment="1">
      <alignment horizontal="center" vertical="center"/>
    </xf>
    <xf numFmtId="3" fontId="14" fillId="33" borderId="23" xfId="0" applyNumberFormat="1" applyFont="1" applyFill="1" applyBorder="1" applyAlignment="1" applyProtection="1">
      <alignment horizontal="center" vertical="center" wrapText="1"/>
      <protection/>
    </xf>
    <xf numFmtId="3" fontId="14" fillId="33" borderId="22" xfId="0" applyNumberFormat="1" applyFont="1" applyFill="1" applyBorder="1" applyAlignment="1" applyProtection="1">
      <alignment horizontal="center" vertical="center" wrapText="1"/>
      <protection/>
    </xf>
    <xf numFmtId="3" fontId="14" fillId="33" borderId="70" xfId="0" applyNumberFormat="1" applyFont="1" applyFill="1" applyBorder="1" applyAlignment="1" applyProtection="1">
      <alignment horizontal="center" vertical="center" wrapText="1"/>
      <protection/>
    </xf>
    <xf numFmtId="3" fontId="9" fillId="36" borderId="44" xfId="0" applyNumberFormat="1" applyFont="1" applyFill="1" applyBorder="1" applyAlignment="1" applyProtection="1">
      <alignment horizontal="center" vertical="center" textRotation="90" wrapText="1"/>
      <protection/>
    </xf>
    <xf numFmtId="3" fontId="9" fillId="36" borderId="46" xfId="0" applyNumberFormat="1" applyFont="1" applyFill="1" applyBorder="1" applyAlignment="1" applyProtection="1">
      <alignment horizontal="center" vertical="center" textRotation="90" wrapText="1"/>
      <protection/>
    </xf>
    <xf numFmtId="0" fontId="14" fillId="18" borderId="40" xfId="0" applyFont="1" applyFill="1" applyBorder="1" applyAlignment="1">
      <alignment horizontal="center" vertical="center" textRotation="90" wrapText="1"/>
    </xf>
    <xf numFmtId="0" fontId="14" fillId="18" borderId="32" xfId="0" applyFont="1" applyFill="1" applyBorder="1" applyAlignment="1">
      <alignment horizontal="center" vertical="center" textRotation="90" wrapText="1"/>
    </xf>
    <xf numFmtId="0" fontId="14" fillId="18" borderId="43" xfId="0" applyFont="1" applyFill="1" applyBorder="1" applyAlignment="1">
      <alignment horizontal="center" vertical="center" textRotation="90" wrapText="1"/>
    </xf>
    <xf numFmtId="0" fontId="14" fillId="18" borderId="58" xfId="0" applyFont="1" applyFill="1" applyBorder="1" applyAlignment="1">
      <alignment horizontal="center" vertical="center" textRotation="90" wrapText="1"/>
    </xf>
    <xf numFmtId="3" fontId="14" fillId="33" borderId="69" xfId="0" applyNumberFormat="1" applyFont="1" applyFill="1" applyBorder="1" applyAlignment="1" applyProtection="1">
      <alignment horizontal="center" vertical="center" wrapText="1"/>
      <protection/>
    </xf>
    <xf numFmtId="0" fontId="9" fillId="18" borderId="42" xfId="0" applyFont="1" applyFill="1" applyBorder="1" applyAlignment="1">
      <alignment horizontal="center" vertical="center"/>
    </xf>
    <xf numFmtId="0" fontId="9" fillId="18" borderId="52" xfId="0" applyFont="1" applyFill="1" applyBorder="1" applyAlignment="1">
      <alignment horizontal="center" vertical="center"/>
    </xf>
    <xf numFmtId="178" fontId="13" fillId="18" borderId="41" xfId="0" applyNumberFormat="1" applyFont="1" applyFill="1" applyBorder="1" applyAlignment="1">
      <alignment horizontal="center" vertical="center" wrapText="1"/>
    </xf>
    <xf numFmtId="178" fontId="13" fillId="18" borderId="19" xfId="0" applyNumberFormat="1" applyFont="1" applyFill="1" applyBorder="1" applyAlignment="1">
      <alignment horizontal="center" vertical="center" wrapText="1"/>
    </xf>
    <xf numFmtId="178" fontId="13" fillId="18" borderId="71" xfId="0" applyNumberFormat="1" applyFont="1" applyFill="1" applyBorder="1" applyAlignment="1">
      <alignment horizontal="center" vertical="center" wrapText="1"/>
    </xf>
    <xf numFmtId="178" fontId="13" fillId="18" borderId="35" xfId="0" applyNumberFormat="1" applyFont="1" applyFill="1" applyBorder="1" applyAlignment="1">
      <alignment horizontal="center" vertical="center" wrapText="1"/>
    </xf>
    <xf numFmtId="0" fontId="13" fillId="18" borderId="42" xfId="0" applyFont="1" applyFill="1" applyBorder="1" applyAlignment="1" applyProtection="1">
      <alignment horizontal="center" vertical="center" wrapText="1"/>
      <protection locked="0"/>
    </xf>
    <xf numFmtId="0" fontId="13" fillId="18" borderId="62" xfId="0" applyFont="1" applyFill="1" applyBorder="1" applyAlignment="1" applyProtection="1">
      <alignment horizontal="center" vertical="center" wrapText="1"/>
      <protection locked="0"/>
    </xf>
    <xf numFmtId="4" fontId="14" fillId="18" borderId="40" xfId="0" applyNumberFormat="1" applyFont="1" applyFill="1" applyBorder="1" applyAlignment="1" applyProtection="1">
      <alignment horizontal="center" vertical="center" textRotation="90" wrapText="1"/>
      <protection/>
    </xf>
    <xf numFmtId="4" fontId="14" fillId="18" borderId="32" xfId="0" applyNumberFormat="1" applyFont="1" applyFill="1" applyBorder="1" applyAlignment="1" applyProtection="1">
      <alignment horizontal="center" vertical="center" textRotation="90" wrapText="1"/>
      <protection/>
    </xf>
    <xf numFmtId="0" fontId="14" fillId="18" borderId="40" xfId="0" applyFont="1" applyFill="1" applyBorder="1" applyAlignment="1" applyProtection="1">
      <alignment horizontal="center" vertical="center" textRotation="90" wrapText="1"/>
      <protection/>
    </xf>
    <xf numFmtId="0" fontId="14" fillId="18" borderId="32" xfId="0" applyFont="1" applyFill="1" applyBorder="1" applyAlignment="1" applyProtection="1">
      <alignment horizontal="center" vertical="center" textRotation="90" wrapText="1"/>
      <protection/>
    </xf>
    <xf numFmtId="0" fontId="12" fillId="2" borderId="72" xfId="0" applyFont="1" applyFill="1" applyBorder="1" applyAlignment="1">
      <alignment horizontal="center"/>
    </xf>
    <xf numFmtId="0" fontId="12" fillId="2" borderId="19" xfId="0" applyFont="1" applyFill="1" applyBorder="1" applyAlignment="1">
      <alignment horizontal="center"/>
    </xf>
    <xf numFmtId="0" fontId="12" fillId="2" borderId="73" xfId="0" applyFont="1" applyFill="1" applyBorder="1" applyAlignment="1">
      <alignment horizontal="center"/>
    </xf>
    <xf numFmtId="0" fontId="12" fillId="2" borderId="59" xfId="0" applyFont="1" applyFill="1" applyBorder="1" applyAlignment="1">
      <alignment horizontal="center"/>
    </xf>
    <xf numFmtId="0" fontId="12" fillId="2" borderId="35" xfId="0" applyFont="1" applyFill="1" applyBorder="1" applyAlignment="1">
      <alignment horizontal="center"/>
    </xf>
    <xf numFmtId="0" fontId="12" fillId="2" borderId="51" xfId="0" applyFont="1" applyFill="1" applyBorder="1" applyAlignment="1">
      <alignment horizontal="center"/>
    </xf>
    <xf numFmtId="0" fontId="13" fillId="41" borderId="61" xfId="0" applyFont="1" applyFill="1" applyBorder="1" applyAlignment="1">
      <alignment horizontal="left" vertical="center" wrapText="1"/>
    </xf>
    <xf numFmtId="0" fontId="13" fillId="41" borderId="68" xfId="0" applyFont="1" applyFill="1" applyBorder="1" applyAlignment="1">
      <alignment horizontal="left" vertical="center" wrapText="1"/>
    </xf>
    <xf numFmtId="0" fontId="13" fillId="41" borderId="49" xfId="0" applyFont="1" applyFill="1" applyBorder="1" applyAlignment="1">
      <alignment horizontal="left" vertical="center" wrapText="1"/>
    </xf>
    <xf numFmtId="0" fontId="13" fillId="41" borderId="61" xfId="0" applyFont="1" applyFill="1" applyBorder="1" applyAlignment="1" applyProtection="1">
      <alignment horizontal="left" vertical="center" wrapText="1"/>
      <protection locked="0"/>
    </xf>
    <xf numFmtId="0" fontId="13" fillId="41" borderId="68" xfId="0" applyFont="1" applyFill="1" applyBorder="1" applyAlignment="1" applyProtection="1">
      <alignment horizontal="left" vertical="center" wrapText="1"/>
      <protection locked="0"/>
    </xf>
    <xf numFmtId="0" fontId="13" fillId="41" borderId="49" xfId="0" applyFont="1" applyFill="1" applyBorder="1" applyAlignment="1" applyProtection="1">
      <alignment horizontal="left" vertical="center" wrapText="1"/>
      <protection locked="0"/>
    </xf>
    <xf numFmtId="0" fontId="9" fillId="41" borderId="68" xfId="0" applyFont="1" applyFill="1" applyBorder="1" applyAlignment="1" applyProtection="1">
      <alignment horizontal="left" vertical="center" wrapText="1"/>
      <protection locked="0"/>
    </xf>
    <xf numFmtId="0" fontId="9" fillId="41" borderId="49" xfId="0" applyFont="1" applyFill="1" applyBorder="1" applyAlignment="1" applyProtection="1">
      <alignment horizontal="left" vertical="center" wrapText="1"/>
      <protection locked="0"/>
    </xf>
    <xf numFmtId="0" fontId="9" fillId="41" borderId="30" xfId="0" applyFont="1" applyFill="1" applyBorder="1" applyAlignment="1">
      <alignment horizontal="center" vertical="center" wrapText="1"/>
    </xf>
    <xf numFmtId="0" fontId="9" fillId="41" borderId="34" xfId="0" applyFont="1" applyFill="1" applyBorder="1" applyAlignment="1">
      <alignment horizontal="center" vertical="center" wrapText="1"/>
    </xf>
    <xf numFmtId="0" fontId="9" fillId="41" borderId="29" xfId="0" applyFont="1" applyFill="1" applyBorder="1" applyAlignment="1">
      <alignment horizontal="center" vertical="center" wrapText="1"/>
    </xf>
    <xf numFmtId="3" fontId="13" fillId="41" borderId="67" xfId="0" applyNumberFormat="1" applyFont="1" applyFill="1" applyBorder="1" applyAlignment="1" applyProtection="1">
      <alignment horizontal="center" vertical="center" wrapText="1"/>
      <protection/>
    </xf>
    <xf numFmtId="3" fontId="13" fillId="41" borderId="0" xfId="0" applyNumberFormat="1" applyFont="1" applyFill="1" applyBorder="1" applyAlignment="1" applyProtection="1">
      <alignment horizontal="center" vertical="center" wrapText="1"/>
      <protection/>
    </xf>
    <xf numFmtId="3" fontId="13" fillId="41" borderId="46" xfId="0" applyNumberFormat="1" applyFont="1" applyFill="1" applyBorder="1" applyAlignment="1" applyProtection="1">
      <alignment horizontal="center" vertical="center" wrapText="1"/>
      <protection/>
    </xf>
    <xf numFmtId="0" fontId="13" fillId="41" borderId="67" xfId="0" applyFont="1" applyFill="1" applyBorder="1" applyAlignment="1">
      <alignment horizontal="center" vertical="center" wrapText="1"/>
    </xf>
    <xf numFmtId="0" fontId="13" fillId="41" borderId="0" xfId="0" applyFont="1" applyFill="1" applyBorder="1" applyAlignment="1">
      <alignment horizontal="center" vertical="center" wrapText="1"/>
    </xf>
    <xf numFmtId="0" fontId="13" fillId="41" borderId="65" xfId="0" applyFont="1" applyFill="1" applyBorder="1" applyAlignment="1">
      <alignment horizontal="center" vertical="center" wrapText="1"/>
    </xf>
    <xf numFmtId="0" fontId="9" fillId="38" borderId="36" xfId="0" applyFont="1" applyFill="1" applyBorder="1" applyAlignment="1">
      <alignment horizontal="center" vertical="center" wrapText="1"/>
    </xf>
    <xf numFmtId="3" fontId="9" fillId="0" borderId="31" xfId="0" applyNumberFormat="1" applyFont="1" applyFill="1" applyBorder="1" applyAlignment="1" applyProtection="1">
      <alignment horizontal="center" vertical="center" textRotation="90" wrapText="1"/>
      <protection locked="0"/>
    </xf>
    <xf numFmtId="3" fontId="9" fillId="0" borderId="32" xfId="0" applyNumberFormat="1" applyFont="1" applyFill="1" applyBorder="1" applyAlignment="1" applyProtection="1">
      <alignment horizontal="center" vertical="center" textRotation="90" wrapText="1"/>
      <protection locked="0"/>
    </xf>
    <xf numFmtId="3" fontId="9" fillId="0" borderId="16" xfId="0" applyNumberFormat="1" applyFont="1" applyFill="1" applyBorder="1" applyAlignment="1" applyProtection="1">
      <alignment horizontal="center" vertical="center" textRotation="90" wrapText="1"/>
      <protection locked="0"/>
    </xf>
    <xf numFmtId="2" fontId="89" fillId="0" borderId="31" xfId="0" applyNumberFormat="1" applyFont="1" applyBorder="1" applyAlignment="1">
      <alignment horizontal="center" vertical="center" wrapText="1"/>
    </xf>
    <xf numFmtId="2" fontId="89" fillId="0" borderId="32" xfId="0" applyNumberFormat="1" applyFont="1" applyBorder="1" applyAlignment="1">
      <alignment horizontal="center" vertical="center" wrapText="1"/>
    </xf>
    <xf numFmtId="2" fontId="89" fillId="0" borderId="33" xfId="0" applyNumberFormat="1" applyFont="1" applyBorder="1" applyAlignment="1">
      <alignment horizontal="center" vertical="center" wrapText="1"/>
    </xf>
    <xf numFmtId="2" fontId="91" fillId="0" borderId="31"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16" xfId="0" applyNumberFormat="1" applyFont="1" applyBorder="1" applyAlignment="1">
      <alignment horizontal="center" vertical="center" wrapText="1"/>
    </xf>
    <xf numFmtId="3" fontId="6" fillId="18" borderId="15" xfId="0" applyNumberFormat="1" applyFont="1" applyFill="1" applyBorder="1" applyAlignment="1">
      <alignment horizontal="center" vertical="center" wrapText="1"/>
    </xf>
    <xf numFmtId="3" fontId="9" fillId="0" borderId="24" xfId="0" applyNumberFormat="1" applyFont="1" applyBorder="1" applyAlignment="1">
      <alignment vertical="center" textRotation="90"/>
    </xf>
    <xf numFmtId="0" fontId="9" fillId="0" borderId="31" xfId="0" applyFont="1" applyBorder="1" applyAlignment="1">
      <alignment vertical="center" textRotation="90"/>
    </xf>
    <xf numFmtId="0" fontId="9" fillId="0" borderId="11" xfId="0" applyFont="1" applyBorder="1" applyAlignment="1">
      <alignment vertical="center" textRotation="90"/>
    </xf>
    <xf numFmtId="0" fontId="16" fillId="0" borderId="16" xfId="0" applyFont="1" applyFill="1" applyBorder="1" applyAlignment="1" applyProtection="1">
      <alignment horizontal="center" vertical="center" textRotation="90" wrapText="1"/>
      <protection locked="0"/>
    </xf>
    <xf numFmtId="0" fontId="9" fillId="0" borderId="50" xfId="0" applyFont="1" applyFill="1" applyBorder="1" applyAlignment="1">
      <alignment horizontal="center" vertical="center" textRotation="90" wrapText="1"/>
    </xf>
    <xf numFmtId="0" fontId="9" fillId="0" borderId="4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2" xfId="0" applyFont="1" applyFill="1" applyBorder="1" applyAlignment="1">
      <alignment horizontal="center" vertical="center" wrapText="1"/>
    </xf>
    <xf numFmtId="2" fontId="89" fillId="0" borderId="40" xfId="0" applyNumberFormat="1" applyFont="1" applyFill="1" applyBorder="1" applyAlignment="1">
      <alignment horizontal="center" vertical="center" wrapText="1"/>
    </xf>
    <xf numFmtId="2" fontId="89" fillId="0" borderId="32" xfId="0" applyNumberFormat="1" applyFont="1" applyFill="1" applyBorder="1" applyAlignment="1">
      <alignment horizontal="center" vertical="center" wrapText="1"/>
    </xf>
    <xf numFmtId="2" fontId="89" fillId="0" borderId="33" xfId="0" applyNumberFormat="1"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17" fillId="0" borderId="4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7" fillId="0" borderId="4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38" borderId="17" xfId="0" applyFont="1" applyFill="1" applyBorder="1" applyAlignment="1">
      <alignment horizontal="center" vertical="center" wrapText="1"/>
    </xf>
    <xf numFmtId="0" fontId="17" fillId="38" borderId="24" xfId="0" applyFont="1" applyFill="1" applyBorder="1" applyAlignment="1">
      <alignment horizontal="center" vertical="center" wrapText="1"/>
    </xf>
    <xf numFmtId="0" fontId="9" fillId="42" borderId="40" xfId="0" applyFont="1" applyFill="1" applyBorder="1" applyAlignment="1" applyProtection="1">
      <alignment horizontal="center" vertical="center" wrapText="1"/>
      <protection locked="0"/>
    </xf>
    <xf numFmtId="0" fontId="9" fillId="42" borderId="32" xfId="0" applyFont="1" applyFill="1" applyBorder="1" applyAlignment="1" applyProtection="1">
      <alignment horizontal="center" vertical="center" wrapText="1"/>
      <protection locked="0"/>
    </xf>
    <xf numFmtId="0" fontId="9" fillId="42" borderId="33" xfId="0" applyFont="1" applyFill="1" applyBorder="1" applyAlignment="1" applyProtection="1">
      <alignment horizontal="center" vertical="center" wrapText="1"/>
      <protection locked="0"/>
    </xf>
    <xf numFmtId="0" fontId="17" fillId="0" borderId="17" xfId="0" applyFont="1" applyBorder="1" applyAlignment="1">
      <alignment horizontal="center" vertical="center" wrapText="1"/>
    </xf>
    <xf numFmtId="0" fontId="17" fillId="0" borderId="24" xfId="0" applyFont="1" applyBorder="1" applyAlignment="1">
      <alignment horizontal="center" vertical="center" wrapText="1"/>
    </xf>
    <xf numFmtId="0" fontId="9" fillId="34" borderId="40"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3" fillId="34" borderId="67" xfId="0" applyFont="1" applyFill="1" applyBorder="1" applyAlignment="1">
      <alignment horizontal="center" vertical="center" wrapText="1"/>
    </xf>
    <xf numFmtId="0" fontId="3" fillId="34" borderId="7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52" xfId="0" applyFont="1" applyFill="1" applyBorder="1" applyAlignment="1">
      <alignment horizontal="center" vertical="center" wrapText="1"/>
    </xf>
    <xf numFmtId="2" fontId="89" fillId="34" borderId="31" xfId="0" applyNumberFormat="1" applyFont="1" applyFill="1" applyBorder="1" applyAlignment="1">
      <alignment horizontal="center" vertical="center" wrapText="1"/>
    </xf>
    <xf numFmtId="2" fontId="89" fillId="34" borderId="32" xfId="0" applyNumberFormat="1" applyFont="1" applyFill="1" applyBorder="1" applyAlignment="1">
      <alignment horizontal="center" vertical="center" wrapText="1"/>
    </xf>
    <xf numFmtId="2" fontId="89" fillId="34" borderId="33" xfId="0" applyNumberFormat="1"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17" fillId="34" borderId="33" xfId="0" applyFont="1" applyFill="1" applyBorder="1" applyAlignment="1">
      <alignment horizontal="center" vertical="center" wrapText="1"/>
    </xf>
    <xf numFmtId="3" fontId="9" fillId="0" borderId="32" xfId="0" applyNumberFormat="1" applyFont="1" applyFill="1" applyBorder="1" applyAlignment="1">
      <alignment horizontal="center" vertical="center" textRotation="90" wrapText="1"/>
    </xf>
    <xf numFmtId="3" fontId="9" fillId="0" borderId="33" xfId="0" applyNumberFormat="1" applyFont="1" applyFill="1" applyBorder="1" applyAlignment="1">
      <alignment horizontal="center" vertical="center" textRotation="90" wrapText="1"/>
    </xf>
    <xf numFmtId="0" fontId="13" fillId="41" borderId="23" xfId="0" applyFont="1" applyFill="1" applyBorder="1" applyAlignment="1">
      <alignment horizontal="left" vertical="center" wrapText="1"/>
    </xf>
    <xf numFmtId="0" fontId="13" fillId="41" borderId="74" xfId="0" applyFont="1" applyFill="1" applyBorder="1" applyAlignment="1">
      <alignment horizontal="left" vertical="center" wrapText="1"/>
    </xf>
    <xf numFmtId="0" fontId="13" fillId="41" borderId="22" xfId="0" applyFont="1" applyFill="1" applyBorder="1" applyAlignment="1">
      <alignment horizontal="left" vertical="center" wrapText="1"/>
    </xf>
    <xf numFmtId="0" fontId="13" fillId="41" borderId="23" xfId="0" applyFont="1" applyFill="1" applyBorder="1" applyAlignment="1" applyProtection="1">
      <alignment horizontal="left" vertical="center" wrapText="1"/>
      <protection locked="0"/>
    </xf>
    <xf numFmtId="0" fontId="13" fillId="41" borderId="74" xfId="0" applyFont="1" applyFill="1" applyBorder="1" applyAlignment="1" applyProtection="1">
      <alignment horizontal="left" vertical="center" wrapText="1"/>
      <protection locked="0"/>
    </xf>
    <xf numFmtId="0" fontId="13" fillId="41" borderId="22" xfId="0" applyFont="1" applyFill="1" applyBorder="1" applyAlignment="1" applyProtection="1">
      <alignment horizontal="left" vertical="center" wrapText="1"/>
      <protection locked="0"/>
    </xf>
    <xf numFmtId="3" fontId="13" fillId="41" borderId="30" xfId="0" applyNumberFormat="1" applyFont="1" applyFill="1" applyBorder="1" applyAlignment="1" applyProtection="1">
      <alignment horizontal="center" vertical="center" wrapText="1"/>
      <protection/>
    </xf>
    <xf numFmtId="3" fontId="13" fillId="41" borderId="34" xfId="0" applyNumberFormat="1" applyFont="1" applyFill="1" applyBorder="1" applyAlignment="1" applyProtection="1">
      <alignment horizontal="center" vertical="center" wrapText="1"/>
      <protection/>
    </xf>
    <xf numFmtId="3" fontId="13" fillId="41" borderId="29" xfId="0" applyNumberFormat="1" applyFont="1" applyFill="1" applyBorder="1" applyAlignment="1" applyProtection="1">
      <alignment horizontal="center" vertical="center" wrapText="1"/>
      <protection/>
    </xf>
    <xf numFmtId="178" fontId="13" fillId="18" borderId="73" xfId="0" applyNumberFormat="1" applyFont="1" applyFill="1" applyBorder="1" applyAlignment="1">
      <alignment horizontal="center" vertical="center" wrapText="1"/>
    </xf>
    <xf numFmtId="178" fontId="13" fillId="18" borderId="51" xfId="0" applyNumberFormat="1" applyFont="1" applyFill="1" applyBorder="1" applyAlignment="1">
      <alignment horizontal="center" vertical="center" wrapText="1"/>
    </xf>
    <xf numFmtId="0" fontId="13" fillId="18" borderId="52" xfId="0" applyFont="1" applyFill="1" applyBorder="1" applyAlignment="1" applyProtection="1">
      <alignment horizontal="center" vertical="center" wrapText="1"/>
      <protection locked="0"/>
    </xf>
    <xf numFmtId="4" fontId="14" fillId="18" borderId="33" xfId="0" applyNumberFormat="1" applyFont="1" applyFill="1" applyBorder="1" applyAlignment="1" applyProtection="1">
      <alignment horizontal="center" vertical="center" textRotation="90" wrapText="1"/>
      <protection/>
    </xf>
    <xf numFmtId="0" fontId="14" fillId="18" borderId="33" xfId="0" applyFont="1" applyFill="1" applyBorder="1" applyAlignment="1" applyProtection="1">
      <alignment horizontal="center" vertical="center" textRotation="90" wrapText="1"/>
      <protection/>
    </xf>
    <xf numFmtId="0" fontId="14" fillId="18" borderId="33" xfId="0" applyFont="1" applyFill="1" applyBorder="1" applyAlignment="1">
      <alignment horizontal="center" vertical="center" textRotation="90" wrapText="1"/>
    </xf>
    <xf numFmtId="0" fontId="14" fillId="18" borderId="45" xfId="0" applyFont="1" applyFill="1" applyBorder="1" applyAlignment="1">
      <alignment horizontal="center" vertical="center" textRotation="90" wrapText="1"/>
    </xf>
    <xf numFmtId="0" fontId="9" fillId="38" borderId="40" xfId="0" applyFont="1" applyFill="1" applyBorder="1" applyAlignment="1" applyProtection="1">
      <alignment horizontal="center" vertical="center" textRotation="90" wrapText="1"/>
      <protection locked="0"/>
    </xf>
    <xf numFmtId="0" fontId="9" fillId="38" borderId="32" xfId="0" applyFont="1" applyFill="1" applyBorder="1" applyAlignment="1" applyProtection="1">
      <alignment horizontal="center" vertical="center" textRotation="90" wrapText="1"/>
      <protection locked="0"/>
    </xf>
    <xf numFmtId="0" fontId="9" fillId="38" borderId="33" xfId="0" applyFont="1" applyFill="1" applyBorder="1" applyAlignment="1" applyProtection="1">
      <alignment horizontal="center" vertical="center" textRotation="90" wrapText="1"/>
      <protection locked="0"/>
    </xf>
    <xf numFmtId="3" fontId="9" fillId="36" borderId="42" xfId="0" applyNumberFormat="1" applyFont="1" applyFill="1" applyBorder="1" applyAlignment="1" applyProtection="1">
      <alignment horizontal="center" vertical="center" textRotation="90" wrapText="1"/>
      <protection/>
    </xf>
    <xf numFmtId="3" fontId="9" fillId="36" borderId="52" xfId="0" applyNumberFormat="1" applyFont="1" applyFill="1" applyBorder="1" applyAlignment="1" applyProtection="1">
      <alignment horizontal="center" vertical="center" textRotation="90" wrapText="1"/>
      <protection/>
    </xf>
    <xf numFmtId="3" fontId="9" fillId="0" borderId="40" xfId="0" applyNumberFormat="1" applyFont="1" applyFill="1" applyBorder="1" applyAlignment="1" applyProtection="1">
      <alignment horizontal="center" vertical="center" textRotation="90" wrapText="1"/>
      <protection locked="0"/>
    </xf>
    <xf numFmtId="3" fontId="9" fillId="0" borderId="33" xfId="0" applyNumberFormat="1" applyFont="1" applyFill="1" applyBorder="1" applyAlignment="1" applyProtection="1">
      <alignment horizontal="center" vertical="center" textRotation="90" wrapText="1"/>
      <protection locked="0"/>
    </xf>
    <xf numFmtId="0" fontId="9" fillId="38" borderId="17" xfId="0" applyFont="1" applyFill="1" applyBorder="1" applyAlignment="1" applyProtection="1">
      <alignment horizontal="center" vertical="center" textRotation="90" wrapText="1"/>
      <protection locked="0"/>
    </xf>
    <xf numFmtId="0" fontId="9" fillId="38" borderId="24" xfId="0" applyFont="1" applyFill="1" applyBorder="1" applyAlignment="1" applyProtection="1">
      <alignment horizontal="center" vertical="center" textRotation="90" wrapText="1"/>
      <protection locked="0"/>
    </xf>
    <xf numFmtId="0" fontId="9" fillId="38" borderId="11" xfId="0" applyFont="1" applyFill="1" applyBorder="1" applyAlignment="1" applyProtection="1">
      <alignment horizontal="center" vertical="center" textRotation="90" wrapText="1"/>
      <protection locked="0"/>
    </xf>
    <xf numFmtId="0" fontId="16" fillId="0" borderId="17" xfId="0" applyFont="1" applyFill="1" applyBorder="1" applyAlignment="1" applyProtection="1">
      <alignment horizontal="center" vertical="center" textRotation="90" wrapText="1"/>
      <protection locked="0"/>
    </xf>
    <xf numFmtId="3" fontId="9" fillId="18" borderId="53" xfId="0" applyNumberFormat="1" applyFont="1" applyFill="1" applyBorder="1" applyAlignment="1">
      <alignment horizontal="center" vertical="center" wrapText="1"/>
    </xf>
    <xf numFmtId="0" fontId="9" fillId="0" borderId="56" xfId="0" applyFont="1" applyFill="1" applyBorder="1" applyAlignment="1">
      <alignment horizontal="center"/>
    </xf>
    <xf numFmtId="0" fontId="9" fillId="0" borderId="38" xfId="0" applyFont="1" applyFill="1" applyBorder="1" applyAlignment="1">
      <alignment horizontal="center"/>
    </xf>
    <xf numFmtId="0" fontId="9" fillId="0" borderId="53" xfId="0" applyFont="1" applyFill="1" applyBorder="1" applyAlignment="1">
      <alignment horizontal="center"/>
    </xf>
    <xf numFmtId="0" fontId="9" fillId="43" borderId="40" xfId="0" applyFont="1" applyFill="1" applyBorder="1" applyAlignment="1" applyProtection="1">
      <alignment horizontal="center" vertical="center" textRotation="90" wrapText="1"/>
      <protection locked="0"/>
    </xf>
    <xf numFmtId="0" fontId="9" fillId="43" borderId="32" xfId="0" applyFont="1" applyFill="1" applyBorder="1" applyAlignment="1" applyProtection="1">
      <alignment horizontal="center" vertical="center" textRotation="90" wrapText="1"/>
      <protection locked="0"/>
    </xf>
    <xf numFmtId="0" fontId="9" fillId="43" borderId="16" xfId="0" applyFont="1" applyFill="1" applyBorder="1" applyAlignment="1" applyProtection="1">
      <alignment horizontal="center" vertical="center" textRotation="90" wrapText="1"/>
      <protection locked="0"/>
    </xf>
    <xf numFmtId="0" fontId="9" fillId="39" borderId="40" xfId="0" applyFont="1" applyFill="1" applyBorder="1" applyAlignment="1" applyProtection="1">
      <alignment horizontal="center" vertical="center" textRotation="90" wrapText="1"/>
      <protection locked="0"/>
    </xf>
    <xf numFmtId="0" fontId="9" fillId="38" borderId="59" xfId="0" applyFont="1" applyFill="1" applyBorder="1" applyAlignment="1">
      <alignment horizontal="center" vertical="center"/>
    </xf>
    <xf numFmtId="0" fontId="9" fillId="38" borderId="35" xfId="0" applyFont="1" applyFill="1" applyBorder="1" applyAlignment="1">
      <alignment horizontal="center" vertical="center"/>
    </xf>
    <xf numFmtId="0" fontId="9" fillId="38" borderId="51" xfId="0" applyFont="1" applyFill="1" applyBorder="1" applyAlignment="1">
      <alignment horizontal="center" vertical="center"/>
    </xf>
    <xf numFmtId="0" fontId="9" fillId="38" borderId="56" xfId="0" applyFont="1" applyFill="1" applyBorder="1" applyAlignment="1">
      <alignment horizontal="center" vertical="center"/>
    </xf>
    <xf numFmtId="0" fontId="9" fillId="38" borderId="38" xfId="0" applyFont="1" applyFill="1" applyBorder="1" applyAlignment="1">
      <alignment horizontal="center" vertical="center"/>
    </xf>
    <xf numFmtId="0" fontId="9" fillId="38" borderId="53" xfId="0" applyFont="1" applyFill="1" applyBorder="1" applyAlignment="1">
      <alignment horizontal="center" vertical="center"/>
    </xf>
    <xf numFmtId="0" fontId="9" fillId="0" borderId="32" xfId="0" applyFont="1" applyFill="1" applyBorder="1" applyAlignment="1" applyProtection="1">
      <alignment horizontal="center" vertical="center" textRotation="90" wrapText="1"/>
      <protection locked="0"/>
    </xf>
    <xf numFmtId="0" fontId="9" fillId="0" borderId="33" xfId="0" applyFont="1" applyFill="1" applyBorder="1" applyAlignment="1" applyProtection="1">
      <alignment horizontal="center" vertical="center" textRotation="90" wrapText="1"/>
      <protection locked="0"/>
    </xf>
    <xf numFmtId="0" fontId="9" fillId="0" borderId="58" xfId="0" applyFont="1" applyFill="1" applyBorder="1" applyAlignment="1" applyProtection="1">
      <alignment horizontal="center" vertical="center" textRotation="90" wrapText="1"/>
      <protection locked="0"/>
    </xf>
    <xf numFmtId="0" fontId="9" fillId="0" borderId="45" xfId="0" applyFont="1" applyFill="1" applyBorder="1" applyAlignment="1" applyProtection="1">
      <alignment horizontal="center" vertical="center" textRotation="90" wrapText="1"/>
      <protection locked="0"/>
    </xf>
    <xf numFmtId="0" fontId="9" fillId="38" borderId="31" xfId="0" applyFont="1" applyFill="1" applyBorder="1" applyAlignment="1" applyProtection="1">
      <alignment horizontal="center" vertical="center" textRotation="90" wrapText="1"/>
      <protection locked="0"/>
    </xf>
    <xf numFmtId="3" fontId="9" fillId="0" borderId="31" xfId="0" applyNumberFormat="1" applyFont="1" applyFill="1" applyBorder="1" applyAlignment="1" applyProtection="1">
      <alignment horizontal="center" vertical="center" wrapText="1"/>
      <protection locked="0"/>
    </xf>
    <xf numFmtId="3" fontId="9" fillId="0" borderId="33"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textRotation="90" wrapText="1"/>
      <protection locked="0"/>
    </xf>
    <xf numFmtId="0" fontId="9" fillId="0" borderId="16" xfId="0" applyFont="1" applyFill="1" applyBorder="1" applyAlignment="1" applyProtection="1">
      <alignment horizontal="center" vertical="center" textRotation="90" wrapText="1"/>
      <protection locked="0"/>
    </xf>
    <xf numFmtId="0" fontId="9" fillId="0" borderId="37" xfId="0" applyFont="1" applyFill="1" applyBorder="1" applyAlignment="1" applyProtection="1">
      <alignment horizontal="center" vertical="center" textRotation="90" wrapText="1"/>
      <protection locked="0"/>
    </xf>
    <xf numFmtId="0" fontId="9" fillId="0" borderId="50" xfId="0" applyFont="1" applyFill="1" applyBorder="1" applyAlignment="1" applyProtection="1">
      <alignment horizontal="center" vertical="center" textRotation="90" wrapText="1"/>
      <protection locked="0"/>
    </xf>
    <xf numFmtId="3" fontId="9" fillId="0" borderId="32" xfId="0" applyNumberFormat="1" applyFont="1" applyFill="1" applyBorder="1" applyAlignment="1" applyProtection="1">
      <alignment horizontal="center" vertical="center" wrapText="1"/>
      <protection locked="0"/>
    </xf>
    <xf numFmtId="0" fontId="9" fillId="43" borderId="31" xfId="0" applyFont="1" applyFill="1" applyBorder="1" applyAlignment="1" applyProtection="1">
      <alignment horizontal="center" vertical="center" wrapText="1"/>
      <protection locked="0"/>
    </xf>
    <xf numFmtId="0" fontId="9" fillId="43" borderId="32" xfId="0" applyFont="1" applyFill="1" applyBorder="1" applyAlignment="1" applyProtection="1">
      <alignment horizontal="center" vertical="center" wrapText="1"/>
      <protection locked="0"/>
    </xf>
    <xf numFmtId="0" fontId="9" fillId="43" borderId="33" xfId="0" applyFont="1" applyFill="1" applyBorder="1" applyAlignment="1" applyProtection="1">
      <alignment horizontal="center" vertical="center" wrapText="1"/>
      <protection locked="0"/>
    </xf>
    <xf numFmtId="0" fontId="9" fillId="38" borderId="16" xfId="0" applyFont="1" applyFill="1" applyBorder="1" applyAlignment="1" applyProtection="1">
      <alignment horizontal="center" vertical="center" textRotation="90" wrapText="1"/>
      <protection locked="0"/>
    </xf>
    <xf numFmtId="0" fontId="17" fillId="0" borderId="3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6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Border="1" applyAlignment="1">
      <alignment horizontal="center" vertical="center" wrapText="1"/>
    </xf>
    <xf numFmtId="3" fontId="9" fillId="0" borderId="31" xfId="0" applyNumberFormat="1" applyFont="1" applyFill="1" applyBorder="1" applyAlignment="1">
      <alignment horizontal="center" vertical="center" textRotation="90" wrapText="1"/>
    </xf>
    <xf numFmtId="3" fontId="9" fillId="0" borderId="16" xfId="0" applyNumberFormat="1" applyFont="1" applyFill="1" applyBorder="1" applyAlignment="1">
      <alignment horizontal="center" vertical="center" textRotation="90" wrapText="1"/>
    </xf>
    <xf numFmtId="3" fontId="9" fillId="44" borderId="48" xfId="0" applyNumberFormat="1" applyFont="1" applyFill="1" applyBorder="1" applyAlignment="1">
      <alignment horizontal="center" vertical="center" textRotation="90" wrapText="1"/>
    </xf>
    <xf numFmtId="3" fontId="9" fillId="44" borderId="61" xfId="0" applyNumberFormat="1" applyFont="1" applyFill="1" applyBorder="1" applyAlignment="1">
      <alignment horizontal="center" vertical="center" textRotation="90" wrapText="1"/>
    </xf>
    <xf numFmtId="0" fontId="9" fillId="36" borderId="33" xfId="0" applyFont="1" applyFill="1" applyBorder="1" applyAlignment="1" applyProtection="1">
      <alignment horizontal="center" vertical="center" textRotation="90" wrapText="1"/>
      <protection/>
    </xf>
    <xf numFmtId="10" fontId="9" fillId="36" borderId="33" xfId="0" applyNumberFormat="1" applyFont="1" applyFill="1" applyBorder="1" applyAlignment="1" applyProtection="1">
      <alignment horizontal="center" vertical="center" textRotation="90" wrapText="1"/>
      <protection/>
    </xf>
    <xf numFmtId="0" fontId="9" fillId="36" borderId="45" xfId="0" applyFont="1" applyFill="1" applyBorder="1" applyAlignment="1" applyProtection="1">
      <alignment horizontal="center" vertical="center" textRotation="90" wrapText="1"/>
      <protection/>
    </xf>
    <xf numFmtId="3" fontId="9" fillId="36" borderId="47" xfId="0" applyNumberFormat="1" applyFont="1" applyFill="1" applyBorder="1" applyAlignment="1" applyProtection="1">
      <alignment horizontal="center" vertical="center" textRotation="90" wrapText="1"/>
      <protection/>
    </xf>
    <xf numFmtId="0" fontId="9" fillId="41" borderId="75" xfId="0" applyFont="1" applyFill="1" applyBorder="1" applyAlignment="1" applyProtection="1">
      <alignment horizontal="left" vertical="center" wrapText="1"/>
      <protection locked="0"/>
    </xf>
    <xf numFmtId="178" fontId="13" fillId="18" borderId="67" xfId="0" applyNumberFormat="1" applyFont="1" applyFill="1" applyBorder="1" applyAlignment="1">
      <alignment horizontal="center" vertical="center" wrapText="1"/>
    </xf>
    <xf numFmtId="178" fontId="13" fillId="18" borderId="0" xfId="0" applyNumberFormat="1" applyFont="1" applyFill="1" applyBorder="1" applyAlignment="1">
      <alignment horizontal="center" vertical="center" wrapText="1"/>
    </xf>
    <xf numFmtId="178" fontId="13" fillId="18" borderId="65" xfId="0" applyNumberFormat="1" applyFont="1" applyFill="1" applyBorder="1" applyAlignment="1">
      <alignment horizontal="center" vertical="center" wrapText="1"/>
    </xf>
    <xf numFmtId="3" fontId="9" fillId="0" borderId="16" xfId="0" applyNumberFormat="1" applyFont="1" applyFill="1" applyBorder="1" applyAlignment="1" applyProtection="1">
      <alignment horizontal="center" vertical="center" wrapText="1"/>
      <protection locked="0"/>
    </xf>
    <xf numFmtId="0" fontId="9" fillId="43" borderId="16" xfId="0" applyFont="1" applyFill="1" applyBorder="1" applyAlignment="1" applyProtection="1">
      <alignment horizontal="center" vertical="center" wrapText="1"/>
      <protection locked="0"/>
    </xf>
    <xf numFmtId="0" fontId="13" fillId="41" borderId="28" xfId="0" applyFont="1" applyFill="1" applyBorder="1" applyAlignment="1">
      <alignment horizontal="center" vertical="center" wrapText="1"/>
    </xf>
    <xf numFmtId="0" fontId="13" fillId="41" borderId="66" xfId="0" applyFont="1" applyFill="1" applyBorder="1" applyAlignment="1">
      <alignment horizontal="center" vertical="center" wrapText="1"/>
    </xf>
    <xf numFmtId="0" fontId="13" fillId="41" borderId="27" xfId="0" applyFont="1" applyFill="1" applyBorder="1" applyAlignment="1">
      <alignment horizontal="center" vertical="center" wrapText="1"/>
    </xf>
    <xf numFmtId="0" fontId="9" fillId="41" borderId="67" xfId="0" applyFont="1" applyFill="1" applyBorder="1" applyAlignment="1">
      <alignment horizontal="center" vertical="center" wrapText="1"/>
    </xf>
    <xf numFmtId="0" fontId="9" fillId="41" borderId="0" xfId="0" applyFont="1" applyFill="1" applyBorder="1" applyAlignment="1">
      <alignment horizontal="center" vertical="center" wrapText="1"/>
    </xf>
    <xf numFmtId="0" fontId="9" fillId="41" borderId="46" xfId="0" applyFont="1" applyFill="1" applyBorder="1" applyAlignment="1">
      <alignment horizontal="center" vertical="center" wrapText="1"/>
    </xf>
    <xf numFmtId="0" fontId="5" fillId="41" borderId="35" xfId="0" applyFont="1" applyFill="1" applyBorder="1" applyAlignment="1">
      <alignment horizontal="left" vertical="center" wrapText="1"/>
    </xf>
    <xf numFmtId="0" fontId="9" fillId="18" borderId="31" xfId="0" applyFont="1" applyFill="1" applyBorder="1" applyAlignment="1">
      <alignment horizontal="center" vertical="center"/>
    </xf>
    <xf numFmtId="0" fontId="9" fillId="18" borderId="33" xfId="0" applyFont="1" applyFill="1" applyBorder="1" applyAlignment="1">
      <alignment horizontal="center" vertical="center"/>
    </xf>
    <xf numFmtId="0" fontId="9" fillId="38" borderId="31" xfId="0" applyFont="1" applyFill="1" applyBorder="1" applyAlignment="1">
      <alignment horizontal="center" vertical="center" textRotation="90" wrapText="1"/>
    </xf>
    <xf numFmtId="0" fontId="9" fillId="38" borderId="32" xfId="0" applyFont="1" applyFill="1" applyBorder="1" applyAlignment="1">
      <alignment horizontal="center" vertical="center" textRotation="90" wrapText="1"/>
    </xf>
    <xf numFmtId="0" fontId="9" fillId="38" borderId="31" xfId="0" applyFont="1" applyFill="1" applyBorder="1" applyAlignment="1">
      <alignment horizontal="center" vertical="center"/>
    </xf>
    <xf numFmtId="0" fontId="9" fillId="38" borderId="33" xfId="0" applyFont="1" applyFill="1" applyBorder="1" applyAlignment="1">
      <alignment horizontal="center" vertical="center"/>
    </xf>
    <xf numFmtId="0" fontId="9" fillId="18" borderId="40" xfId="0" applyFont="1" applyFill="1" applyBorder="1" applyAlignment="1">
      <alignment horizontal="center" vertical="center"/>
    </xf>
    <xf numFmtId="0" fontId="9" fillId="18" borderId="32" xfId="0" applyFont="1" applyFill="1" applyBorder="1" applyAlignment="1">
      <alignment horizontal="center" vertical="center"/>
    </xf>
    <xf numFmtId="0" fontId="5" fillId="41" borderId="47" xfId="0" applyFont="1" applyFill="1" applyBorder="1" applyAlignment="1">
      <alignment horizontal="left" vertical="center" wrapText="1"/>
    </xf>
    <xf numFmtId="0" fontId="9" fillId="18" borderId="44"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41" borderId="15" xfId="0" applyFont="1" applyFill="1" applyBorder="1" applyAlignment="1" applyProtection="1">
      <alignment horizontal="left" vertical="center" wrapText="1"/>
      <protection locked="0"/>
    </xf>
    <xf numFmtId="0" fontId="13" fillId="41" borderId="38" xfId="0" applyFont="1" applyFill="1" applyBorder="1" applyAlignment="1" applyProtection="1">
      <alignment horizontal="left" vertical="center" wrapText="1"/>
      <protection locked="0"/>
    </xf>
    <xf numFmtId="0" fontId="13" fillId="41" borderId="56" xfId="0" applyFont="1" applyFill="1" applyBorder="1" applyAlignment="1" applyProtection="1">
      <alignment horizontal="left" vertical="center" wrapText="1"/>
      <protection locked="0"/>
    </xf>
    <xf numFmtId="0" fontId="9" fillId="41" borderId="38" xfId="0" applyFont="1" applyFill="1" applyBorder="1" applyAlignment="1" applyProtection="1">
      <alignment horizontal="left" vertical="center" wrapText="1"/>
      <protection locked="0"/>
    </xf>
    <xf numFmtId="0" fontId="9" fillId="41" borderId="53" xfId="0" applyFont="1" applyFill="1" applyBorder="1" applyAlignment="1" applyProtection="1">
      <alignment horizontal="left" vertical="center" wrapText="1"/>
      <protection locked="0"/>
    </xf>
    <xf numFmtId="0" fontId="13" fillId="41" borderId="41" xfId="0" applyFont="1" applyFill="1" applyBorder="1" applyAlignment="1">
      <alignment horizontal="center" vertical="center" wrapText="1"/>
    </xf>
    <xf numFmtId="0" fontId="13" fillId="41" borderId="19" xfId="0" applyFont="1" applyFill="1" applyBorder="1" applyAlignment="1">
      <alignment horizontal="center" vertical="center" wrapText="1"/>
    </xf>
    <xf numFmtId="0" fontId="13" fillId="41" borderId="44" xfId="0" applyFont="1" applyFill="1" applyBorder="1" applyAlignment="1">
      <alignment horizontal="center" vertical="center" wrapText="1"/>
    </xf>
    <xf numFmtId="0" fontId="9" fillId="41" borderId="74" xfId="0" applyFont="1" applyFill="1" applyBorder="1" applyAlignment="1" applyProtection="1">
      <alignment horizontal="left" vertical="center" wrapText="1"/>
      <protection locked="0"/>
    </xf>
    <xf numFmtId="0" fontId="9" fillId="41" borderId="70" xfId="0" applyFont="1" applyFill="1" applyBorder="1" applyAlignment="1" applyProtection="1">
      <alignment horizontal="left" vertical="center" wrapText="1"/>
      <protection locked="0"/>
    </xf>
    <xf numFmtId="0" fontId="9" fillId="41" borderId="28" xfId="0" applyFont="1" applyFill="1" applyBorder="1" applyAlignment="1">
      <alignment horizontal="center" vertical="center" wrapText="1"/>
    </xf>
    <xf numFmtId="0" fontId="9" fillId="41" borderId="66" xfId="0" applyFont="1" applyFill="1" applyBorder="1" applyAlignment="1">
      <alignment horizontal="center" vertical="center" wrapText="1"/>
    </xf>
    <xf numFmtId="0" fontId="9" fillId="41" borderId="27" xfId="0" applyFont="1" applyFill="1" applyBorder="1" applyAlignment="1">
      <alignment horizontal="center" vertical="center" wrapText="1"/>
    </xf>
    <xf numFmtId="0" fontId="9" fillId="18" borderId="62" xfId="0" applyFont="1" applyFill="1" applyBorder="1" applyAlignment="1">
      <alignment horizontal="center" vertical="center"/>
    </xf>
    <xf numFmtId="0" fontId="9" fillId="38" borderId="43" xfId="0" applyFont="1" applyFill="1" applyBorder="1" applyAlignment="1">
      <alignment horizontal="center" vertical="center" textRotation="90" wrapText="1"/>
    </xf>
    <xf numFmtId="0" fontId="9" fillId="38" borderId="58" xfId="0" applyFont="1" applyFill="1" applyBorder="1" applyAlignment="1">
      <alignment horizontal="center" vertical="center" textRotation="90" wrapText="1"/>
    </xf>
    <xf numFmtId="0" fontId="9" fillId="38" borderId="50" xfId="0" applyFont="1" applyFill="1" applyBorder="1" applyAlignment="1">
      <alignment horizontal="center" vertical="center" textRotation="90" wrapText="1"/>
    </xf>
    <xf numFmtId="0" fontId="17" fillId="0" borderId="3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9" fillId="38" borderId="45" xfId="0" applyFont="1" applyFill="1" applyBorder="1" applyAlignment="1">
      <alignment horizontal="center" vertical="center" textRotation="90" wrapText="1"/>
    </xf>
    <xf numFmtId="0" fontId="9" fillId="43" borderId="33" xfId="0" applyFont="1" applyFill="1" applyBorder="1" applyAlignment="1" applyProtection="1">
      <alignment horizontal="center" vertical="center" textRotation="90" wrapText="1"/>
      <protection locked="0"/>
    </xf>
    <xf numFmtId="2" fontId="91" fillId="0" borderId="31" xfId="0" applyNumberFormat="1" applyFont="1" applyFill="1" applyBorder="1" applyAlignment="1">
      <alignment horizontal="center" vertical="center" wrapText="1"/>
    </xf>
    <xf numFmtId="2" fontId="91" fillId="0" borderId="32" xfId="0" applyNumberFormat="1" applyFont="1" applyFill="1" applyBorder="1" applyAlignment="1">
      <alignment horizontal="center" vertical="center" wrapText="1"/>
    </xf>
    <xf numFmtId="2" fontId="91" fillId="0" borderId="33" xfId="0" applyNumberFormat="1" applyFont="1" applyFill="1" applyBorder="1" applyAlignment="1">
      <alignment horizontal="center" vertical="center" wrapText="1"/>
    </xf>
    <xf numFmtId="0" fontId="9" fillId="38" borderId="63" xfId="0" applyFont="1" applyFill="1" applyBorder="1" applyAlignment="1">
      <alignment horizontal="center" vertical="center" wrapText="1"/>
    </xf>
    <xf numFmtId="0" fontId="9" fillId="0" borderId="24" xfId="0" applyFont="1" applyFill="1" applyBorder="1" applyAlignment="1" applyProtection="1">
      <alignment horizontal="center" vertical="center" textRotation="90" wrapText="1"/>
      <protection locked="0"/>
    </xf>
    <xf numFmtId="0" fontId="9" fillId="0" borderId="11" xfId="0" applyFont="1" applyFill="1" applyBorder="1" applyAlignment="1" applyProtection="1">
      <alignment horizontal="center" vertical="center" textRotation="90" wrapText="1"/>
      <protection locked="0"/>
    </xf>
    <xf numFmtId="0" fontId="9" fillId="0" borderId="26" xfId="0" applyFont="1" applyFill="1" applyBorder="1" applyAlignment="1" applyProtection="1">
      <alignment horizontal="center" vertical="center" textRotation="90" wrapText="1"/>
      <protection locked="0"/>
    </xf>
    <xf numFmtId="0" fontId="9" fillId="0" borderId="12" xfId="0" applyFont="1" applyFill="1" applyBorder="1" applyAlignment="1" applyProtection="1">
      <alignment horizontal="center" vertical="center" textRotation="90" wrapText="1"/>
      <protection locked="0"/>
    </xf>
    <xf numFmtId="3" fontId="9" fillId="0" borderId="11" xfId="0" applyNumberFormat="1" applyFont="1" applyFill="1" applyBorder="1" applyAlignment="1" applyProtection="1">
      <alignment horizontal="center" vertical="center" textRotation="90" wrapText="1"/>
      <protection locked="0"/>
    </xf>
    <xf numFmtId="0" fontId="91" fillId="0" borderId="31" xfId="0" applyFont="1" applyBorder="1" applyAlignment="1">
      <alignment horizontal="center" vertical="center" wrapText="1"/>
    </xf>
    <xf numFmtId="0" fontId="91" fillId="0" borderId="32" xfId="0" applyFont="1" applyBorder="1" applyAlignment="1">
      <alignment horizontal="center" vertical="center" wrapText="1"/>
    </xf>
    <xf numFmtId="0" fontId="91" fillId="0" borderId="33" xfId="0" applyFont="1" applyBorder="1" applyAlignment="1">
      <alignment horizontal="center" vertical="center" wrapText="1"/>
    </xf>
    <xf numFmtId="0" fontId="91" fillId="0" borderId="40" xfId="0" applyFont="1" applyBorder="1" applyAlignment="1">
      <alignment horizontal="center" vertical="center" wrapText="1"/>
    </xf>
    <xf numFmtId="0" fontId="9" fillId="0" borderId="24" xfId="0" applyFont="1" applyBorder="1" applyAlignment="1">
      <alignment textRotation="90"/>
    </xf>
    <xf numFmtId="0" fontId="9" fillId="0" borderId="11" xfId="0" applyFont="1" applyBorder="1" applyAlignment="1">
      <alignment textRotation="90"/>
    </xf>
    <xf numFmtId="0" fontId="9" fillId="0" borderId="31" xfId="0" applyFont="1" applyBorder="1" applyAlignment="1">
      <alignment textRotation="90"/>
    </xf>
    <xf numFmtId="0" fontId="9" fillId="38" borderId="60" xfId="0" applyFont="1" applyFill="1" applyBorder="1" applyAlignment="1">
      <alignment horizontal="center" vertical="center" wrapText="1"/>
    </xf>
    <xf numFmtId="0" fontId="9" fillId="38" borderId="72" xfId="0" applyFont="1" applyFill="1" applyBorder="1" applyAlignment="1">
      <alignment horizontal="center" vertical="center" wrapText="1"/>
    </xf>
    <xf numFmtId="0" fontId="9" fillId="38" borderId="57" xfId="0" applyFont="1" applyFill="1" applyBorder="1" applyAlignment="1">
      <alignment horizontal="center" vertical="center" wrapText="1"/>
    </xf>
    <xf numFmtId="0" fontId="9" fillId="38" borderId="59" xfId="0" applyFont="1" applyFill="1" applyBorder="1" applyAlignment="1">
      <alignment horizontal="center" vertical="center" wrapText="1"/>
    </xf>
    <xf numFmtId="0" fontId="9" fillId="0" borderId="58" xfId="0" applyFont="1" applyFill="1" applyBorder="1" applyAlignment="1">
      <alignment horizontal="center" vertical="center" textRotation="90" wrapText="1"/>
    </xf>
    <xf numFmtId="0" fontId="9" fillId="39" borderId="16" xfId="0" applyFont="1" applyFill="1" applyBorder="1" applyAlignment="1" applyProtection="1">
      <alignment horizontal="center" vertical="center" textRotation="90" wrapText="1"/>
      <protection locked="0"/>
    </xf>
    <xf numFmtId="0" fontId="9" fillId="38" borderId="44" xfId="0" applyFont="1" applyFill="1" applyBorder="1" applyAlignment="1">
      <alignment horizontal="center" vertical="center" wrapText="1"/>
    </xf>
    <xf numFmtId="0" fontId="9" fillId="38" borderId="46" xfId="0" applyFont="1" applyFill="1" applyBorder="1" applyAlignment="1">
      <alignment horizontal="center" vertical="center" wrapText="1"/>
    </xf>
    <xf numFmtId="0" fontId="9" fillId="38" borderId="47" xfId="0" applyFont="1" applyFill="1" applyBorder="1" applyAlignment="1">
      <alignment horizontal="center" vertical="center" wrapText="1"/>
    </xf>
    <xf numFmtId="2" fontId="9" fillId="0" borderId="31" xfId="0" applyNumberFormat="1" applyFont="1" applyBorder="1" applyAlignment="1">
      <alignment horizontal="center" vertical="center" textRotation="90"/>
    </xf>
    <xf numFmtId="2" fontId="9" fillId="0" borderId="32" xfId="0" applyNumberFormat="1" applyFont="1" applyBorder="1" applyAlignment="1">
      <alignment horizontal="center" vertical="center" textRotation="90"/>
    </xf>
    <xf numFmtId="2" fontId="9" fillId="0" borderId="16" xfId="0" applyNumberFormat="1" applyFont="1" applyBorder="1" applyAlignment="1">
      <alignment horizontal="center" vertical="center" textRotation="90"/>
    </xf>
    <xf numFmtId="0" fontId="9" fillId="38" borderId="54" xfId="0" applyFont="1" applyFill="1" applyBorder="1" applyAlignment="1">
      <alignment horizontal="center" vertical="center" wrapText="1"/>
    </xf>
    <xf numFmtId="0" fontId="9" fillId="43" borderId="31" xfId="0" applyFont="1" applyFill="1" applyBorder="1" applyAlignment="1" applyProtection="1">
      <alignment horizontal="center" vertical="center" textRotation="90" wrapText="1"/>
      <protection locked="0"/>
    </xf>
    <xf numFmtId="0" fontId="9" fillId="38" borderId="16" xfId="0" applyFont="1" applyFill="1" applyBorder="1" applyAlignment="1">
      <alignment horizontal="center" vertical="center" textRotation="90" wrapText="1"/>
    </xf>
    <xf numFmtId="3" fontId="17" fillId="0" borderId="40" xfId="0" applyNumberFormat="1" applyFont="1" applyFill="1" applyBorder="1" applyAlignment="1">
      <alignment horizontal="center" vertical="center" textRotation="90" wrapText="1"/>
    </xf>
    <xf numFmtId="3" fontId="17" fillId="0" borderId="32" xfId="0" applyNumberFormat="1" applyFont="1" applyFill="1" applyBorder="1" applyAlignment="1">
      <alignment horizontal="center" vertical="center" textRotation="90" wrapText="1"/>
    </xf>
    <xf numFmtId="3" fontId="17" fillId="0" borderId="33" xfId="0" applyNumberFormat="1" applyFont="1" applyFill="1" applyBorder="1" applyAlignment="1">
      <alignment horizontal="center" vertical="center" textRotation="90" wrapText="1"/>
    </xf>
    <xf numFmtId="0" fontId="17" fillId="0" borderId="32" xfId="0" applyFont="1" applyBorder="1" applyAlignment="1">
      <alignment/>
    </xf>
    <xf numFmtId="0" fontId="17" fillId="0" borderId="33" xfId="0" applyFont="1" applyBorder="1" applyAlignment="1">
      <alignment/>
    </xf>
    <xf numFmtId="179" fontId="29" fillId="0" borderId="31" xfId="0" applyNumberFormat="1" applyFont="1" applyFill="1" applyBorder="1" applyAlignment="1">
      <alignment horizontal="center" vertical="center" wrapText="1"/>
    </xf>
    <xf numFmtId="179" fontId="29" fillId="0" borderId="32" xfId="0" applyNumberFormat="1" applyFont="1" applyFill="1" applyBorder="1" applyAlignment="1">
      <alignment horizontal="center" vertical="center" wrapText="1"/>
    </xf>
    <xf numFmtId="179" fontId="29" fillId="0" borderId="16" xfId="0" applyNumberFormat="1" applyFont="1" applyFill="1" applyBorder="1" applyAlignment="1">
      <alignment horizontal="center" vertical="center" wrapText="1"/>
    </xf>
    <xf numFmtId="0" fontId="31" fillId="0" borderId="31" xfId="45" applyNumberFormat="1" applyFont="1" applyFill="1" applyBorder="1" applyAlignment="1">
      <alignment horizontal="center" vertical="center" wrapText="1"/>
    </xf>
    <xf numFmtId="0" fontId="31" fillId="0" borderId="32" xfId="45" applyNumberFormat="1" applyFont="1" applyFill="1" applyBorder="1" applyAlignment="1">
      <alignment horizontal="center" vertical="center" wrapText="1"/>
    </xf>
    <xf numFmtId="0" fontId="31" fillId="0" borderId="16" xfId="45" applyNumberFormat="1" applyFont="1" applyFill="1" applyBorder="1" applyAlignment="1">
      <alignment horizontal="center" vertical="center" wrapText="1"/>
    </xf>
    <xf numFmtId="0" fontId="32" fillId="0" borderId="48" xfId="45" applyNumberFormat="1" applyFont="1" applyFill="1" applyBorder="1" applyAlignment="1">
      <alignment horizontal="center" vertical="center" wrapText="1"/>
    </xf>
    <xf numFmtId="0" fontId="32" fillId="0" borderId="67" xfId="45" applyNumberFormat="1" applyFont="1" applyFill="1" applyBorder="1" applyAlignment="1">
      <alignment horizontal="center" vertical="center" wrapText="1"/>
    </xf>
    <xf numFmtId="0" fontId="32" fillId="0" borderId="61" xfId="45" applyNumberFormat="1" applyFont="1" applyFill="1" applyBorder="1" applyAlignment="1">
      <alignment horizontal="center" vertical="center" wrapText="1"/>
    </xf>
    <xf numFmtId="0" fontId="32" fillId="0" borderId="31" xfId="45" applyNumberFormat="1" applyFont="1" applyFill="1" applyBorder="1" applyAlignment="1">
      <alignment horizontal="center" vertical="center" wrapText="1"/>
    </xf>
    <xf numFmtId="0" fontId="32" fillId="0" borderId="32" xfId="45" applyNumberFormat="1" applyFont="1" applyFill="1" applyBorder="1" applyAlignment="1">
      <alignment horizontal="center" vertical="center" wrapText="1"/>
    </xf>
    <xf numFmtId="179" fontId="29" fillId="0" borderId="24" xfId="0" applyNumberFormat="1" applyFont="1" applyFill="1" applyBorder="1" applyAlignment="1">
      <alignment horizontal="center" vertical="center" wrapText="1"/>
    </xf>
    <xf numFmtId="0" fontId="32" fillId="34" borderId="24" xfId="45" applyNumberFormat="1" applyFont="1" applyFill="1" applyBorder="1" applyAlignment="1">
      <alignment horizontal="center" vertical="center" textRotation="90"/>
    </xf>
    <xf numFmtId="0" fontId="32" fillId="34" borderId="24" xfId="45" applyNumberFormat="1" applyFont="1" applyFill="1" applyBorder="1" applyAlignment="1">
      <alignment horizontal="center" vertical="center"/>
    </xf>
    <xf numFmtId="0" fontId="31" fillId="0" borderId="24" xfId="45" applyNumberFormat="1" applyFont="1" applyFill="1" applyBorder="1" applyAlignment="1">
      <alignment horizontal="center" vertical="center" wrapText="1"/>
    </xf>
    <xf numFmtId="0" fontId="32" fillId="0" borderId="16" xfId="45" applyNumberFormat="1" applyFont="1" applyFill="1" applyBorder="1" applyAlignment="1">
      <alignment horizontal="center" vertical="center" wrapText="1"/>
    </xf>
    <xf numFmtId="179" fontId="37" fillId="0" borderId="31" xfId="0" applyNumberFormat="1" applyFont="1" applyFill="1" applyBorder="1" applyAlignment="1">
      <alignment horizontal="center" vertical="center" wrapText="1"/>
    </xf>
    <xf numFmtId="179" fontId="37" fillId="0" borderId="32" xfId="0" applyNumberFormat="1" applyFont="1" applyFill="1" applyBorder="1" applyAlignment="1">
      <alignment horizontal="center" vertical="center" wrapText="1"/>
    </xf>
    <xf numFmtId="0" fontId="32" fillId="34" borderId="32" xfId="45" applyNumberFormat="1" applyFont="1" applyFill="1" applyBorder="1" applyAlignment="1">
      <alignment horizontal="center" vertical="center" textRotation="90"/>
    </xf>
    <xf numFmtId="179" fontId="32" fillId="0" borderId="31" xfId="0" applyNumberFormat="1" applyFont="1" applyFill="1" applyBorder="1" applyAlignment="1">
      <alignment horizontal="center" vertical="center" wrapText="1"/>
    </xf>
    <xf numFmtId="179" fontId="32" fillId="0" borderId="32" xfId="0" applyNumberFormat="1" applyFont="1" applyFill="1" applyBorder="1" applyAlignment="1">
      <alignment horizontal="center" vertical="center" wrapText="1"/>
    </xf>
    <xf numFmtId="179" fontId="32" fillId="0" borderId="24" xfId="0" applyNumberFormat="1" applyFont="1" applyFill="1" applyBorder="1" applyAlignment="1">
      <alignment horizontal="center" vertical="center" wrapText="1"/>
    </xf>
    <xf numFmtId="0" fontId="32" fillId="34" borderId="24" xfId="45" applyNumberFormat="1" applyFont="1" applyFill="1" applyBorder="1" applyAlignment="1">
      <alignment horizontal="center" vertical="center" wrapText="1"/>
    </xf>
    <xf numFmtId="0" fontId="32" fillId="34" borderId="31" xfId="45" applyNumberFormat="1" applyFont="1" applyFill="1" applyBorder="1" applyAlignment="1">
      <alignment horizontal="center" vertical="center"/>
    </xf>
    <xf numFmtId="0" fontId="32" fillId="34" borderId="32" xfId="45" applyNumberFormat="1" applyFont="1" applyFill="1" applyBorder="1" applyAlignment="1">
      <alignment horizontal="center" vertical="center"/>
    </xf>
    <xf numFmtId="0" fontId="32" fillId="34" borderId="31" xfId="45" applyNumberFormat="1" applyFont="1" applyFill="1" applyBorder="1" applyAlignment="1">
      <alignment horizontal="center" vertical="center" textRotation="90"/>
    </xf>
    <xf numFmtId="0" fontId="96" fillId="0" borderId="31" xfId="0" applyNumberFormat="1" applyFont="1" applyFill="1" applyBorder="1" applyAlignment="1">
      <alignment horizontal="center" vertical="center" wrapText="1"/>
    </xf>
    <xf numFmtId="0" fontId="96" fillId="0" borderId="16" xfId="0" applyNumberFormat="1" applyFont="1" applyFill="1" applyBorder="1" applyAlignment="1">
      <alignment horizontal="center" vertical="center" wrapText="1"/>
    </xf>
    <xf numFmtId="0" fontId="32" fillId="0" borderId="31" xfId="45" applyNumberFormat="1" applyFont="1" applyFill="1" applyBorder="1" applyAlignment="1">
      <alignment horizontal="center" vertical="center"/>
    </xf>
    <xf numFmtId="0" fontId="32" fillId="0" borderId="16" xfId="45" applyNumberFormat="1" applyFont="1" applyFill="1" applyBorder="1" applyAlignment="1">
      <alignment horizontal="center" vertical="center"/>
    </xf>
    <xf numFmtId="0" fontId="32" fillId="0" borderId="24" xfId="45" applyNumberFormat="1" applyFont="1" applyFill="1" applyBorder="1" applyAlignment="1">
      <alignment horizontal="center" vertical="center" wrapText="1"/>
    </xf>
    <xf numFmtId="0" fontId="32" fillId="0" borderId="27" xfId="45" applyNumberFormat="1" applyFont="1" applyFill="1" applyBorder="1" applyAlignment="1">
      <alignment horizontal="center" vertical="center" wrapText="1"/>
    </xf>
    <xf numFmtId="0" fontId="32" fillId="0" borderId="54" xfId="45" applyNumberFormat="1" applyFont="1" applyFill="1" applyBorder="1" applyAlignment="1">
      <alignment horizontal="center" vertical="center" textRotation="90"/>
    </xf>
    <xf numFmtId="0" fontId="32" fillId="0" borderId="46" xfId="45" applyNumberFormat="1" applyFont="1" applyFill="1" applyBorder="1" applyAlignment="1">
      <alignment horizontal="center" vertical="center" textRotation="90"/>
    </xf>
    <xf numFmtId="0" fontId="25" fillId="34" borderId="31" xfId="46" applyNumberFormat="1" applyFont="1" applyFill="1" applyBorder="1" applyAlignment="1" applyProtection="1">
      <alignment horizontal="center" vertical="center" textRotation="90"/>
      <protection/>
    </xf>
    <xf numFmtId="0" fontId="36" fillId="34" borderId="32" xfId="45" applyNumberFormat="1" applyFont="1" applyFill="1" applyBorder="1" applyAlignment="1">
      <alignment horizontal="center" vertical="center" textRotation="90"/>
    </xf>
    <xf numFmtId="0" fontId="29" fillId="0" borderId="24" xfId="0" applyNumberFormat="1" applyFont="1" applyFill="1" applyBorder="1" applyAlignment="1">
      <alignment horizontal="center" vertical="center" wrapText="1"/>
    </xf>
    <xf numFmtId="0" fontId="32" fillId="34" borderId="31" xfId="45" applyNumberFormat="1" applyFont="1" applyFill="1" applyBorder="1" applyAlignment="1">
      <alignment horizontal="center" vertical="center" wrapText="1"/>
    </xf>
    <xf numFmtId="0" fontId="32" fillId="34" borderId="16" xfId="45" applyNumberFormat="1" applyFont="1" applyFill="1" applyBorder="1" applyAlignment="1">
      <alignment horizontal="center" vertical="center" wrapText="1"/>
    </xf>
    <xf numFmtId="10" fontId="32" fillId="0" borderId="24" xfId="45" applyNumberFormat="1" applyFont="1" applyFill="1" applyBorder="1" applyAlignment="1">
      <alignment horizontal="center" vertical="center"/>
    </xf>
    <xf numFmtId="0" fontId="32" fillId="0" borderId="32" xfId="45" applyNumberFormat="1" applyFont="1" applyFill="1" applyBorder="1" applyAlignment="1">
      <alignment horizontal="center" vertical="center"/>
    </xf>
    <xf numFmtId="179" fontId="29" fillId="0" borderId="31" xfId="0" applyNumberFormat="1" applyFont="1" applyFill="1" applyBorder="1" applyAlignment="1">
      <alignment horizontal="center" vertical="center"/>
    </xf>
    <xf numFmtId="179" fontId="29" fillId="0" borderId="16" xfId="0" applyNumberFormat="1" applyFont="1" applyFill="1" applyBorder="1" applyAlignment="1">
      <alignment horizontal="center" vertical="center"/>
    </xf>
    <xf numFmtId="179" fontId="37" fillId="0" borderId="16" xfId="0" applyNumberFormat="1" applyFont="1" applyFill="1" applyBorder="1" applyAlignment="1">
      <alignment horizontal="center" vertical="center" wrapText="1"/>
    </xf>
    <xf numFmtId="0" fontId="32" fillId="0" borderId="24" xfId="45" applyNumberFormat="1" applyFont="1" applyFill="1" applyBorder="1" applyAlignment="1">
      <alignment horizontal="center" vertical="center"/>
    </xf>
    <xf numFmtId="0" fontId="32" fillId="0" borderId="27" xfId="45" applyNumberFormat="1" applyFont="1" applyFill="1" applyBorder="1" applyAlignment="1">
      <alignment horizontal="center" vertical="center"/>
    </xf>
    <xf numFmtId="0" fontId="31" fillId="34" borderId="16" xfId="45" applyNumberFormat="1" applyFont="1" applyFill="1" applyBorder="1" applyAlignment="1">
      <alignment horizontal="center" vertical="center" wrapText="1"/>
    </xf>
    <xf numFmtId="0" fontId="31" fillId="34" borderId="24" xfId="45" applyNumberFormat="1" applyFont="1" applyFill="1" applyBorder="1" applyAlignment="1">
      <alignment horizontal="center" vertical="center" wrapText="1"/>
    </xf>
    <xf numFmtId="0" fontId="31" fillId="34" borderId="31" xfId="45" applyNumberFormat="1" applyFont="1" applyFill="1" applyBorder="1" applyAlignment="1">
      <alignment horizontal="center" vertical="center" wrapText="1"/>
    </xf>
    <xf numFmtId="49" fontId="31" fillId="34" borderId="16" xfId="45" applyNumberFormat="1" applyFont="1" applyFill="1" applyBorder="1" applyAlignment="1">
      <alignment horizontal="left" vertical="center" wrapText="1"/>
    </xf>
    <xf numFmtId="49" fontId="31" fillId="34" borderId="24" xfId="45" applyNumberFormat="1" applyFont="1" applyFill="1" applyBorder="1" applyAlignment="1">
      <alignment horizontal="left" vertical="center" wrapText="1"/>
    </xf>
    <xf numFmtId="49" fontId="31" fillId="34" borderId="31" xfId="45" applyNumberFormat="1" applyFont="1" applyFill="1" applyBorder="1" applyAlignment="1">
      <alignment horizontal="left" vertical="center" wrapText="1"/>
    </xf>
    <xf numFmtId="1" fontId="31" fillId="34" borderId="16" xfId="45" applyNumberFormat="1" applyFont="1" applyFill="1" applyBorder="1" applyAlignment="1">
      <alignment horizontal="center" vertical="center" textRotation="90" wrapText="1"/>
    </xf>
    <xf numFmtId="1" fontId="31" fillId="34" borderId="24" xfId="45" applyNumberFormat="1" applyFont="1" applyFill="1" applyBorder="1" applyAlignment="1">
      <alignment horizontal="center" vertical="center" textRotation="90" wrapText="1"/>
    </xf>
    <xf numFmtId="1" fontId="31" fillId="34" borderId="31" xfId="45" applyNumberFormat="1" applyFont="1" applyFill="1" applyBorder="1" applyAlignment="1">
      <alignment horizontal="center" vertical="center" textRotation="90" wrapText="1"/>
    </xf>
    <xf numFmtId="0" fontId="32" fillId="34" borderId="32" xfId="45" applyNumberFormat="1" applyFont="1" applyFill="1" applyBorder="1" applyAlignment="1">
      <alignment horizontal="center" vertical="center" wrapText="1"/>
    </xf>
    <xf numFmtId="0" fontId="32" fillId="34" borderId="28" xfId="45" applyNumberFormat="1" applyFont="1" applyFill="1" applyBorder="1" applyAlignment="1">
      <alignment horizontal="center" vertical="center" wrapText="1"/>
    </xf>
    <xf numFmtId="0" fontId="32" fillId="34" borderId="48" xfId="45" applyNumberFormat="1" applyFont="1" applyFill="1" applyBorder="1" applyAlignment="1">
      <alignment horizontal="center" vertical="center" wrapText="1"/>
    </xf>
    <xf numFmtId="1" fontId="31" fillId="34" borderId="16" xfId="45" applyNumberFormat="1" applyFont="1" applyFill="1" applyBorder="1" applyAlignment="1">
      <alignment horizontal="center" vertical="center" wrapText="1"/>
    </xf>
    <xf numFmtId="1" fontId="31" fillId="34" borderId="24" xfId="45" applyNumberFormat="1" applyFont="1" applyFill="1" applyBorder="1" applyAlignment="1">
      <alignment horizontal="center" vertical="center" wrapText="1"/>
    </xf>
    <xf numFmtId="1" fontId="31" fillId="34" borderId="31" xfId="45" applyNumberFormat="1" applyFont="1" applyFill="1" applyBorder="1" applyAlignment="1">
      <alignment horizontal="center" vertical="center" wrapText="1"/>
    </xf>
    <xf numFmtId="10" fontId="31" fillId="34" borderId="16" xfId="45" applyNumberFormat="1" applyFont="1" applyFill="1" applyBorder="1" applyAlignment="1">
      <alignment horizontal="center" vertical="center" textRotation="90" wrapText="1"/>
    </xf>
    <xf numFmtId="10" fontId="31" fillId="34" borderId="24" xfId="45" applyNumberFormat="1" applyFont="1" applyFill="1" applyBorder="1" applyAlignment="1">
      <alignment horizontal="center" vertical="center" textRotation="90" wrapText="1"/>
    </xf>
    <xf numFmtId="10" fontId="31" fillId="34" borderId="31" xfId="45" applyNumberFormat="1" applyFont="1" applyFill="1" applyBorder="1" applyAlignment="1">
      <alignment horizontal="center" vertical="center" textRotation="90" wrapText="1"/>
    </xf>
    <xf numFmtId="49" fontId="31" fillId="34" borderId="16" xfId="45" applyNumberFormat="1" applyFont="1" applyFill="1" applyBorder="1" applyAlignment="1">
      <alignment horizontal="center" vertical="center" wrapText="1"/>
    </xf>
    <xf numFmtId="49" fontId="31" fillId="34" borderId="24" xfId="45" applyNumberFormat="1" applyFont="1" applyFill="1" applyBorder="1" applyAlignment="1">
      <alignment horizontal="center" vertical="center" wrapText="1"/>
    </xf>
    <xf numFmtId="49" fontId="31" fillId="34" borderId="31" xfId="45" applyNumberFormat="1" applyFont="1" applyFill="1" applyBorder="1" applyAlignment="1">
      <alignment horizontal="center" vertical="center" wrapText="1"/>
    </xf>
    <xf numFmtId="1" fontId="31" fillId="34" borderId="63" xfId="45" applyNumberFormat="1" applyFont="1" applyFill="1" applyBorder="1" applyAlignment="1">
      <alignment horizontal="center" vertical="center" textRotation="90" wrapText="1"/>
    </xf>
    <xf numFmtId="1" fontId="31" fillId="34" borderId="25" xfId="45" applyNumberFormat="1" applyFont="1" applyFill="1" applyBorder="1" applyAlignment="1">
      <alignment horizontal="center" vertical="center" textRotation="90" wrapText="1"/>
    </xf>
    <xf numFmtId="1" fontId="31" fillId="34" borderId="36" xfId="45" applyNumberFormat="1" applyFont="1" applyFill="1" applyBorder="1" applyAlignment="1">
      <alignment horizontal="center" vertical="center" textRotation="90" wrapText="1"/>
    </xf>
    <xf numFmtId="0" fontId="31" fillId="34" borderId="25" xfId="45" applyNumberFormat="1" applyFont="1" applyFill="1" applyBorder="1" applyAlignment="1">
      <alignment horizontal="center" vertical="center" wrapText="1"/>
    </xf>
    <xf numFmtId="0" fontId="31" fillId="34" borderId="11" xfId="45" applyNumberFormat="1" applyFont="1" applyFill="1" applyBorder="1" applyAlignment="1">
      <alignment horizontal="center" vertical="center" wrapText="1"/>
    </xf>
    <xf numFmtId="1" fontId="31" fillId="34" borderId="11" xfId="45" applyNumberFormat="1" applyFont="1" applyFill="1" applyBorder="1" applyAlignment="1">
      <alignment horizontal="center" vertical="center" wrapText="1"/>
    </xf>
    <xf numFmtId="17" fontId="12" fillId="34" borderId="24" xfId="45" applyNumberFormat="1" applyFont="1" applyFill="1" applyBorder="1" applyAlignment="1">
      <alignment horizontal="left" vertical="center" wrapText="1"/>
    </xf>
    <xf numFmtId="0" fontId="12" fillId="34" borderId="24" xfId="45" applyNumberFormat="1" applyFont="1" applyFill="1" applyBorder="1" applyAlignment="1">
      <alignment horizontal="left" vertical="center" wrapText="1"/>
    </xf>
    <xf numFmtId="0" fontId="12" fillId="34" borderId="26" xfId="45" applyNumberFormat="1" applyFont="1" applyFill="1" applyBorder="1" applyAlignment="1">
      <alignment horizontal="left" vertical="center" wrapText="1"/>
    </xf>
    <xf numFmtId="0" fontId="23" fillId="34" borderId="28" xfId="0" applyNumberFormat="1" applyFont="1" applyFill="1" applyBorder="1" applyAlignment="1">
      <alignment horizontal="left" vertical="center" wrapText="1"/>
    </xf>
    <xf numFmtId="0" fontId="23" fillId="34" borderId="66" xfId="0" applyNumberFormat="1" applyFont="1" applyFill="1" applyBorder="1" applyAlignment="1">
      <alignment horizontal="left" vertical="center" wrapText="1"/>
    </xf>
    <xf numFmtId="0" fontId="23" fillId="34" borderId="76" xfId="0" applyNumberFormat="1" applyFont="1" applyFill="1" applyBorder="1" applyAlignment="1">
      <alignment horizontal="left" vertical="center" wrapText="1"/>
    </xf>
    <xf numFmtId="0" fontId="21" fillId="34" borderId="20" xfId="45" applyNumberFormat="1" applyFont="1" applyFill="1" applyBorder="1" applyAlignment="1">
      <alignment horizontal="center" vertical="center" wrapText="1"/>
    </xf>
    <xf numFmtId="0" fontId="21" fillId="34" borderId="17" xfId="45" applyNumberFormat="1" applyFont="1" applyFill="1" applyBorder="1" applyAlignment="1">
      <alignment horizontal="center" vertical="center" wrapText="1"/>
    </xf>
    <xf numFmtId="0" fontId="21" fillId="34" borderId="21" xfId="45" applyNumberFormat="1" applyFont="1" applyFill="1" applyBorder="1" applyAlignment="1">
      <alignment horizontal="center" vertical="center" wrapText="1"/>
    </xf>
    <xf numFmtId="0" fontId="21" fillId="34" borderId="25" xfId="45" applyNumberFormat="1" applyFont="1" applyFill="1" applyBorder="1" applyAlignment="1">
      <alignment horizontal="center" vertical="center" wrapText="1"/>
    </xf>
    <xf numFmtId="0" fontId="21" fillId="34" borderId="24" xfId="45" applyNumberFormat="1" applyFont="1" applyFill="1" applyBorder="1" applyAlignment="1">
      <alignment horizontal="center" vertical="center" wrapText="1"/>
    </xf>
    <xf numFmtId="0" fontId="21" fillId="34" borderId="26" xfId="45" applyNumberFormat="1" applyFont="1" applyFill="1" applyBorder="1" applyAlignment="1">
      <alignment horizontal="center" vertical="center" wrapText="1"/>
    </xf>
    <xf numFmtId="0" fontId="22" fillId="34" borderId="24" xfId="45" applyNumberFormat="1" applyFont="1" applyFill="1" applyBorder="1" applyAlignment="1">
      <alignment horizontal="left" vertical="center" wrapText="1"/>
    </xf>
    <xf numFmtId="0" fontId="22" fillId="34" borderId="26" xfId="45" applyNumberFormat="1" applyFont="1" applyFill="1" applyBorder="1" applyAlignment="1">
      <alignment horizontal="left" vertical="center" wrapText="1"/>
    </xf>
    <xf numFmtId="0" fontId="23" fillId="34" borderId="24" xfId="45" applyNumberFormat="1" applyFont="1" applyFill="1" applyBorder="1" applyAlignment="1">
      <alignment horizontal="left" vertical="center" wrapText="1"/>
    </xf>
    <xf numFmtId="0" fontId="23" fillId="34" borderId="26" xfId="45" applyNumberFormat="1" applyFont="1" applyFill="1" applyBorder="1" applyAlignment="1">
      <alignment horizontal="left" vertical="center" wrapText="1"/>
    </xf>
    <xf numFmtId="0" fontId="3" fillId="0" borderId="24" xfId="0" applyNumberFormat="1" applyFont="1" applyBorder="1" applyAlignment="1">
      <alignment horizontal="center" vertical="center" wrapText="1"/>
    </xf>
    <xf numFmtId="0" fontId="0" fillId="0" borderId="24" xfId="0" applyNumberFormat="1" applyBorder="1" applyAlignment="1">
      <alignment horizontal="center" vertical="center" wrapText="1"/>
    </xf>
    <xf numFmtId="0" fontId="0" fillId="0" borderId="31" xfId="0" applyNumberFormat="1" applyBorder="1" applyAlignment="1">
      <alignment horizontal="center"/>
    </xf>
    <xf numFmtId="0" fontId="0" fillId="0" borderId="32" xfId="0" applyNumberFormat="1" applyBorder="1" applyAlignment="1">
      <alignment horizontal="center"/>
    </xf>
    <xf numFmtId="0" fontId="0" fillId="0" borderId="16" xfId="0" applyNumberFormat="1" applyBorder="1" applyAlignment="1">
      <alignment horizontal="center"/>
    </xf>
    <xf numFmtId="0" fontId="12" fillId="0" borderId="27"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0" fontId="0" fillId="0" borderId="16" xfId="0" applyNumberFormat="1" applyBorder="1" applyAlignment="1">
      <alignment horizontal="center" vertical="center"/>
    </xf>
    <xf numFmtId="0" fontId="3" fillId="0" borderId="31"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12" fillId="0" borderId="24" xfId="0" applyNumberFormat="1" applyFont="1" applyBorder="1" applyAlignment="1">
      <alignment horizontal="center" vertical="center" wrapText="1"/>
    </xf>
    <xf numFmtId="0" fontId="12" fillId="0" borderId="31" xfId="0" applyNumberFormat="1" applyFont="1" applyBorder="1" applyAlignment="1">
      <alignment horizontal="center" vertical="center" wrapText="1"/>
    </xf>
    <xf numFmtId="0" fontId="12" fillId="0" borderId="24" xfId="0" applyNumberFormat="1" applyFont="1" applyBorder="1" applyAlignment="1">
      <alignment horizontal="center" vertical="center" textRotation="90" wrapText="1"/>
    </xf>
    <xf numFmtId="0" fontId="12" fillId="0" borderId="31" xfId="0" applyNumberFormat="1" applyFont="1" applyBorder="1" applyAlignment="1">
      <alignment horizontal="center" vertical="center" textRotation="90" wrapText="1"/>
    </xf>
    <xf numFmtId="0" fontId="0" fillId="0" borderId="24" xfId="0" applyNumberFormat="1" applyBorder="1" applyAlignment="1">
      <alignment horizontal="center"/>
    </xf>
    <xf numFmtId="179" fontId="29" fillId="34" borderId="31" xfId="0" applyNumberFormat="1" applyFont="1" applyFill="1" applyBorder="1" applyAlignment="1">
      <alignment horizontal="center" vertical="center" wrapText="1"/>
    </xf>
    <xf numFmtId="179" fontId="29" fillId="34" borderId="32" xfId="0" applyNumberFormat="1" applyFont="1" applyFill="1" applyBorder="1" applyAlignment="1">
      <alignment horizontal="center" vertical="center" wrapText="1"/>
    </xf>
    <xf numFmtId="179" fontId="29" fillId="34" borderId="16" xfId="0" applyNumberFormat="1" applyFont="1" applyFill="1" applyBorder="1" applyAlignment="1">
      <alignment horizontal="center" vertical="center" wrapText="1"/>
    </xf>
    <xf numFmtId="0" fontId="12" fillId="0" borderId="32"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0" fillId="0" borderId="48" xfId="0" applyNumberFormat="1" applyBorder="1" applyAlignment="1">
      <alignment horizontal="center" vertical="center"/>
    </xf>
    <xf numFmtId="0" fontId="0" fillId="0" borderId="67" xfId="0" applyNumberFormat="1" applyBorder="1" applyAlignment="1">
      <alignment horizontal="center" vertical="center"/>
    </xf>
    <xf numFmtId="0" fontId="0" fillId="0" borderId="61" xfId="0" applyNumberFormat="1" applyBorder="1" applyAlignment="1">
      <alignment horizontal="center" vertical="center"/>
    </xf>
    <xf numFmtId="0" fontId="0" fillId="0" borderId="24" xfId="0" applyNumberFormat="1" applyBorder="1" applyAlignment="1">
      <alignment horizontal="center" vertical="center"/>
    </xf>
    <xf numFmtId="0" fontId="0" fillId="0" borderId="31" xfId="0" applyNumberFormat="1" applyBorder="1" applyAlignment="1">
      <alignment horizontal="center" vertical="center" wrapText="1"/>
    </xf>
    <xf numFmtId="0" fontId="12" fillId="0" borderId="31" xfId="0" applyNumberFormat="1" applyFont="1" applyBorder="1" applyAlignment="1">
      <alignment horizontal="center" vertical="center"/>
    </xf>
    <xf numFmtId="0" fontId="12" fillId="0" borderId="32" xfId="0" applyNumberFormat="1" applyFont="1" applyBorder="1" applyAlignment="1">
      <alignment horizontal="center" vertical="center"/>
    </xf>
    <xf numFmtId="0" fontId="12" fillId="0" borderId="16" xfId="0" applyNumberFormat="1" applyFont="1" applyBorder="1" applyAlignment="1">
      <alignment horizontal="center" vertical="center"/>
    </xf>
    <xf numFmtId="49" fontId="12" fillId="0" borderId="16" xfId="45" applyNumberFormat="1" applyFont="1" applyFill="1" applyBorder="1" applyAlignment="1">
      <alignment horizontal="left" vertical="center" wrapText="1"/>
    </xf>
    <xf numFmtId="49" fontId="12" fillId="0" borderId="24" xfId="45" applyNumberFormat="1" applyFont="1" applyFill="1" applyBorder="1" applyAlignment="1">
      <alignment horizontal="left" vertical="center" wrapText="1"/>
    </xf>
    <xf numFmtId="49" fontId="12" fillId="0" borderId="31" xfId="45" applyNumberFormat="1" applyFont="1" applyFill="1" applyBorder="1" applyAlignment="1">
      <alignment horizontal="left" vertical="center" wrapText="1"/>
    </xf>
    <xf numFmtId="0" fontId="21" fillId="0" borderId="20" xfId="45" applyNumberFormat="1" applyFont="1" applyFill="1" applyBorder="1" applyAlignment="1">
      <alignment horizontal="center" vertical="center" wrapText="1"/>
    </xf>
    <xf numFmtId="0" fontId="21" fillId="0" borderId="17" xfId="45" applyNumberFormat="1" applyFont="1" applyFill="1" applyBorder="1" applyAlignment="1">
      <alignment horizontal="center" vertical="center" wrapText="1"/>
    </xf>
    <xf numFmtId="0" fontId="21" fillId="0" borderId="21" xfId="45" applyNumberFormat="1" applyFont="1" applyFill="1" applyBorder="1" applyAlignment="1">
      <alignment horizontal="center" vertical="center" wrapText="1"/>
    </xf>
    <xf numFmtId="0" fontId="21" fillId="0" borderId="25" xfId="45" applyNumberFormat="1" applyFont="1" applyFill="1" applyBorder="1" applyAlignment="1">
      <alignment horizontal="center" vertical="center" wrapText="1"/>
    </xf>
    <xf numFmtId="0" fontId="21" fillId="0" borderId="24" xfId="45" applyNumberFormat="1" applyFont="1" applyFill="1" applyBorder="1" applyAlignment="1">
      <alignment horizontal="center" vertical="center" wrapText="1"/>
    </xf>
    <xf numFmtId="0" fontId="21" fillId="0" borderId="26" xfId="45" applyNumberFormat="1" applyFont="1" applyFill="1" applyBorder="1" applyAlignment="1">
      <alignment horizontal="center" vertical="center" wrapText="1"/>
    </xf>
    <xf numFmtId="0" fontId="22" fillId="0" borderId="24" xfId="45" applyNumberFormat="1" applyFont="1" applyFill="1" applyBorder="1" applyAlignment="1">
      <alignment horizontal="left" vertical="center" wrapText="1"/>
    </xf>
    <xf numFmtId="0" fontId="22" fillId="0" borderId="26" xfId="45" applyNumberFormat="1" applyFont="1" applyFill="1" applyBorder="1" applyAlignment="1">
      <alignment horizontal="left" vertical="center" wrapText="1"/>
    </xf>
    <xf numFmtId="0" fontId="23" fillId="0" borderId="24" xfId="45" applyNumberFormat="1" applyFont="1" applyFill="1" applyBorder="1" applyAlignment="1">
      <alignment horizontal="left" vertical="center" wrapText="1"/>
    </xf>
    <xf numFmtId="0" fontId="23" fillId="0" borderId="26" xfId="45" applyNumberFormat="1" applyFont="1" applyFill="1" applyBorder="1" applyAlignment="1">
      <alignment horizontal="left" vertical="center" wrapText="1"/>
    </xf>
    <xf numFmtId="17" fontId="12" fillId="0" borderId="24" xfId="45" applyNumberFormat="1" applyFont="1" applyFill="1" applyBorder="1" applyAlignment="1">
      <alignment horizontal="left" vertical="center" wrapText="1"/>
    </xf>
    <xf numFmtId="0" fontId="12" fillId="0" borderId="24" xfId="45" applyNumberFormat="1" applyFont="1" applyFill="1" applyBorder="1" applyAlignment="1">
      <alignment horizontal="left" vertical="center" wrapText="1"/>
    </xf>
    <xf numFmtId="0" fontId="12" fillId="0" borderId="26" xfId="45" applyNumberFormat="1" applyFont="1" applyFill="1" applyBorder="1" applyAlignment="1">
      <alignment horizontal="left" vertical="center" wrapText="1"/>
    </xf>
    <xf numFmtId="0" fontId="22" fillId="0" borderId="28" xfId="0" applyNumberFormat="1" applyFont="1" applyFill="1" applyBorder="1" applyAlignment="1">
      <alignment horizontal="left" vertical="center" wrapText="1"/>
    </xf>
    <xf numFmtId="0" fontId="22" fillId="0" borderId="66" xfId="0" applyNumberFormat="1" applyFont="1" applyFill="1" applyBorder="1" applyAlignment="1">
      <alignment horizontal="left" vertical="center" wrapText="1"/>
    </xf>
    <xf numFmtId="0" fontId="22" fillId="0" borderId="76" xfId="0" applyNumberFormat="1" applyFont="1" applyFill="1" applyBorder="1" applyAlignment="1">
      <alignment horizontal="left" vertical="center" wrapText="1"/>
    </xf>
    <xf numFmtId="0" fontId="12" fillId="0" borderId="25" xfId="45" applyNumberFormat="1" applyFont="1" applyFill="1" applyBorder="1" applyAlignment="1">
      <alignment horizontal="center" vertical="center" wrapText="1"/>
    </xf>
    <xf numFmtId="0" fontId="12" fillId="0" borderId="24" xfId="45" applyNumberFormat="1" applyFont="1" applyFill="1" applyBorder="1" applyAlignment="1">
      <alignment horizontal="center" vertical="center" wrapText="1"/>
    </xf>
    <xf numFmtId="0" fontId="25" fillId="0" borderId="31" xfId="46" applyNumberFormat="1" applyFont="1" applyFill="1" applyBorder="1" applyAlignment="1" applyProtection="1">
      <alignment horizontal="center" vertical="center" textRotation="90" wrapText="1"/>
      <protection/>
    </xf>
    <xf numFmtId="0" fontId="28" fillId="0" borderId="32" xfId="45" applyNumberFormat="1" applyFont="1" applyFill="1" applyBorder="1" applyAlignment="1">
      <alignment horizontal="center" vertical="center" textRotation="90" wrapText="1"/>
    </xf>
    <xf numFmtId="1" fontId="12" fillId="0" borderId="16" xfId="45" applyNumberFormat="1" applyFont="1" applyFill="1" applyBorder="1" applyAlignment="1">
      <alignment horizontal="center" vertical="center" textRotation="90" wrapText="1"/>
    </xf>
    <xf numFmtId="1" fontId="12" fillId="0" borderId="24" xfId="45" applyNumberFormat="1" applyFont="1" applyFill="1" applyBorder="1" applyAlignment="1">
      <alignment horizontal="center" vertical="center" textRotation="90" wrapText="1"/>
    </xf>
    <xf numFmtId="1" fontId="12" fillId="0" borderId="31" xfId="45" applyNumberFormat="1" applyFont="1" applyFill="1" applyBorder="1" applyAlignment="1">
      <alignment horizontal="center" vertical="center" textRotation="90" wrapText="1"/>
    </xf>
    <xf numFmtId="0" fontId="12" fillId="0" borderId="54" xfId="45" applyNumberFormat="1" applyFont="1" applyFill="1" applyBorder="1" applyAlignment="1">
      <alignment horizontal="center" vertical="center" textRotation="90" wrapText="1"/>
    </xf>
    <xf numFmtId="0" fontId="12" fillId="0" borderId="46" xfId="45" applyNumberFormat="1" applyFont="1" applyFill="1" applyBorder="1" applyAlignment="1">
      <alignment horizontal="center" vertical="center" textRotation="90" wrapText="1"/>
    </xf>
    <xf numFmtId="179" fontId="26" fillId="0" borderId="31" xfId="0" applyNumberFormat="1" applyFont="1" applyFill="1" applyBorder="1" applyAlignment="1">
      <alignment horizontal="center" vertical="center" wrapText="1"/>
    </xf>
    <xf numFmtId="179" fontId="26" fillId="0" borderId="32" xfId="0" applyNumberFormat="1" applyFont="1" applyFill="1" applyBorder="1" applyAlignment="1">
      <alignment horizontal="center" vertical="center" wrapText="1"/>
    </xf>
    <xf numFmtId="179" fontId="26" fillId="0" borderId="16" xfId="0" applyNumberFormat="1" applyFont="1" applyFill="1" applyBorder="1" applyAlignment="1">
      <alignment horizontal="center" vertical="center" wrapText="1"/>
    </xf>
    <xf numFmtId="0" fontId="12" fillId="0" borderId="24" xfId="0" applyNumberFormat="1" applyFont="1" applyBorder="1" applyAlignment="1">
      <alignment horizontal="center" vertical="center"/>
    </xf>
    <xf numFmtId="0" fontId="24" fillId="0" borderId="16" xfId="45" applyNumberFormat="1" applyFont="1" applyFill="1" applyBorder="1" applyAlignment="1">
      <alignment horizontal="center" vertical="center" wrapText="1"/>
    </xf>
    <xf numFmtId="0" fontId="24" fillId="0" borderId="24" xfId="45" applyNumberFormat="1" applyFont="1" applyFill="1" applyBorder="1" applyAlignment="1">
      <alignment horizontal="center" vertical="center" wrapText="1"/>
    </xf>
    <xf numFmtId="0" fontId="24" fillId="0" borderId="31" xfId="45" applyNumberFormat="1" applyFont="1" applyFill="1" applyBorder="1" applyAlignment="1">
      <alignment horizontal="center" vertical="center" wrapText="1"/>
    </xf>
    <xf numFmtId="0" fontId="12" fillId="0" borderId="16" xfId="45" applyNumberFormat="1" applyFont="1" applyFill="1" applyBorder="1" applyAlignment="1">
      <alignment horizontal="center" vertical="center" wrapText="1"/>
    </xf>
    <xf numFmtId="0" fontId="13" fillId="0" borderId="24" xfId="45" applyNumberFormat="1" applyFont="1" applyFill="1" applyBorder="1" applyAlignment="1">
      <alignment horizontal="center" vertical="center" wrapText="1"/>
    </xf>
    <xf numFmtId="0" fontId="13" fillId="0" borderId="31" xfId="45" applyNumberFormat="1" applyFont="1" applyFill="1" applyBorder="1" applyAlignment="1">
      <alignment horizontal="center" vertical="center" wrapText="1"/>
    </xf>
    <xf numFmtId="0" fontId="13" fillId="0" borderId="28" xfId="45" applyNumberFormat="1" applyFont="1" applyFill="1" applyBorder="1" applyAlignment="1">
      <alignment horizontal="center" vertical="center" wrapText="1"/>
    </xf>
    <xf numFmtId="1" fontId="22" fillId="0" borderId="16" xfId="45" applyNumberFormat="1" applyFont="1" applyFill="1" applyBorder="1" applyAlignment="1">
      <alignment horizontal="center" vertical="center" wrapText="1"/>
    </xf>
    <xf numFmtId="1" fontId="22" fillId="0" borderId="24" xfId="45" applyNumberFormat="1" applyFont="1" applyFill="1" applyBorder="1" applyAlignment="1">
      <alignment horizontal="center" vertical="center" wrapText="1"/>
    </xf>
    <xf numFmtId="1" fontId="22" fillId="0" borderId="31" xfId="45" applyNumberFormat="1" applyFont="1" applyFill="1" applyBorder="1" applyAlignment="1">
      <alignment horizontal="center" vertical="center" wrapText="1"/>
    </xf>
    <xf numFmtId="10" fontId="12" fillId="0" borderId="16" xfId="45" applyNumberFormat="1" applyFont="1" applyFill="1" applyBorder="1" applyAlignment="1">
      <alignment horizontal="center" vertical="center" textRotation="90" wrapText="1"/>
    </xf>
    <xf numFmtId="10" fontId="12" fillId="0" borderId="24" xfId="45" applyNumberFormat="1" applyFont="1" applyFill="1" applyBorder="1" applyAlignment="1">
      <alignment horizontal="center" vertical="center" textRotation="90" wrapText="1"/>
    </xf>
    <xf numFmtId="10" fontId="12" fillId="0" borderId="31" xfId="45" applyNumberFormat="1" applyFont="1" applyFill="1" applyBorder="1" applyAlignment="1">
      <alignment horizontal="center" vertical="center" textRotation="90" wrapText="1"/>
    </xf>
    <xf numFmtId="49" fontId="12" fillId="0" borderId="16" xfId="45" applyNumberFormat="1" applyFont="1" applyFill="1" applyBorder="1" applyAlignment="1">
      <alignment horizontal="center" vertical="center" wrapText="1"/>
    </xf>
    <xf numFmtId="49" fontId="12" fillId="0" borderId="24" xfId="45" applyNumberFormat="1" applyFont="1" applyFill="1" applyBorder="1" applyAlignment="1">
      <alignment horizontal="center" vertical="center" wrapText="1"/>
    </xf>
    <xf numFmtId="49" fontId="12" fillId="0" borderId="31" xfId="45" applyNumberFormat="1" applyFont="1" applyFill="1" applyBorder="1" applyAlignment="1">
      <alignment horizontal="center" vertical="center" wrapText="1"/>
    </xf>
    <xf numFmtId="0" fontId="12" fillId="0" borderId="11" xfId="45" applyNumberFormat="1" applyFont="1" applyFill="1" applyBorder="1" applyAlignment="1">
      <alignment horizontal="center" vertical="center" wrapText="1"/>
    </xf>
    <xf numFmtId="1" fontId="12" fillId="0" borderId="11" xfId="45" applyNumberFormat="1" applyFont="1" applyFill="1" applyBorder="1" applyAlignment="1">
      <alignment horizontal="center" vertical="center" wrapText="1"/>
    </xf>
    <xf numFmtId="1" fontId="12" fillId="0" borderId="42" xfId="45" applyNumberFormat="1" applyFont="1" applyFill="1" applyBorder="1" applyAlignment="1">
      <alignment horizontal="center" vertical="center" textRotation="90" wrapText="1"/>
    </xf>
    <xf numFmtId="1" fontId="12" fillId="0" borderId="62" xfId="45" applyNumberFormat="1" applyFont="1" applyFill="1" applyBorder="1" applyAlignment="1">
      <alignment horizontal="center" vertical="center" textRotation="90" wrapText="1"/>
    </xf>
    <xf numFmtId="1" fontId="12" fillId="0" borderId="16" xfId="45" applyNumberFormat="1" applyFont="1" applyFill="1" applyBorder="1" applyAlignment="1">
      <alignment horizontal="center" vertical="center" wrapText="1"/>
    </xf>
    <xf numFmtId="1" fontId="12" fillId="0" borderId="24" xfId="45" applyNumberFormat="1" applyFont="1" applyFill="1" applyBorder="1" applyAlignment="1">
      <alignment horizontal="center" vertical="center" wrapText="1"/>
    </xf>
    <xf numFmtId="1" fontId="12" fillId="0" borderId="31" xfId="45" applyNumberFormat="1" applyFont="1" applyFill="1" applyBorder="1" applyAlignment="1">
      <alignment horizontal="center" vertical="center" wrapText="1"/>
    </xf>
    <xf numFmtId="0" fontId="98" fillId="0" borderId="31" xfId="0" applyFont="1" applyFill="1" applyBorder="1" applyAlignment="1">
      <alignment horizontal="center" vertical="top" wrapText="1"/>
    </xf>
    <xf numFmtId="0" fontId="98" fillId="0" borderId="16" xfId="0" applyFont="1" applyFill="1" applyBorder="1" applyAlignment="1">
      <alignment horizontal="center" vertical="top" wrapText="1"/>
    </xf>
    <xf numFmtId="0" fontId="102" fillId="0" borderId="31" xfId="0" applyFont="1" applyFill="1" applyBorder="1" applyAlignment="1">
      <alignment/>
    </xf>
    <xf numFmtId="0" fontId="102" fillId="0" borderId="16" xfId="0" applyFont="1" applyFill="1" applyBorder="1" applyAlignment="1">
      <alignment/>
    </xf>
    <xf numFmtId="0" fontId="98" fillId="0" borderId="31" xfId="0" applyFont="1" applyFill="1" applyBorder="1" applyAlignment="1">
      <alignment/>
    </xf>
    <xf numFmtId="0" fontId="98" fillId="0" borderId="16" xfId="0" applyFont="1" applyFill="1" applyBorder="1" applyAlignment="1">
      <alignment/>
    </xf>
    <xf numFmtId="0" fontId="98" fillId="0" borderId="31" xfId="0" applyFont="1" applyFill="1" applyBorder="1" applyAlignment="1">
      <alignment horizontal="center" vertical="center" wrapText="1"/>
    </xf>
    <xf numFmtId="0" fontId="98" fillId="0" borderId="16" xfId="0" applyFont="1" applyFill="1" applyBorder="1" applyAlignment="1">
      <alignment horizontal="center" vertical="center" wrapText="1"/>
    </xf>
    <xf numFmtId="0" fontId="98" fillId="0" borderId="31" xfId="0" applyFont="1" applyFill="1" applyBorder="1" applyAlignment="1">
      <alignment vertical="center" wrapText="1"/>
    </xf>
    <xf numFmtId="0" fontId="98" fillId="0" borderId="16" xfId="0" applyFont="1" applyFill="1" applyBorder="1" applyAlignment="1">
      <alignment vertical="center" wrapText="1"/>
    </xf>
    <xf numFmtId="49" fontId="97" fillId="0" borderId="31" xfId="0" applyNumberFormat="1" applyFont="1" applyFill="1" applyBorder="1" applyAlignment="1">
      <alignment horizontal="center" vertical="top" wrapText="1"/>
    </xf>
    <xf numFmtId="49" fontId="97" fillId="0" borderId="32" xfId="0" applyNumberFormat="1" applyFont="1" applyFill="1" applyBorder="1" applyAlignment="1">
      <alignment horizontal="center" vertical="top" wrapText="1"/>
    </xf>
    <xf numFmtId="49" fontId="97" fillId="0" borderId="16" xfId="0" applyNumberFormat="1" applyFont="1" applyFill="1" applyBorder="1" applyAlignment="1">
      <alignment horizontal="center" vertical="top" wrapText="1"/>
    </xf>
    <xf numFmtId="0" fontId="98" fillId="0" borderId="32" xfId="0" applyFont="1" applyFill="1" applyBorder="1" applyAlignment="1">
      <alignment horizontal="center" vertical="top" wrapText="1"/>
    </xf>
    <xf numFmtId="0" fontId="98" fillId="0" borderId="31" xfId="0" applyFont="1" applyFill="1" applyBorder="1" applyAlignment="1">
      <alignment vertical="top"/>
    </xf>
    <xf numFmtId="0" fontId="98" fillId="0" borderId="32" xfId="0" applyFont="1" applyFill="1" applyBorder="1" applyAlignment="1">
      <alignment vertical="top"/>
    </xf>
    <xf numFmtId="0" fontId="98" fillId="0" borderId="16" xfId="0" applyFont="1" applyFill="1" applyBorder="1" applyAlignment="1">
      <alignment vertical="top"/>
    </xf>
    <xf numFmtId="0" fontId="98" fillId="0" borderId="32" xfId="0" applyFont="1" applyFill="1" applyBorder="1" applyAlignment="1">
      <alignment horizontal="center" vertical="center" wrapText="1"/>
    </xf>
    <xf numFmtId="3" fontId="15" fillId="34" borderId="16" xfId="0" applyNumberFormat="1" applyFont="1" applyFill="1" applyBorder="1" applyAlignment="1">
      <alignment horizontal="center" vertical="center" textRotation="90" wrapText="1"/>
    </xf>
    <xf numFmtId="3" fontId="15" fillId="34" borderId="24" xfId="0" applyNumberFormat="1" applyFont="1" applyFill="1" applyBorder="1" applyAlignment="1">
      <alignment horizontal="center" vertical="center" textRotation="90" wrapText="1"/>
    </xf>
    <xf numFmtId="0" fontId="15" fillId="34" borderId="16" xfId="0" applyFont="1" applyFill="1" applyBorder="1" applyAlignment="1">
      <alignment horizontal="center" vertical="center" textRotation="90" wrapText="1"/>
    </xf>
    <xf numFmtId="0" fontId="15" fillId="34" borderId="24" xfId="0" applyFont="1" applyFill="1" applyBorder="1" applyAlignment="1">
      <alignment horizontal="center" vertical="center" textRotation="90" wrapText="1"/>
    </xf>
    <xf numFmtId="0" fontId="68" fillId="0" borderId="31" xfId="0" applyFont="1" applyFill="1" applyBorder="1" applyAlignment="1">
      <alignment horizontal="center" vertical="top" wrapText="1"/>
    </xf>
    <xf numFmtId="0" fontId="68" fillId="0" borderId="32" xfId="0" applyFont="1" applyFill="1" applyBorder="1" applyAlignment="1">
      <alignment horizontal="center" vertical="top" wrapText="1"/>
    </xf>
    <xf numFmtId="0" fontId="68" fillId="0" borderId="16" xfId="0" applyFont="1" applyFill="1" applyBorder="1" applyAlignment="1">
      <alignment horizontal="center" vertical="top" wrapText="1"/>
    </xf>
    <xf numFmtId="9" fontId="98" fillId="0" borderId="31" xfId="0" applyNumberFormat="1" applyFont="1" applyFill="1" applyBorder="1" applyAlignment="1">
      <alignment horizontal="center" vertical="center"/>
    </xf>
    <xf numFmtId="9" fontId="98" fillId="0" borderId="32" xfId="0" applyNumberFormat="1" applyFont="1" applyFill="1" applyBorder="1" applyAlignment="1">
      <alignment horizontal="center" vertical="center"/>
    </xf>
    <xf numFmtId="9" fontId="98" fillId="0" borderId="16" xfId="0" applyNumberFormat="1" applyFont="1" applyFill="1" applyBorder="1" applyAlignment="1">
      <alignment horizontal="center" vertical="center"/>
    </xf>
    <xf numFmtId="10" fontId="98" fillId="0" borderId="31" xfId="0" applyNumberFormat="1" applyFont="1" applyFill="1" applyBorder="1" applyAlignment="1">
      <alignment horizontal="center" vertical="center"/>
    </xf>
    <xf numFmtId="10" fontId="98" fillId="0" borderId="32" xfId="0" applyNumberFormat="1" applyFont="1" applyFill="1" applyBorder="1" applyAlignment="1">
      <alignment horizontal="center" vertical="center"/>
    </xf>
    <xf numFmtId="10" fontId="98" fillId="0" borderId="16" xfId="0" applyNumberFormat="1" applyFont="1" applyFill="1" applyBorder="1" applyAlignment="1">
      <alignment horizontal="center" vertical="center"/>
    </xf>
    <xf numFmtId="3" fontId="15" fillId="34" borderId="16" xfId="0" applyNumberFormat="1" applyFont="1" applyFill="1" applyBorder="1" applyAlignment="1">
      <alignment horizontal="center" vertical="top" wrapText="1"/>
    </xf>
    <xf numFmtId="196" fontId="18" fillId="34" borderId="24" xfId="56" applyNumberFormat="1" applyFont="1" applyFill="1" applyBorder="1" applyAlignment="1">
      <alignment horizontal="center" vertical="center" wrapText="1"/>
      <protection/>
    </xf>
    <xf numFmtId="0" fontId="85" fillId="40" borderId="31" xfId="0" applyFont="1" applyFill="1" applyBorder="1" applyAlignment="1">
      <alignment horizontal="center" vertical="center" wrapText="1"/>
    </xf>
    <xf numFmtId="0" fontId="85" fillId="40" borderId="16" xfId="0" applyFont="1" applyFill="1" applyBorder="1" applyAlignment="1">
      <alignment horizontal="center" vertical="center" wrapText="1"/>
    </xf>
    <xf numFmtId="196" fontId="18" fillId="34" borderId="49" xfId="56" applyNumberFormat="1" applyFont="1" applyFill="1" applyBorder="1" applyAlignment="1">
      <alignment horizontal="center" vertical="center" wrapText="1"/>
      <protection/>
    </xf>
    <xf numFmtId="196" fontId="18" fillId="34" borderId="27" xfId="56" applyNumberFormat="1" applyFont="1" applyFill="1" applyBorder="1" applyAlignment="1">
      <alignment horizontal="center" vertical="center" wrapText="1"/>
      <protection/>
    </xf>
    <xf numFmtId="0" fontId="15" fillId="34" borderId="61" xfId="60" applyNumberFormat="1" applyFont="1" applyFill="1" applyBorder="1" applyAlignment="1">
      <alignment horizontal="center" vertical="center" wrapText="1"/>
    </xf>
    <xf numFmtId="0" fontId="15" fillId="34" borderId="68" xfId="60" applyNumberFormat="1" applyFont="1" applyFill="1" applyBorder="1" applyAlignment="1">
      <alignment horizontal="center" vertical="center" wrapText="1"/>
    </xf>
    <xf numFmtId="0" fontId="15" fillId="34" borderId="49" xfId="60" applyNumberFormat="1" applyFont="1" applyFill="1" applyBorder="1" applyAlignment="1">
      <alignment horizontal="center" vertical="center" wrapText="1"/>
    </xf>
    <xf numFmtId="0" fontId="15" fillId="34" borderId="32" xfId="0" applyFont="1" applyFill="1" applyBorder="1" applyAlignment="1">
      <alignment horizontal="center" vertical="center" wrapText="1"/>
    </xf>
    <xf numFmtId="0" fontId="15" fillId="34" borderId="16" xfId="0" applyFont="1" applyFill="1" applyBorder="1" applyAlignment="1">
      <alignment horizontal="center" vertical="center" wrapText="1"/>
    </xf>
    <xf numFmtId="1" fontId="13" fillId="34" borderId="24" xfId="56" applyNumberFormat="1" applyFont="1" applyFill="1" applyBorder="1" applyAlignment="1">
      <alignment horizontal="center" vertical="center" textRotation="90" wrapText="1"/>
      <protection/>
    </xf>
    <xf numFmtId="0" fontId="12" fillId="34" borderId="24" xfId="56" applyNumberFormat="1" applyFont="1" applyFill="1" applyBorder="1" applyAlignment="1">
      <alignment horizontal="center" vertical="center" wrapText="1"/>
      <protection/>
    </xf>
    <xf numFmtId="195" fontId="12" fillId="34" borderId="24" xfId="56" applyNumberFormat="1" applyFont="1" applyFill="1" applyBorder="1" applyAlignment="1">
      <alignment horizontal="center" vertical="center" textRotation="90" wrapText="1"/>
      <protection/>
    </xf>
    <xf numFmtId="49" fontId="12" fillId="34" borderId="24" xfId="56" applyNumberFormat="1" applyFont="1" applyFill="1" applyBorder="1" applyAlignment="1">
      <alignment horizontal="center" vertical="center" wrapText="1"/>
      <protection/>
    </xf>
    <xf numFmtId="10" fontId="13" fillId="34" borderId="24" xfId="56" applyNumberFormat="1" applyFont="1" applyFill="1" applyBorder="1" applyAlignment="1">
      <alignment horizontal="center" vertical="center" textRotation="90" wrapText="1"/>
      <protection/>
    </xf>
    <xf numFmtId="0" fontId="5" fillId="0" borderId="24" xfId="56" applyNumberFormat="1" applyFont="1" applyFill="1" applyBorder="1" applyAlignment="1">
      <alignment horizontal="center" vertical="center" wrapText="1"/>
      <protection/>
    </xf>
    <xf numFmtId="0" fontId="13" fillId="34" borderId="24" xfId="56" applyNumberFormat="1" applyFont="1" applyFill="1" applyBorder="1" applyAlignment="1">
      <alignment horizontal="center" vertical="center" textRotation="90" wrapText="1"/>
      <protection/>
    </xf>
    <xf numFmtId="3" fontId="13" fillId="34" borderId="24" xfId="56" applyNumberFormat="1" applyFont="1" applyFill="1" applyBorder="1" applyAlignment="1">
      <alignment horizontal="center" vertical="center" textRotation="90" wrapText="1"/>
      <protection/>
    </xf>
    <xf numFmtId="9" fontId="5" fillId="34" borderId="24" xfId="56" applyNumberFormat="1" applyFont="1" applyFill="1" applyBorder="1" applyAlignment="1">
      <alignment horizontal="left" vertical="center" wrapText="1"/>
      <protection/>
    </xf>
    <xf numFmtId="0" fontId="5" fillId="34" borderId="28" xfId="56" applyNumberFormat="1" applyFont="1" applyFill="1" applyBorder="1" applyAlignment="1">
      <alignment horizontal="center" vertical="center" wrapText="1"/>
      <protection/>
    </xf>
    <xf numFmtId="0" fontId="5" fillId="34" borderId="66" xfId="56" applyNumberFormat="1" applyFont="1" applyFill="1" applyBorder="1" applyAlignment="1">
      <alignment horizontal="center" vertical="center" wrapText="1"/>
      <protection/>
    </xf>
    <xf numFmtId="0" fontId="5" fillId="34" borderId="27" xfId="56" applyNumberFormat="1" applyFont="1" applyFill="1" applyBorder="1" applyAlignment="1">
      <alignment horizontal="center" vertical="center" wrapText="1"/>
      <protection/>
    </xf>
    <xf numFmtId="0" fontId="5" fillId="34" borderId="24" xfId="56" applyNumberFormat="1" applyFont="1" applyFill="1" applyBorder="1" applyAlignment="1">
      <alignment horizontal="left" vertical="center" wrapText="1"/>
      <protection/>
    </xf>
    <xf numFmtId="0" fontId="12" fillId="34" borderId="28" xfId="56" applyNumberFormat="1" applyFont="1" applyFill="1" applyBorder="1" applyAlignment="1">
      <alignment horizontal="center" vertical="center" wrapText="1"/>
      <protection/>
    </xf>
    <xf numFmtId="0" fontId="12" fillId="34" borderId="66" xfId="56" applyNumberFormat="1" applyFont="1" applyFill="1" applyBorder="1" applyAlignment="1">
      <alignment horizontal="center" vertical="center" wrapText="1"/>
      <protection/>
    </xf>
    <xf numFmtId="9" fontId="5" fillId="34" borderId="28" xfId="56" applyNumberFormat="1" applyFont="1" applyFill="1" applyBorder="1" applyAlignment="1">
      <alignment horizontal="center" vertical="center" wrapText="1"/>
      <protection/>
    </xf>
    <xf numFmtId="9" fontId="5" fillId="34" borderId="66" xfId="56" applyNumberFormat="1" applyFont="1" applyFill="1" applyBorder="1" applyAlignment="1">
      <alignment horizontal="center" vertical="center" wrapText="1"/>
      <protection/>
    </xf>
    <xf numFmtId="9" fontId="5" fillId="34" borderId="27" xfId="56" applyNumberFormat="1" applyFont="1" applyFill="1" applyBorder="1" applyAlignment="1">
      <alignment horizontal="center" vertical="center" wrapText="1"/>
      <protection/>
    </xf>
    <xf numFmtId="0" fontId="37" fillId="34" borderId="31" xfId="0"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26" fillId="34" borderId="31" xfId="0" applyFont="1" applyFill="1" applyBorder="1" applyAlignment="1">
      <alignment horizontal="center" vertical="center" wrapText="1"/>
    </xf>
    <xf numFmtId="0" fontId="26" fillId="34" borderId="16" xfId="0" applyFont="1" applyFill="1" applyBorder="1" applyAlignment="1">
      <alignment horizontal="center" vertical="center" wrapText="1"/>
    </xf>
    <xf numFmtId="0" fontId="37" fillId="34" borderId="31" xfId="0" applyFont="1" applyFill="1" applyBorder="1" applyAlignment="1">
      <alignment horizontal="center" vertical="top" wrapText="1"/>
    </xf>
    <xf numFmtId="0" fontId="37" fillId="34" borderId="16" xfId="0" applyFont="1" applyFill="1" applyBorder="1" applyAlignment="1">
      <alignment horizontal="center" vertical="top" wrapText="1"/>
    </xf>
    <xf numFmtId="0" fontId="103" fillId="34" borderId="31" xfId="0" applyFont="1" applyFill="1" applyBorder="1" applyAlignment="1">
      <alignment horizontal="center" vertical="center"/>
    </xf>
    <xf numFmtId="0" fontId="103" fillId="34" borderId="16" xfId="0" applyFont="1" applyFill="1" applyBorder="1" applyAlignment="1">
      <alignment horizontal="center" vertical="center"/>
    </xf>
    <xf numFmtId="10" fontId="0" fillId="34" borderId="31" xfId="0" applyNumberFormat="1" applyFill="1" applyBorder="1" applyAlignment="1">
      <alignment horizontal="center" vertical="center"/>
    </xf>
    <xf numFmtId="10" fontId="0" fillId="34" borderId="16" xfId="0" applyNumberFormat="1" applyFill="1" applyBorder="1" applyAlignment="1">
      <alignment horizontal="center" vertical="center"/>
    </xf>
    <xf numFmtId="0" fontId="26" fillId="34" borderId="32" xfId="0" applyFont="1" applyFill="1" applyBorder="1" applyAlignment="1">
      <alignment horizontal="center" vertical="center" wrapText="1"/>
    </xf>
    <xf numFmtId="0" fontId="37" fillId="34" borderId="48" xfId="0" applyFont="1" applyFill="1" applyBorder="1" applyAlignment="1">
      <alignment horizontal="center" vertical="top" wrapText="1"/>
    </xf>
    <xf numFmtId="0" fontId="37" fillId="34" borderId="61" xfId="0" applyFont="1" applyFill="1" applyBorder="1" applyAlignment="1">
      <alignment horizontal="center" vertical="top" wrapText="1"/>
    </xf>
    <xf numFmtId="0" fontId="40" fillId="34" borderId="31" xfId="0" applyFont="1" applyFill="1" applyBorder="1" applyAlignment="1">
      <alignment horizontal="center" vertical="center" wrapText="1"/>
    </xf>
    <xf numFmtId="0" fontId="40" fillId="34" borderId="32"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37" fillId="34" borderId="32" xfId="0" applyFont="1" applyFill="1" applyBorder="1" applyAlignment="1">
      <alignment horizontal="center" vertical="center" wrapText="1"/>
    </xf>
    <xf numFmtId="10" fontId="37" fillId="34" borderId="31" xfId="0" applyNumberFormat="1" applyFont="1" applyFill="1" applyBorder="1" applyAlignment="1">
      <alignment horizontal="center" vertical="center" wrapText="1"/>
    </xf>
    <xf numFmtId="10" fontId="37" fillId="34" borderId="32" xfId="0" applyNumberFormat="1" applyFont="1" applyFill="1" applyBorder="1" applyAlignment="1">
      <alignment horizontal="center" vertical="center" wrapText="1"/>
    </xf>
    <xf numFmtId="10" fontId="37" fillId="34" borderId="16" xfId="0" applyNumberFormat="1" applyFont="1" applyFill="1" applyBorder="1" applyAlignment="1">
      <alignment horizontal="center" vertical="center" wrapText="1"/>
    </xf>
    <xf numFmtId="0" fontId="37" fillId="34" borderId="48" xfId="0" applyFont="1" applyFill="1" applyBorder="1" applyAlignment="1">
      <alignment horizontal="center" vertical="center" wrapText="1"/>
    </xf>
    <xf numFmtId="0" fontId="37" fillId="34" borderId="61" xfId="0" applyFont="1" applyFill="1" applyBorder="1" applyAlignment="1">
      <alignment horizontal="center" vertical="center" wrapText="1"/>
    </xf>
    <xf numFmtId="3" fontId="15" fillId="34" borderId="24" xfId="0" applyNumberFormat="1" applyFont="1" applyFill="1" applyBorder="1" applyAlignment="1">
      <alignment horizontal="center" vertical="top" wrapText="1"/>
    </xf>
    <xf numFmtId="0" fontId="85" fillId="34" borderId="24" xfId="0" applyFont="1" applyFill="1" applyBorder="1" applyAlignment="1">
      <alignment horizontal="center" vertical="center" wrapText="1"/>
    </xf>
    <xf numFmtId="0" fontId="15" fillId="34" borderId="24" xfId="6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5" fillId="34" borderId="16" xfId="56" applyNumberFormat="1" applyFont="1" applyFill="1" applyBorder="1" applyAlignment="1">
      <alignment horizontal="center" vertical="center" wrapText="1"/>
      <protection/>
    </xf>
    <xf numFmtId="0" fontId="5" fillId="34" borderId="24" xfId="56" applyNumberFormat="1" applyFont="1" applyFill="1" applyBorder="1" applyAlignment="1">
      <alignment horizontal="center" vertical="center" wrapText="1"/>
      <protection/>
    </xf>
    <xf numFmtId="0" fontId="37" fillId="34" borderId="24" xfId="0" applyFont="1" applyFill="1" applyBorder="1" applyAlignment="1">
      <alignment horizontal="center" vertical="center" wrapText="1"/>
    </xf>
    <xf numFmtId="9" fontId="37" fillId="40" borderId="24" xfId="0" applyNumberFormat="1" applyFont="1" applyFill="1" applyBorder="1" applyAlignment="1">
      <alignment horizontal="center" vertical="center" wrapText="1"/>
    </xf>
    <xf numFmtId="9" fontId="37" fillId="40" borderId="24" xfId="60" applyFont="1" applyFill="1" applyBorder="1" applyAlignment="1">
      <alignment horizontal="center" vertical="center" wrapText="1"/>
    </xf>
    <xf numFmtId="0" fontId="40" fillId="34" borderId="24" xfId="0" applyFont="1" applyFill="1" applyBorder="1" applyAlignment="1">
      <alignment horizontal="center" vertical="center" wrapText="1"/>
    </xf>
    <xf numFmtId="10" fontId="37" fillId="40" borderId="24" xfId="0" applyNumberFormat="1" applyFont="1" applyFill="1" applyBorder="1" applyAlignment="1">
      <alignment horizontal="center" vertical="center" wrapText="1"/>
    </xf>
    <xf numFmtId="0" fontId="37" fillId="34" borderId="24" xfId="0" applyFont="1" applyFill="1" applyBorder="1" applyAlignment="1">
      <alignment vertical="center" wrapText="1"/>
    </xf>
    <xf numFmtId="0" fontId="0" fillId="40" borderId="24" xfId="0" applyFill="1" applyBorder="1" applyAlignment="1">
      <alignment/>
    </xf>
    <xf numFmtId="193" fontId="37" fillId="40" borderId="24"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7" fillId="0" borderId="24" xfId="0" applyFont="1" applyFill="1" applyBorder="1" applyAlignment="1">
      <alignment horizontal="center" vertical="center" wrapText="1"/>
    </xf>
    <xf numFmtId="193" fontId="37" fillId="0" borderId="24" xfId="0" applyNumberFormat="1"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40" fillId="0" borderId="24" xfId="0" applyFont="1" applyFill="1" applyBorder="1" applyAlignment="1">
      <alignment horizontal="center" vertical="center" wrapText="1"/>
    </xf>
    <xf numFmtId="10" fontId="37" fillId="0" borderId="24" xfId="0" applyNumberFormat="1" applyFont="1" applyFill="1" applyBorder="1" applyAlignment="1">
      <alignment horizontal="center" vertical="center" wrapText="1"/>
    </xf>
    <xf numFmtId="186" fontId="37" fillId="40" borderId="24" xfId="0" applyNumberFormat="1" applyFont="1" applyFill="1" applyBorder="1" applyAlignment="1">
      <alignment horizontal="center" vertical="top" wrapText="1"/>
    </xf>
    <xf numFmtId="186" fontId="37" fillId="40" borderId="31" xfId="0" applyNumberFormat="1" applyFont="1" applyFill="1" applyBorder="1" applyAlignment="1">
      <alignment horizontal="center" vertical="top" wrapText="1"/>
    </xf>
    <xf numFmtId="186" fontId="37" fillId="40" borderId="16" xfId="0" applyNumberFormat="1" applyFont="1" applyFill="1" applyBorder="1" applyAlignment="1">
      <alignment horizontal="center" vertical="top" wrapText="1"/>
    </xf>
    <xf numFmtId="49" fontId="39" fillId="34" borderId="24" xfId="56" applyNumberFormat="1" applyFont="1" applyFill="1" applyBorder="1" applyAlignment="1">
      <alignment horizontal="center" vertical="top" wrapText="1"/>
      <protection/>
    </xf>
    <xf numFmtId="0" fontId="37" fillId="34" borderId="24" xfId="0" applyFont="1" applyFill="1" applyBorder="1" applyAlignment="1">
      <alignment horizontal="center" vertical="top" wrapText="1"/>
    </xf>
    <xf numFmtId="186" fontId="37" fillId="40" borderId="32" xfId="0" applyNumberFormat="1" applyFont="1" applyFill="1" applyBorder="1" applyAlignment="1">
      <alignment horizontal="center" vertical="top" wrapText="1"/>
    </xf>
    <xf numFmtId="186" fontId="37" fillId="40" borderId="31" xfId="0" applyNumberFormat="1" applyFont="1" applyFill="1" applyBorder="1" applyAlignment="1">
      <alignment horizontal="center" vertical="top"/>
    </xf>
    <xf numFmtId="186" fontId="37" fillId="40" borderId="32" xfId="0" applyNumberFormat="1" applyFont="1" applyFill="1" applyBorder="1" applyAlignment="1">
      <alignment horizontal="center" vertical="top"/>
    </xf>
    <xf numFmtId="186" fontId="37" fillId="40" borderId="16" xfId="0" applyNumberFormat="1" applyFont="1" applyFill="1" applyBorder="1" applyAlignment="1">
      <alignment horizontal="center" vertical="top"/>
    </xf>
    <xf numFmtId="0" fontId="41" fillId="40" borderId="24" xfId="0" applyFont="1" applyFill="1" applyBorder="1" applyAlignment="1">
      <alignment horizontal="center" vertical="center" wrapText="1"/>
    </xf>
    <xf numFmtId="0" fontId="5" fillId="0" borderId="16" xfId="56" applyNumberFormat="1" applyFont="1" applyFill="1" applyBorder="1" applyAlignment="1">
      <alignment horizontal="center" vertical="center" wrapText="1"/>
      <protection/>
    </xf>
    <xf numFmtId="0" fontId="85" fillId="40" borderId="24" xfId="0" applyFont="1" applyFill="1" applyBorder="1" applyAlignment="1">
      <alignment horizontal="center" vertical="center" wrapText="1"/>
    </xf>
    <xf numFmtId="9" fontId="5" fillId="34" borderId="24" xfId="56" applyNumberFormat="1" applyFont="1" applyFill="1" applyBorder="1" applyAlignment="1">
      <alignment horizontal="center" vertical="center" wrapText="1"/>
      <protection/>
    </xf>
    <xf numFmtId="0" fontId="0" fillId="34" borderId="31" xfId="0" applyFill="1" applyBorder="1" applyAlignment="1">
      <alignment horizontal="center" vertical="center" wrapText="1"/>
    </xf>
    <xf numFmtId="0" fontId="0" fillId="34" borderId="16" xfId="0" applyFill="1" applyBorder="1" applyAlignment="1">
      <alignment horizontal="center" vertical="center" wrapText="1"/>
    </xf>
    <xf numFmtId="10" fontId="37" fillId="34" borderId="24" xfId="0" applyNumberFormat="1" applyFont="1" applyFill="1" applyBorder="1" applyAlignment="1">
      <alignment horizontal="center" vertical="center" wrapText="1"/>
    </xf>
    <xf numFmtId="0" fontId="5" fillId="34" borderId="16" xfId="56" applyNumberFormat="1" applyFont="1" applyFill="1" applyBorder="1" applyAlignment="1">
      <alignment horizontal="left" vertical="center" wrapText="1"/>
      <protection/>
    </xf>
    <xf numFmtId="0" fontId="5" fillId="34" borderId="32" xfId="56" applyNumberFormat="1" applyFont="1" applyFill="1" applyBorder="1" applyAlignment="1">
      <alignment horizontal="left" vertical="center" wrapText="1"/>
      <protection/>
    </xf>
    <xf numFmtId="0" fontId="5" fillId="34" borderId="67" xfId="56" applyNumberFormat="1" applyFont="1" applyFill="1" applyBorder="1" applyAlignment="1">
      <alignment horizontal="center" vertical="center" wrapText="1"/>
      <protection/>
    </xf>
    <xf numFmtId="0" fontId="5" fillId="34" borderId="0" xfId="56" applyNumberFormat="1" applyFont="1" applyFill="1" applyBorder="1" applyAlignment="1">
      <alignment horizontal="center" vertical="center" wrapText="1"/>
      <protection/>
    </xf>
    <xf numFmtId="0" fontId="5" fillId="34" borderId="46" xfId="56" applyNumberFormat="1" applyFont="1" applyFill="1" applyBorder="1" applyAlignment="1">
      <alignment horizontal="center" vertical="center" wrapText="1"/>
      <protection/>
    </xf>
    <xf numFmtId="10" fontId="13" fillId="34" borderId="31" xfId="56" applyNumberFormat="1" applyFont="1" applyFill="1" applyBorder="1" applyAlignment="1">
      <alignment horizontal="center" vertical="center" textRotation="90" wrapText="1"/>
      <protection/>
    </xf>
    <xf numFmtId="10" fontId="13" fillId="34" borderId="16" xfId="56" applyNumberFormat="1" applyFont="1" applyFill="1" applyBorder="1" applyAlignment="1">
      <alignment horizontal="center" vertical="center" textRotation="90" wrapText="1"/>
      <protection/>
    </xf>
    <xf numFmtId="0" fontId="101" fillId="34" borderId="31" xfId="0" applyFont="1" applyFill="1" applyBorder="1" applyAlignment="1">
      <alignment horizontal="center" vertical="center" wrapText="1"/>
    </xf>
    <xf numFmtId="0" fontId="101" fillId="34" borderId="16" xfId="0" applyFont="1" applyFill="1" applyBorder="1" applyAlignment="1">
      <alignment horizontal="center" vertical="center" wrapText="1"/>
    </xf>
    <xf numFmtId="0" fontId="26" fillId="34" borderId="31" xfId="0" applyFont="1" applyFill="1" applyBorder="1" applyAlignment="1">
      <alignment horizontal="center" vertical="top" wrapText="1"/>
    </xf>
    <xf numFmtId="0" fontId="26" fillId="34" borderId="16" xfId="0" applyFont="1" applyFill="1" applyBorder="1" applyAlignment="1">
      <alignment horizontal="center" vertical="top" wrapText="1"/>
    </xf>
    <xf numFmtId="3" fontId="13" fillId="34" borderId="31" xfId="56" applyNumberFormat="1" applyFont="1" applyFill="1" applyBorder="1" applyAlignment="1">
      <alignment horizontal="center" vertical="center" textRotation="90" wrapText="1"/>
      <protection/>
    </xf>
    <xf numFmtId="3" fontId="13" fillId="34" borderId="16" xfId="56" applyNumberFormat="1" applyFont="1" applyFill="1" applyBorder="1" applyAlignment="1">
      <alignment horizontal="center" vertical="center" textRotation="90" wrapText="1"/>
      <protection/>
    </xf>
    <xf numFmtId="195" fontId="12" fillId="34" borderId="16" xfId="56" applyNumberFormat="1" applyFont="1" applyFill="1" applyBorder="1" applyAlignment="1">
      <alignment horizontal="center" vertical="center" textRotation="90" wrapText="1"/>
      <protection/>
    </xf>
    <xf numFmtId="0" fontId="85" fillId="34" borderId="31" xfId="0" applyFont="1" applyFill="1" applyBorder="1" applyAlignment="1">
      <alignment horizontal="center" vertical="center" wrapText="1"/>
    </xf>
    <xf numFmtId="0" fontId="85" fillId="34" borderId="16" xfId="0" applyFont="1" applyFill="1" applyBorder="1" applyAlignment="1">
      <alignment horizontal="center" vertical="center" wrapText="1"/>
    </xf>
    <xf numFmtId="9" fontId="5" fillId="34" borderId="28" xfId="56" applyNumberFormat="1" applyFont="1" applyFill="1" applyBorder="1" applyAlignment="1">
      <alignment horizontal="left" vertical="center" wrapText="1"/>
      <protection/>
    </xf>
    <xf numFmtId="9" fontId="5" fillId="34" borderId="66" xfId="56" applyNumberFormat="1" applyFont="1" applyFill="1" applyBorder="1" applyAlignment="1">
      <alignment horizontal="left" vertical="center" wrapText="1"/>
      <protection/>
    </xf>
    <xf numFmtId="0" fontId="5" fillId="34" borderId="28" xfId="56" applyNumberFormat="1" applyFont="1" applyFill="1" applyBorder="1" applyAlignment="1">
      <alignment horizontal="left" vertical="center" wrapText="1"/>
      <protection/>
    </xf>
    <xf numFmtId="0" fontId="5" fillId="34" borderId="66" xfId="56" applyNumberFormat="1" applyFont="1" applyFill="1" applyBorder="1" applyAlignment="1">
      <alignment horizontal="left" vertical="center" wrapText="1"/>
      <protection/>
    </xf>
    <xf numFmtId="0" fontId="13" fillId="34" borderId="16" xfId="56" applyNumberFormat="1" applyFont="1" applyFill="1" applyBorder="1" applyAlignment="1">
      <alignment horizontal="center" vertical="center" textRotation="90" wrapText="1"/>
      <protection/>
    </xf>
    <xf numFmtId="1" fontId="13" fillId="34" borderId="16" xfId="56" applyNumberFormat="1" applyFont="1" applyFill="1" applyBorder="1" applyAlignment="1">
      <alignment horizontal="center" vertical="center" textRotation="90"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2 2" xfId="55"/>
    <cellStyle name="Normal 2" xfId="56"/>
    <cellStyle name="Normal 3 2" xfId="57"/>
    <cellStyle name="Normal 4 2"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hyperlink" Target="mailto:alcaldiachaguani@hotmail.com,salud@chaguani-cundinamarca.gov.co"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alcaldiachaguani@hotmail.com,salud@chaguani-cundinamarca.gov.co"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salud@chaguni-cundinamarca.gov.co" TargetMode="External" /><Relationship Id="rId2" Type="http://schemas.openxmlformats.org/officeDocument/2006/relationships/hyperlink" Target="mailto:salud@chaguni-cundinamarca.gov.co" TargetMode="External" /><Relationship Id="rId3" Type="http://schemas.openxmlformats.org/officeDocument/2006/relationships/hyperlink" Target="mailto:salud@chaguni-cundinamarca.gov.co" TargetMode="External" /><Relationship Id="rId4" Type="http://schemas.openxmlformats.org/officeDocument/2006/relationships/hyperlink" Target="mailto:salud@chaguni-cundinamarca.gov.co"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direccionlocaldesalud@viani-cundinamarca.gov.co" TargetMode="External" /><Relationship Id="rId2" Type="http://schemas.openxmlformats.org/officeDocument/2006/relationships/hyperlink" Target="mailto:salud@haguani-cundinamarca.gov.co" TargetMode="External" /><Relationship Id="rId3" Type="http://schemas.openxmlformats.org/officeDocument/2006/relationships/hyperlink" Target="mailto:salud@haguani-cundinamarca.gov.co" TargetMode="External" /><Relationship Id="rId4" Type="http://schemas.openxmlformats.org/officeDocument/2006/relationships/hyperlink" Target="mailto:salud@haguani-cundinamarca.gov.co" TargetMode="Externa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hyperlink" Target="mailto:salud@chaguani-cundinamarca.govsalud@chaguani-cundinamarca.gov.co" TargetMode="External" /><Relationship Id="rId2" Type="http://schemas.openxmlformats.org/officeDocument/2006/relationships/hyperlink" Target="mailto:salud@chaguani-cundinamarca.gov.co" TargetMode="External" /><Relationship Id="rId3" Type="http://schemas.openxmlformats.org/officeDocument/2006/relationships/hyperlink" Target="mailto:salud@chaguani-cundinamarca.govsalud@chaguani-cundinamarca.gov.co" TargetMode="External" /><Relationship Id="rId4" Type="http://schemas.openxmlformats.org/officeDocument/2006/relationships/hyperlink" Target="mailto:salud@chaguani-cundinamarca.govsalud@chaguani-cundinamarca.gov.co" TargetMode="External" /><Relationship Id="rId5" Type="http://schemas.openxmlformats.org/officeDocument/2006/relationships/hyperlink" Target="mailto:salud@chaguani-cundinamarca.govsalud@chaguani-cundinamarca.gov.co" TargetMode="External" /><Relationship Id="rId6" Type="http://schemas.openxmlformats.org/officeDocument/2006/relationships/hyperlink" Target="mailto:salud@chaguani-cundinamarca.govsalud@chaguani-cundinamarca.gov.co"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salud@chaguni-cundinamarca.gov.co" TargetMode="External" /><Relationship Id="rId2" Type="http://schemas.openxmlformats.org/officeDocument/2006/relationships/hyperlink" Target="mailto:salud@chaguni-cundinamarca.gov.co" TargetMode="External" /><Relationship Id="rId3" Type="http://schemas.openxmlformats.org/officeDocument/2006/relationships/hyperlink" Target="mailto:salud@chaguni-cundinamarca.gov.co" TargetMode="External" /><Relationship Id="rId4" Type="http://schemas.openxmlformats.org/officeDocument/2006/relationships/hyperlink" Target="mailto:salud@chaguni-cundinamarca.gov.co"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AK65"/>
  <sheetViews>
    <sheetView tabSelected="1" zoomScale="80" zoomScaleNormal="80" zoomScalePageLayoutView="0" workbookViewId="0" topLeftCell="A1">
      <selection activeCell="L6" sqref="L6:L7"/>
    </sheetView>
  </sheetViews>
  <sheetFormatPr defaultColWidth="11.421875" defaultRowHeight="15"/>
  <cols>
    <col min="1" max="1" width="4.57421875" style="1" customWidth="1"/>
    <col min="2" max="2" width="32.421875" style="169" customWidth="1"/>
    <col min="3" max="3" width="12.140625" style="169" customWidth="1"/>
    <col min="4" max="4" width="30.00390625" style="1" customWidth="1"/>
    <col min="5" max="5" width="11.7109375" style="1" customWidth="1"/>
    <col min="6" max="7" width="11.421875" style="1" customWidth="1"/>
    <col min="8" max="8" width="19.28125" style="124" customWidth="1"/>
    <col min="9" max="9" width="15.7109375" style="124" customWidth="1"/>
    <col min="10" max="10" width="4.8515625" style="124" customWidth="1"/>
    <col min="11" max="12" width="5.7109375" style="1" customWidth="1"/>
    <col min="13" max="13" width="6.57421875" style="1" customWidth="1"/>
    <col min="14" max="14" width="6.140625" style="1" customWidth="1"/>
    <col min="15" max="15" width="5.57421875" style="1" customWidth="1"/>
    <col min="16" max="16" width="5.00390625" style="1" customWidth="1"/>
    <col min="17" max="18" width="6.7109375" style="1" customWidth="1"/>
    <col min="19" max="19" width="8.140625" style="1" bestFit="1" customWidth="1"/>
    <col min="20" max="22" width="5.00390625" style="1" customWidth="1"/>
    <col min="23" max="23" width="8.140625" style="1" bestFit="1" customWidth="1"/>
    <col min="24" max="32" width="5.00390625" style="1" customWidth="1"/>
    <col min="33" max="33" width="11.8515625" style="169" customWidth="1"/>
    <col min="34" max="34" width="10.140625" style="1" customWidth="1"/>
    <col min="35" max="35" width="9.8515625" style="1" customWidth="1"/>
    <col min="36" max="36" width="13.57421875" style="1" customWidth="1"/>
    <col min="37" max="16384" width="11.421875" style="1" customWidth="1"/>
  </cols>
  <sheetData>
    <row r="1" spans="2:36" ht="12.75" thickBot="1">
      <c r="B1" s="2"/>
      <c r="C1" s="2"/>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ht="12">
      <c r="B2" s="1089" t="s">
        <v>39</v>
      </c>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1"/>
    </row>
    <row r="3" spans="2:36" ht="12.75" thickBot="1">
      <c r="B3" s="1092" t="s">
        <v>1051</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4"/>
    </row>
    <row r="4" spans="2:36" ht="33.75" customHeight="1">
      <c r="B4" s="1095" t="s">
        <v>42</v>
      </c>
      <c r="C4" s="1096"/>
      <c r="D4" s="1096"/>
      <c r="E4" s="1096"/>
      <c r="F4" s="1096"/>
      <c r="G4" s="1096"/>
      <c r="H4" s="1097"/>
      <c r="I4" s="1098" t="s">
        <v>43</v>
      </c>
      <c r="J4" s="1099"/>
      <c r="K4" s="1099"/>
      <c r="L4" s="1099"/>
      <c r="M4" s="1099"/>
      <c r="N4" s="1099"/>
      <c r="O4" s="1099"/>
      <c r="P4" s="1099"/>
      <c r="Q4" s="1099"/>
      <c r="R4" s="1099"/>
      <c r="S4" s="1099"/>
      <c r="T4" s="1100"/>
      <c r="U4" s="1098" t="s">
        <v>16</v>
      </c>
      <c r="V4" s="1101"/>
      <c r="W4" s="1101"/>
      <c r="X4" s="1101"/>
      <c r="Y4" s="1101"/>
      <c r="Z4" s="1101"/>
      <c r="AA4" s="1101"/>
      <c r="AB4" s="1101"/>
      <c r="AC4" s="1101"/>
      <c r="AD4" s="1101"/>
      <c r="AE4" s="1101"/>
      <c r="AF4" s="1101"/>
      <c r="AG4" s="1101"/>
      <c r="AH4" s="1101"/>
      <c r="AI4" s="1101"/>
      <c r="AJ4" s="1102"/>
    </row>
    <row r="5" spans="2:36" ht="39" customHeight="1" thickBot="1">
      <c r="B5" s="1103" t="s">
        <v>44</v>
      </c>
      <c r="C5" s="1104"/>
      <c r="D5" s="1105"/>
      <c r="E5" s="1008"/>
      <c r="F5" s="1106" t="s">
        <v>45</v>
      </c>
      <c r="G5" s="1106"/>
      <c r="H5" s="1106"/>
      <c r="I5" s="1106"/>
      <c r="J5" s="1106"/>
      <c r="K5" s="1106"/>
      <c r="L5" s="1106"/>
      <c r="M5" s="1106"/>
      <c r="N5" s="1107"/>
      <c r="O5" s="1108" t="s">
        <v>0</v>
      </c>
      <c r="P5" s="1109"/>
      <c r="Q5" s="1109"/>
      <c r="R5" s="1109"/>
      <c r="S5" s="1109"/>
      <c r="T5" s="1109"/>
      <c r="U5" s="1109"/>
      <c r="V5" s="1109"/>
      <c r="W5" s="1109"/>
      <c r="X5" s="1109"/>
      <c r="Y5" s="1109"/>
      <c r="Z5" s="1109"/>
      <c r="AA5" s="1109"/>
      <c r="AB5" s="1109"/>
      <c r="AC5" s="1109"/>
      <c r="AD5" s="1109"/>
      <c r="AE5" s="1109"/>
      <c r="AF5" s="1110"/>
      <c r="AG5" s="1111" t="s">
        <v>1</v>
      </c>
      <c r="AH5" s="1112"/>
      <c r="AI5" s="1112"/>
      <c r="AJ5" s="1113"/>
    </row>
    <row r="6" spans="2:36" ht="39" customHeight="1">
      <c r="B6" s="1077" t="s">
        <v>17</v>
      </c>
      <c r="C6" s="1079" t="s">
        <v>2</v>
      </c>
      <c r="D6" s="1080"/>
      <c r="E6" s="1080"/>
      <c r="F6" s="1080"/>
      <c r="G6" s="1080"/>
      <c r="H6" s="1080"/>
      <c r="I6" s="1083" t="s">
        <v>3</v>
      </c>
      <c r="J6" s="1085" t="s">
        <v>18</v>
      </c>
      <c r="K6" s="1085" t="s">
        <v>4</v>
      </c>
      <c r="L6" s="1087" t="s">
        <v>1052</v>
      </c>
      <c r="M6" s="1063" t="s">
        <v>19</v>
      </c>
      <c r="N6" s="1065" t="s">
        <v>20</v>
      </c>
      <c r="O6" s="1067" t="s">
        <v>30</v>
      </c>
      <c r="P6" s="1068"/>
      <c r="Q6" s="1069" t="s">
        <v>31</v>
      </c>
      <c r="R6" s="1068"/>
      <c r="S6" s="1069" t="s">
        <v>32</v>
      </c>
      <c r="T6" s="1068"/>
      <c r="U6" s="1069" t="s">
        <v>7</v>
      </c>
      <c r="V6" s="1068"/>
      <c r="W6" s="1069" t="s">
        <v>6</v>
      </c>
      <c r="X6" s="1068"/>
      <c r="Y6" s="1069" t="s">
        <v>33</v>
      </c>
      <c r="Z6" s="1068"/>
      <c r="AA6" s="1069" t="s">
        <v>5</v>
      </c>
      <c r="AB6" s="1068"/>
      <c r="AC6" s="1069" t="s">
        <v>8</v>
      </c>
      <c r="AD6" s="1068"/>
      <c r="AE6" s="1069" t="s">
        <v>9</v>
      </c>
      <c r="AF6" s="1074"/>
      <c r="AG6" s="1075" t="s">
        <v>10</v>
      </c>
      <c r="AH6" s="1059" t="s">
        <v>11</v>
      </c>
      <c r="AI6" s="1061" t="s">
        <v>46</v>
      </c>
      <c r="AJ6" s="1070" t="s">
        <v>21</v>
      </c>
    </row>
    <row r="7" spans="2:36" ht="46.5" customHeight="1" thickBot="1">
      <c r="B7" s="1078"/>
      <c r="C7" s="1081"/>
      <c r="D7" s="1082"/>
      <c r="E7" s="1082"/>
      <c r="F7" s="1082"/>
      <c r="G7" s="1082"/>
      <c r="H7" s="1082"/>
      <c r="I7" s="1084"/>
      <c r="J7" s="1086" t="s">
        <v>18</v>
      </c>
      <c r="K7" s="1086"/>
      <c r="L7" s="1088"/>
      <c r="M7" s="1064"/>
      <c r="N7" s="1066"/>
      <c r="O7" s="4" t="s">
        <v>22</v>
      </c>
      <c r="P7" s="5" t="s">
        <v>23</v>
      </c>
      <c r="Q7" s="6" t="s">
        <v>22</v>
      </c>
      <c r="R7" s="5" t="s">
        <v>23</v>
      </c>
      <c r="S7" s="6" t="s">
        <v>22</v>
      </c>
      <c r="T7" s="5" t="s">
        <v>23</v>
      </c>
      <c r="U7" s="6" t="s">
        <v>22</v>
      </c>
      <c r="V7" s="5" t="s">
        <v>23</v>
      </c>
      <c r="W7" s="6" t="s">
        <v>22</v>
      </c>
      <c r="X7" s="5" t="s">
        <v>23</v>
      </c>
      <c r="Y7" s="6" t="s">
        <v>22</v>
      </c>
      <c r="Z7" s="5" t="s">
        <v>23</v>
      </c>
      <c r="AA7" s="6" t="s">
        <v>22</v>
      </c>
      <c r="AB7" s="5" t="s">
        <v>24</v>
      </c>
      <c r="AC7" s="6" t="s">
        <v>22</v>
      </c>
      <c r="AD7" s="5" t="s">
        <v>24</v>
      </c>
      <c r="AE7" s="6" t="s">
        <v>22</v>
      </c>
      <c r="AF7" s="7" t="s">
        <v>24</v>
      </c>
      <c r="AG7" s="1076"/>
      <c r="AH7" s="1060"/>
      <c r="AI7" s="1062"/>
      <c r="AJ7" s="1071"/>
    </row>
    <row r="8" spans="2:36" ht="69.75" customHeight="1" thickBot="1">
      <c r="B8" s="8" t="s">
        <v>1053</v>
      </c>
      <c r="C8" s="1072" t="s">
        <v>36</v>
      </c>
      <c r="D8" s="1073"/>
      <c r="E8" s="1073"/>
      <c r="F8" s="1073"/>
      <c r="G8" s="1073"/>
      <c r="H8" s="1073"/>
      <c r="I8" s="9" t="s">
        <v>48</v>
      </c>
      <c r="J8" s="10"/>
      <c r="K8" s="11"/>
      <c r="L8" s="11"/>
      <c r="M8" s="12"/>
      <c r="N8" s="13"/>
      <c r="O8" s="14">
        <f aca="true" t="shared" si="0" ref="O8:AG8">O10+O20+O26+O30+O34+O43+O46</f>
        <v>2638581</v>
      </c>
      <c r="P8" s="15">
        <f t="shared" si="0"/>
        <v>0</v>
      </c>
      <c r="Q8" s="14">
        <f t="shared" si="0"/>
        <v>122134000</v>
      </c>
      <c r="R8" s="15">
        <f t="shared" si="0"/>
        <v>0</v>
      </c>
      <c r="S8" s="14">
        <f t="shared" si="0"/>
        <v>0</v>
      </c>
      <c r="T8" s="15">
        <f t="shared" si="0"/>
        <v>0</v>
      </c>
      <c r="U8" s="14">
        <f t="shared" si="0"/>
        <v>0</v>
      </c>
      <c r="V8" s="15">
        <f t="shared" si="0"/>
        <v>0</v>
      </c>
      <c r="W8" s="14">
        <f t="shared" si="0"/>
        <v>0</v>
      </c>
      <c r="X8" s="15">
        <f t="shared" si="0"/>
        <v>0</v>
      </c>
      <c r="Y8" s="14">
        <f t="shared" si="0"/>
        <v>0</v>
      </c>
      <c r="Z8" s="15">
        <f t="shared" si="0"/>
        <v>0</v>
      </c>
      <c r="AA8" s="14">
        <f t="shared" si="0"/>
        <v>0</v>
      </c>
      <c r="AB8" s="15">
        <f t="shared" si="0"/>
        <v>0</v>
      </c>
      <c r="AC8" s="14">
        <f t="shared" si="0"/>
        <v>5000000</v>
      </c>
      <c r="AD8" s="15">
        <f t="shared" si="0"/>
        <v>0</v>
      </c>
      <c r="AE8" s="14">
        <f t="shared" si="0"/>
        <v>86008385</v>
      </c>
      <c r="AF8" s="15">
        <f t="shared" si="0"/>
        <v>0</v>
      </c>
      <c r="AG8" s="16">
        <f t="shared" si="0"/>
        <v>1230</v>
      </c>
      <c r="AH8" s="17"/>
      <c r="AI8" s="17"/>
      <c r="AJ8" s="18"/>
    </row>
    <row r="9" spans="1:37" ht="5.25" customHeight="1" thickBot="1">
      <c r="A9" s="19"/>
      <c r="B9" s="20"/>
      <c r="C9" s="20"/>
      <c r="D9" s="20"/>
      <c r="E9" s="20"/>
      <c r="F9" s="20"/>
      <c r="G9" s="20"/>
      <c r="H9" s="20"/>
      <c r="I9" s="20"/>
      <c r="J9" s="20"/>
      <c r="K9" s="20"/>
      <c r="L9" s="20"/>
      <c r="M9" s="20"/>
      <c r="N9" s="20"/>
      <c r="O9" s="21"/>
      <c r="P9" s="21"/>
      <c r="Q9" s="21"/>
      <c r="R9" s="21"/>
      <c r="S9" s="21"/>
      <c r="T9" s="21"/>
      <c r="U9" s="21"/>
      <c r="V9" s="21"/>
      <c r="W9" s="21"/>
      <c r="X9" s="21"/>
      <c r="Y9" s="21"/>
      <c r="Z9" s="21"/>
      <c r="AA9" s="21"/>
      <c r="AB9" s="21"/>
      <c r="AC9" s="21"/>
      <c r="AD9" s="21"/>
      <c r="AE9" s="21"/>
      <c r="AF9" s="21"/>
      <c r="AG9" s="20"/>
      <c r="AH9" s="20"/>
      <c r="AI9" s="20"/>
      <c r="AJ9" s="20"/>
      <c r="AK9" s="19"/>
    </row>
    <row r="10" spans="2:36" ht="62.25" customHeight="1">
      <c r="B10" s="22" t="s">
        <v>12</v>
      </c>
      <c r="C10" s="23" t="s">
        <v>28</v>
      </c>
      <c r="D10" s="23" t="s">
        <v>13</v>
      </c>
      <c r="E10" s="23" t="s">
        <v>27</v>
      </c>
      <c r="F10" s="23" t="s">
        <v>25</v>
      </c>
      <c r="G10" s="23" t="s">
        <v>26</v>
      </c>
      <c r="H10" s="24" t="s">
        <v>14</v>
      </c>
      <c r="I10" s="25" t="s">
        <v>29</v>
      </c>
      <c r="J10" s="26"/>
      <c r="K10" s="27"/>
      <c r="L10" s="27"/>
      <c r="M10" s="28"/>
      <c r="N10" s="29"/>
      <c r="O10" s="30">
        <f aca="true" t="shared" si="1" ref="O10:AD10">SUM(O11:O18)</f>
        <v>0</v>
      </c>
      <c r="P10" s="15">
        <f t="shared" si="1"/>
        <v>0</v>
      </c>
      <c r="Q10" s="31">
        <f t="shared" si="1"/>
        <v>78088000</v>
      </c>
      <c r="R10" s="15">
        <f t="shared" si="1"/>
        <v>0</v>
      </c>
      <c r="S10" s="31">
        <f t="shared" si="1"/>
        <v>0</v>
      </c>
      <c r="T10" s="15">
        <f t="shared" si="1"/>
        <v>0</v>
      </c>
      <c r="U10" s="31">
        <f t="shared" si="1"/>
        <v>0</v>
      </c>
      <c r="V10" s="15">
        <f t="shared" si="1"/>
        <v>0</v>
      </c>
      <c r="W10" s="31">
        <f t="shared" si="1"/>
        <v>0</v>
      </c>
      <c r="X10" s="15">
        <f t="shared" si="1"/>
        <v>0</v>
      </c>
      <c r="Y10" s="31">
        <f t="shared" si="1"/>
        <v>0</v>
      </c>
      <c r="Z10" s="15">
        <f t="shared" si="1"/>
        <v>0</v>
      </c>
      <c r="AA10" s="31">
        <f t="shared" si="1"/>
        <v>0</v>
      </c>
      <c r="AB10" s="15">
        <f t="shared" si="1"/>
        <v>0</v>
      </c>
      <c r="AC10" s="31">
        <f t="shared" si="1"/>
        <v>0</v>
      </c>
      <c r="AD10" s="15">
        <f t="shared" si="1"/>
        <v>0</v>
      </c>
      <c r="AE10" s="31">
        <f>AE11</f>
        <v>37000000</v>
      </c>
      <c r="AF10" s="32">
        <f>AF11</f>
        <v>0</v>
      </c>
      <c r="AG10" s="33">
        <f>SUM(AG11:AG18)</f>
        <v>0</v>
      </c>
      <c r="AH10" s="34"/>
      <c r="AI10" s="34"/>
      <c r="AJ10" s="35"/>
    </row>
    <row r="11" spans="2:36" s="36" customFormat="1" ht="72" customHeight="1">
      <c r="B11" s="1046" t="s">
        <v>49</v>
      </c>
      <c r="C11" s="37"/>
      <c r="D11" s="38" t="s">
        <v>1054</v>
      </c>
      <c r="E11" s="37" t="s">
        <v>50</v>
      </c>
      <c r="F11" s="39">
        <v>1</v>
      </c>
      <c r="G11" s="37"/>
      <c r="H11" s="1049" t="s">
        <v>35</v>
      </c>
      <c r="I11" s="40" t="s">
        <v>51</v>
      </c>
      <c r="J11" s="37">
        <v>1</v>
      </c>
      <c r="K11" s="41">
        <v>1</v>
      </c>
      <c r="L11" s="41">
        <v>1</v>
      </c>
      <c r="M11" s="42"/>
      <c r="N11" s="43"/>
      <c r="O11" s="44"/>
      <c r="P11" s="45"/>
      <c r="Q11" s="45">
        <v>37000000</v>
      </c>
      <c r="R11" s="45"/>
      <c r="S11" s="45"/>
      <c r="T11" s="45"/>
      <c r="U11" s="45"/>
      <c r="V11" s="45"/>
      <c r="W11" s="45"/>
      <c r="X11" s="45"/>
      <c r="Y11" s="45"/>
      <c r="Z11" s="45"/>
      <c r="AA11" s="45"/>
      <c r="AB11" s="45"/>
      <c r="AC11" s="45"/>
      <c r="AD11" s="45"/>
      <c r="AE11" s="46">
        <f>+O11+Q11+S11+U11+W11+Y11+AA11+AC11</f>
        <v>37000000</v>
      </c>
      <c r="AF11" s="47">
        <f>+P11+R11+T11+V11+X11+Z11+AB11+AD11</f>
        <v>0</v>
      </c>
      <c r="AG11" s="48"/>
      <c r="AH11" s="49" t="s">
        <v>52</v>
      </c>
      <c r="AI11" s="49"/>
      <c r="AJ11" s="50" t="s">
        <v>53</v>
      </c>
    </row>
    <row r="12" spans="2:36" s="36" customFormat="1" ht="67.5" customHeight="1">
      <c r="B12" s="1046"/>
      <c r="C12" s="37"/>
      <c r="D12" s="38" t="s">
        <v>1055</v>
      </c>
      <c r="E12" s="37" t="s">
        <v>50</v>
      </c>
      <c r="F12" s="39">
        <v>1</v>
      </c>
      <c r="G12" s="37"/>
      <c r="H12" s="1050"/>
      <c r="I12" s="40" t="s">
        <v>51</v>
      </c>
      <c r="J12" s="37">
        <v>2</v>
      </c>
      <c r="K12" s="41">
        <v>2</v>
      </c>
      <c r="L12" s="41">
        <v>2</v>
      </c>
      <c r="M12" s="42"/>
      <c r="N12" s="43"/>
      <c r="O12" s="44"/>
      <c r="P12" s="45"/>
      <c r="Q12" s="45">
        <v>32688000</v>
      </c>
      <c r="R12" s="45"/>
      <c r="S12" s="45"/>
      <c r="T12" s="45"/>
      <c r="U12" s="45"/>
      <c r="V12" s="45"/>
      <c r="W12" s="45"/>
      <c r="X12" s="45"/>
      <c r="Y12" s="45"/>
      <c r="Z12" s="45"/>
      <c r="AA12" s="45"/>
      <c r="AB12" s="45"/>
      <c r="AC12" s="45"/>
      <c r="AD12" s="45"/>
      <c r="AE12" s="46">
        <f>+O12+Q12+S12+U12+W12+Y12+AA12+AC12</f>
        <v>32688000</v>
      </c>
      <c r="AF12" s="47">
        <f>+P12+R12+T12+V12+X12+Z12+AB12+AD12</f>
        <v>0</v>
      </c>
      <c r="AG12" s="48"/>
      <c r="AH12" s="49" t="s">
        <v>54</v>
      </c>
      <c r="AI12" s="49"/>
      <c r="AJ12" s="50" t="s">
        <v>55</v>
      </c>
    </row>
    <row r="13" spans="2:36" s="36" customFormat="1" ht="67.5" customHeight="1">
      <c r="B13" s="1047"/>
      <c r="C13" s="77"/>
      <c r="D13" s="1011" t="s">
        <v>1056</v>
      </c>
      <c r="E13" s="77" t="s">
        <v>50</v>
      </c>
      <c r="F13" s="1012">
        <v>1</v>
      </c>
      <c r="G13" s="77"/>
      <c r="H13" s="1050"/>
      <c r="I13" s="1013" t="s">
        <v>581</v>
      </c>
      <c r="J13" s="77">
        <v>1</v>
      </c>
      <c r="K13" s="1014">
        <v>1</v>
      </c>
      <c r="L13" s="1014">
        <v>1</v>
      </c>
      <c r="M13" s="1015"/>
      <c r="N13" s="1016"/>
      <c r="O13" s="1017"/>
      <c r="P13" s="1018"/>
      <c r="Q13" s="1018">
        <f>700000*12</f>
        <v>8400000</v>
      </c>
      <c r="R13" s="1018"/>
      <c r="S13" s="1018"/>
      <c r="T13" s="1018"/>
      <c r="U13" s="1018"/>
      <c r="V13" s="1018"/>
      <c r="W13" s="1018"/>
      <c r="X13" s="1018"/>
      <c r="Y13" s="1018"/>
      <c r="Z13" s="1018"/>
      <c r="AA13" s="1018"/>
      <c r="AB13" s="1018"/>
      <c r="AC13" s="1018"/>
      <c r="AD13" s="1018"/>
      <c r="AE13" s="1019"/>
      <c r="AF13" s="1020"/>
      <c r="AG13" s="1021"/>
      <c r="AH13" s="1022" t="s">
        <v>54</v>
      </c>
      <c r="AI13" s="1022"/>
      <c r="AJ13" s="1023"/>
    </row>
    <row r="14" spans="2:36" s="36" customFormat="1" ht="67.5" customHeight="1">
      <c r="B14" s="1047"/>
      <c r="C14" s="77"/>
      <c r="D14" s="1011" t="s">
        <v>1057</v>
      </c>
      <c r="E14" s="77" t="s">
        <v>1058</v>
      </c>
      <c r="F14" s="1012">
        <f>150/2</f>
        <v>75</v>
      </c>
      <c r="G14" s="77">
        <v>75</v>
      </c>
      <c r="H14" s="1051" t="s">
        <v>1059</v>
      </c>
      <c r="I14" s="1024" t="s">
        <v>1060</v>
      </c>
      <c r="J14" s="77" t="s">
        <v>37</v>
      </c>
      <c r="K14" s="1054">
        <v>1000</v>
      </c>
      <c r="L14" s="1014">
        <f>15*10</f>
        <v>150</v>
      </c>
      <c r="M14" s="1015"/>
      <c r="N14" s="1016"/>
      <c r="O14" s="1017"/>
      <c r="P14" s="1018"/>
      <c r="Q14" s="1018"/>
      <c r="R14" s="1018"/>
      <c r="S14" s="1018"/>
      <c r="T14" s="1018"/>
      <c r="U14" s="1018"/>
      <c r="V14" s="1018"/>
      <c r="W14" s="1018"/>
      <c r="X14" s="1018"/>
      <c r="Y14" s="1018"/>
      <c r="Z14" s="1018"/>
      <c r="AA14" s="1018"/>
      <c r="AB14" s="1018"/>
      <c r="AC14" s="1018"/>
      <c r="AD14" s="1018"/>
      <c r="AE14" s="1019"/>
      <c r="AF14" s="1020"/>
      <c r="AG14" s="1021"/>
      <c r="AH14" s="1022"/>
      <c r="AI14" s="1022"/>
      <c r="AJ14" s="1023"/>
    </row>
    <row r="15" spans="2:36" s="36" customFormat="1" ht="67.5" customHeight="1">
      <c r="B15" s="1047"/>
      <c r="C15" s="77"/>
      <c r="D15" s="1011" t="s">
        <v>1061</v>
      </c>
      <c r="E15" s="77" t="s">
        <v>50</v>
      </c>
      <c r="F15" s="1012">
        <f>132/2</f>
        <v>66</v>
      </c>
      <c r="G15" s="77">
        <v>66</v>
      </c>
      <c r="H15" s="1052"/>
      <c r="I15" s="1024" t="s">
        <v>1060</v>
      </c>
      <c r="J15" s="77" t="s">
        <v>37</v>
      </c>
      <c r="K15" s="1055"/>
      <c r="L15" s="1014">
        <v>132</v>
      </c>
      <c r="M15" s="1015"/>
      <c r="N15" s="1016"/>
      <c r="O15" s="1017"/>
      <c r="P15" s="1018"/>
      <c r="Q15" s="1018"/>
      <c r="R15" s="1018"/>
      <c r="S15" s="1018"/>
      <c r="T15" s="1018"/>
      <c r="U15" s="1018"/>
      <c r="V15" s="1018"/>
      <c r="W15" s="1018"/>
      <c r="X15" s="1018"/>
      <c r="Y15" s="1018"/>
      <c r="Z15" s="1018"/>
      <c r="AA15" s="1018"/>
      <c r="AB15" s="1018"/>
      <c r="AC15" s="1018"/>
      <c r="AD15" s="1018"/>
      <c r="AE15" s="1019"/>
      <c r="AF15" s="1020"/>
      <c r="AG15" s="1021"/>
      <c r="AH15" s="1022"/>
      <c r="AI15" s="1022"/>
      <c r="AJ15" s="1023"/>
    </row>
    <row r="16" spans="2:36" s="36" customFormat="1" ht="67.5" customHeight="1">
      <c r="B16" s="1047"/>
      <c r="C16" s="77"/>
      <c r="D16" s="1011" t="s">
        <v>1062</v>
      </c>
      <c r="E16" s="77" t="s">
        <v>50</v>
      </c>
      <c r="F16" s="1012">
        <f>176/2</f>
        <v>88</v>
      </c>
      <c r="G16" s="77">
        <v>88</v>
      </c>
      <c r="H16" s="1052"/>
      <c r="I16" s="1024" t="s">
        <v>1063</v>
      </c>
      <c r="J16" s="77" t="s">
        <v>37</v>
      </c>
      <c r="K16" s="1055"/>
      <c r="L16" s="1014">
        <f>8*20+16</f>
        <v>176</v>
      </c>
      <c r="M16" s="1015"/>
      <c r="N16" s="1016"/>
      <c r="O16" s="1017"/>
      <c r="P16" s="1018"/>
      <c r="Q16" s="1018"/>
      <c r="R16" s="1018"/>
      <c r="S16" s="1018"/>
      <c r="T16" s="1018"/>
      <c r="U16" s="1018"/>
      <c r="V16" s="1018"/>
      <c r="W16" s="1018"/>
      <c r="X16" s="1018"/>
      <c r="Y16" s="1018"/>
      <c r="Z16" s="1018"/>
      <c r="AA16" s="1018"/>
      <c r="AB16" s="1018"/>
      <c r="AC16" s="1018"/>
      <c r="AD16" s="1018"/>
      <c r="AE16" s="1019"/>
      <c r="AF16" s="1020"/>
      <c r="AG16" s="1021"/>
      <c r="AH16" s="1022"/>
      <c r="AI16" s="1022"/>
      <c r="AJ16" s="1023"/>
    </row>
    <row r="17" spans="2:36" s="36" customFormat="1" ht="67.5" customHeight="1">
      <c r="B17" s="1047"/>
      <c r="C17" s="77"/>
      <c r="D17" s="1011" t="s">
        <v>1064</v>
      </c>
      <c r="E17" s="77" t="s">
        <v>50</v>
      </c>
      <c r="F17" s="1012">
        <v>12</v>
      </c>
      <c r="G17" s="77">
        <v>12</v>
      </c>
      <c r="H17" s="1052"/>
      <c r="I17" s="1024" t="s">
        <v>1060</v>
      </c>
      <c r="J17" s="77" t="s">
        <v>37</v>
      </c>
      <c r="K17" s="1056"/>
      <c r="L17" s="1014">
        <f>2*12</f>
        <v>24</v>
      </c>
      <c r="M17" s="1015"/>
      <c r="N17" s="1016"/>
      <c r="O17" s="1017"/>
      <c r="P17" s="1018"/>
      <c r="Q17" s="1018"/>
      <c r="R17" s="1018"/>
      <c r="S17" s="1018"/>
      <c r="T17" s="1018"/>
      <c r="U17" s="1018"/>
      <c r="V17" s="1018"/>
      <c r="W17" s="1018"/>
      <c r="X17" s="1018"/>
      <c r="Y17" s="1018"/>
      <c r="Z17" s="1018"/>
      <c r="AA17" s="1018"/>
      <c r="AB17" s="1018"/>
      <c r="AC17" s="1018"/>
      <c r="AD17" s="1018"/>
      <c r="AE17" s="1019"/>
      <c r="AF17" s="1020"/>
      <c r="AG17" s="1021"/>
      <c r="AH17" s="1022"/>
      <c r="AI17" s="1022"/>
      <c r="AJ17" s="1023"/>
    </row>
    <row r="18" spans="2:36" s="36" customFormat="1" ht="48.75" thickBot="1">
      <c r="B18" s="1048"/>
      <c r="C18" s="53"/>
      <c r="D18" s="54" t="s">
        <v>1065</v>
      </c>
      <c r="E18" s="53" t="s">
        <v>50</v>
      </c>
      <c r="F18" s="55">
        <v>4</v>
      </c>
      <c r="G18" s="53"/>
      <c r="H18" s="1053"/>
      <c r="I18" s="1025" t="s">
        <v>1066</v>
      </c>
      <c r="J18" s="53" t="s">
        <v>37</v>
      </c>
      <c r="K18" s="58"/>
      <c r="L18" s="58">
        <v>4</v>
      </c>
      <c r="M18" s="59"/>
      <c r="N18" s="60"/>
      <c r="O18" s="61">
        <v>0</v>
      </c>
      <c r="P18" s="62"/>
      <c r="Q18" s="62">
        <v>0</v>
      </c>
      <c r="R18" s="62"/>
      <c r="S18" s="62"/>
      <c r="T18" s="62"/>
      <c r="U18" s="62"/>
      <c r="V18" s="62"/>
      <c r="W18" s="62"/>
      <c r="X18" s="62"/>
      <c r="Y18" s="62"/>
      <c r="Z18" s="62"/>
      <c r="AA18" s="62"/>
      <c r="AB18" s="62"/>
      <c r="AC18" s="62"/>
      <c r="AD18" s="62"/>
      <c r="AE18" s="63">
        <f>+O18+Q18+S18+U18+W18+Y18+AA18+AC18</f>
        <v>0</v>
      </c>
      <c r="AF18" s="64">
        <f>+P18+R18+T18+V18+X18+Z18+AB18+AD18</f>
        <v>0</v>
      </c>
      <c r="AG18" s="65"/>
      <c r="AH18" s="66" t="s">
        <v>56</v>
      </c>
      <c r="AI18" s="66"/>
      <c r="AJ18" s="67" t="s">
        <v>57</v>
      </c>
    </row>
    <row r="19" spans="1:37" ht="4.5" customHeight="1" thickBot="1">
      <c r="A19" s="19"/>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19"/>
    </row>
    <row r="20" spans="2:36" ht="67.5" customHeight="1">
      <c r="B20" s="22" t="s">
        <v>12</v>
      </c>
      <c r="C20" s="23" t="s">
        <v>28</v>
      </c>
      <c r="D20" s="23" t="s">
        <v>13</v>
      </c>
      <c r="E20" s="23" t="s">
        <v>27</v>
      </c>
      <c r="F20" s="23" t="s">
        <v>25</v>
      </c>
      <c r="G20" s="23" t="s">
        <v>26</v>
      </c>
      <c r="H20" s="24" t="s">
        <v>58</v>
      </c>
      <c r="I20" s="25" t="s">
        <v>29</v>
      </c>
      <c r="J20" s="26"/>
      <c r="K20" s="69"/>
      <c r="L20" s="27"/>
      <c r="M20" s="28"/>
      <c r="N20" s="29"/>
      <c r="O20" s="70">
        <f aca="true" t="shared" si="2" ref="O20:AG20">SUM(O21:O24)</f>
        <v>0</v>
      </c>
      <c r="P20" s="15">
        <f t="shared" si="2"/>
        <v>0</v>
      </c>
      <c r="Q20" s="30">
        <f t="shared" si="2"/>
        <v>16000000</v>
      </c>
      <c r="R20" s="15">
        <f t="shared" si="2"/>
        <v>0</v>
      </c>
      <c r="S20" s="30">
        <f t="shared" si="2"/>
        <v>0</v>
      </c>
      <c r="T20" s="15">
        <f t="shared" si="2"/>
        <v>0</v>
      </c>
      <c r="U20" s="30">
        <f t="shared" si="2"/>
        <v>0</v>
      </c>
      <c r="V20" s="15">
        <f t="shared" si="2"/>
        <v>0</v>
      </c>
      <c r="W20" s="30">
        <f t="shared" si="2"/>
        <v>0</v>
      </c>
      <c r="X20" s="15">
        <f t="shared" si="2"/>
        <v>0</v>
      </c>
      <c r="Y20" s="30">
        <f t="shared" si="2"/>
        <v>0</v>
      </c>
      <c r="Z20" s="15">
        <f t="shared" si="2"/>
        <v>0</v>
      </c>
      <c r="AA20" s="30">
        <f t="shared" si="2"/>
        <v>0</v>
      </c>
      <c r="AB20" s="15">
        <f t="shared" si="2"/>
        <v>0</v>
      </c>
      <c r="AC20" s="30">
        <f t="shared" si="2"/>
        <v>0</v>
      </c>
      <c r="AD20" s="15">
        <f t="shared" si="2"/>
        <v>0</v>
      </c>
      <c r="AE20" s="71">
        <f t="shared" si="2"/>
        <v>16000000</v>
      </c>
      <c r="AF20" s="72">
        <f t="shared" si="2"/>
        <v>0</v>
      </c>
      <c r="AG20" s="73">
        <f t="shared" si="2"/>
        <v>30</v>
      </c>
      <c r="AH20" s="34"/>
      <c r="AI20" s="34"/>
      <c r="AJ20" s="35"/>
    </row>
    <row r="21" spans="2:36" s="74" customFormat="1" ht="72.75" customHeight="1">
      <c r="B21" s="1057" t="s">
        <v>59</v>
      </c>
      <c r="C21" s="75"/>
      <c r="D21" s="76" t="s">
        <v>1067</v>
      </c>
      <c r="E21" s="77" t="s">
        <v>1068</v>
      </c>
      <c r="F21" s="39"/>
      <c r="G21" s="37"/>
      <c r="H21" s="51">
        <v>1</v>
      </c>
      <c r="I21" s="40" t="str">
        <f>+E21</f>
        <v>Proyectos Formulados Has Intervenidas con estos proyectos</v>
      </c>
      <c r="J21" s="37" t="s">
        <v>37</v>
      </c>
      <c r="K21" s="1054">
        <v>100</v>
      </c>
      <c r="L21" s="37">
        <v>15</v>
      </c>
      <c r="M21" s="37"/>
      <c r="N21" s="50"/>
      <c r="O21" s="78">
        <v>0</v>
      </c>
      <c r="P21" s="46">
        <v>0</v>
      </c>
      <c r="Q21" s="46">
        <v>3000000</v>
      </c>
      <c r="R21" s="46">
        <v>0</v>
      </c>
      <c r="S21" s="46">
        <v>0</v>
      </c>
      <c r="T21" s="46">
        <v>0</v>
      </c>
      <c r="U21" s="46">
        <v>0</v>
      </c>
      <c r="V21" s="46">
        <v>0</v>
      </c>
      <c r="W21" s="46">
        <v>0</v>
      </c>
      <c r="X21" s="46">
        <v>0</v>
      </c>
      <c r="Y21" s="46">
        <v>0</v>
      </c>
      <c r="Z21" s="46">
        <v>0</v>
      </c>
      <c r="AA21" s="46">
        <v>0</v>
      </c>
      <c r="AB21" s="46">
        <v>0</v>
      </c>
      <c r="AC21" s="46">
        <v>0</v>
      </c>
      <c r="AD21" s="46">
        <v>0</v>
      </c>
      <c r="AE21" s="46">
        <f>+O21+Q21+S21+U21+W21+Y21+AA21+AC21</f>
        <v>3000000</v>
      </c>
      <c r="AF21" s="79">
        <f>+P21+R21+T21+V21+X21+Z21+AB21+AD21</f>
        <v>0</v>
      </c>
      <c r="AG21" s="80"/>
      <c r="AH21" s="42"/>
      <c r="AI21" s="39" t="s">
        <v>60</v>
      </c>
      <c r="AJ21" s="81" t="s">
        <v>57</v>
      </c>
    </row>
    <row r="22" spans="2:36" ht="72">
      <c r="B22" s="1058"/>
      <c r="C22" s="82"/>
      <c r="D22" s="83" t="s">
        <v>1069</v>
      </c>
      <c r="E22" s="77" t="s">
        <v>1068</v>
      </c>
      <c r="F22" s="84"/>
      <c r="G22" s="37"/>
      <c r="H22" s="85">
        <v>1</v>
      </c>
      <c r="I22" s="86" t="str">
        <f>E22</f>
        <v>Proyectos Formulados Has Intervenidas con estos proyectos</v>
      </c>
      <c r="J22" s="87" t="s">
        <v>37</v>
      </c>
      <c r="K22" s="1055"/>
      <c r="L22" s="88">
        <v>30</v>
      </c>
      <c r="M22" s="89"/>
      <c r="N22" s="90"/>
      <c r="O22" s="91">
        <v>0</v>
      </c>
      <c r="P22" s="45"/>
      <c r="Q22" s="92">
        <v>3000000</v>
      </c>
      <c r="R22" s="45"/>
      <c r="S22" s="45"/>
      <c r="T22" s="45"/>
      <c r="U22" s="45"/>
      <c r="V22" s="45"/>
      <c r="W22" s="45"/>
      <c r="X22" s="45"/>
      <c r="Y22" s="45"/>
      <c r="Z22" s="45"/>
      <c r="AA22" s="45"/>
      <c r="AB22" s="45"/>
      <c r="AC22" s="45"/>
      <c r="AD22" s="45"/>
      <c r="AE22" s="93">
        <f>+O22+Q22+S22+U22+W22+Y22+AA22+AC22</f>
        <v>3000000</v>
      </c>
      <c r="AF22" s="94">
        <f>+P22+R22+T22+V22+X22+Z22+AB22+AD22</f>
        <v>0</v>
      </c>
      <c r="AG22" s="84">
        <v>30</v>
      </c>
      <c r="AH22" s="49"/>
      <c r="AI22" s="49" t="s">
        <v>61</v>
      </c>
      <c r="AJ22" s="50" t="s">
        <v>55</v>
      </c>
    </row>
    <row r="23" spans="2:36" ht="78" customHeight="1">
      <c r="B23" s="1058"/>
      <c r="C23" s="82"/>
      <c r="D23" s="1026" t="s">
        <v>1070</v>
      </c>
      <c r="E23" s="77" t="s">
        <v>1068</v>
      </c>
      <c r="F23" s="1027"/>
      <c r="G23" s="77"/>
      <c r="H23" s="1028">
        <v>1</v>
      </c>
      <c r="I23" s="1029" t="str">
        <f>+E23</f>
        <v>Proyectos Formulados Has Intervenidas con estos proyectos</v>
      </c>
      <c r="J23" s="1030" t="s">
        <v>37</v>
      </c>
      <c r="K23" s="1055"/>
      <c r="L23" s="1031">
        <v>20</v>
      </c>
      <c r="M23" s="1032"/>
      <c r="N23" s="1033"/>
      <c r="O23" s="1034"/>
      <c r="P23" s="1018"/>
      <c r="Q23" s="1035">
        <v>5000000</v>
      </c>
      <c r="R23" s="1018"/>
      <c r="S23" s="1018"/>
      <c r="T23" s="1018"/>
      <c r="U23" s="1018"/>
      <c r="V23" s="1018"/>
      <c r="W23" s="1018"/>
      <c r="X23" s="1018"/>
      <c r="Y23" s="1018"/>
      <c r="Z23" s="1018"/>
      <c r="AA23" s="1018"/>
      <c r="AB23" s="1018"/>
      <c r="AC23" s="1018"/>
      <c r="AD23" s="1018"/>
      <c r="AE23" s="93">
        <f>+O23+Q23+S23+U23+W23+Y23+AA23+AC23</f>
        <v>5000000</v>
      </c>
      <c r="AF23" s="1036"/>
      <c r="AG23" s="1027"/>
      <c r="AH23" s="1022"/>
      <c r="AI23" s="1022"/>
      <c r="AJ23" s="1023"/>
    </row>
    <row r="24" spans="2:36" ht="77.25" customHeight="1">
      <c r="B24" s="1058"/>
      <c r="C24" s="82"/>
      <c r="D24" s="1026" t="s">
        <v>1071</v>
      </c>
      <c r="E24" s="77" t="s">
        <v>1068</v>
      </c>
      <c r="F24" s="1027"/>
      <c r="G24" s="77"/>
      <c r="H24" s="1028">
        <v>1</v>
      </c>
      <c r="I24" s="1029" t="str">
        <f>+E24</f>
        <v>Proyectos Formulados Has Intervenidas con estos proyectos</v>
      </c>
      <c r="J24" s="1030" t="s">
        <v>37</v>
      </c>
      <c r="K24" s="1055"/>
      <c r="L24" s="1031">
        <v>10</v>
      </c>
      <c r="M24" s="1032"/>
      <c r="N24" s="1033"/>
      <c r="O24" s="1034"/>
      <c r="P24" s="1018"/>
      <c r="Q24" s="1035">
        <v>5000000</v>
      </c>
      <c r="R24" s="1018"/>
      <c r="S24" s="1018"/>
      <c r="T24" s="1018"/>
      <c r="U24" s="1018"/>
      <c r="V24" s="1018"/>
      <c r="W24" s="1018"/>
      <c r="X24" s="1018"/>
      <c r="Y24" s="1018"/>
      <c r="Z24" s="1018"/>
      <c r="AA24" s="1018"/>
      <c r="AB24" s="1018"/>
      <c r="AC24" s="1018"/>
      <c r="AD24" s="1018"/>
      <c r="AE24" s="93">
        <f>+O24+Q24+S24+U24+W24+Y24+AA24+AC24</f>
        <v>5000000</v>
      </c>
      <c r="AF24" s="1036"/>
      <c r="AG24" s="1027"/>
      <c r="AH24" s="1022"/>
      <c r="AI24" s="1022"/>
      <c r="AJ24" s="1023"/>
    </row>
    <row r="25" spans="2:36" s="19" customFormat="1" ht="9" customHeight="1" thickBot="1">
      <c r="B25" s="103"/>
      <c r="C25" s="104"/>
      <c r="D25" s="105"/>
      <c r="E25" s="106"/>
      <c r="F25" s="107"/>
      <c r="G25" s="106"/>
      <c r="H25" s="108"/>
      <c r="I25" s="109"/>
      <c r="J25" s="108"/>
      <c r="K25" s="110"/>
      <c r="L25" s="111"/>
      <c r="M25" s="110"/>
      <c r="N25" s="110"/>
      <c r="O25" s="112"/>
      <c r="P25" s="112"/>
      <c r="Q25" s="113"/>
      <c r="R25" s="112"/>
      <c r="S25" s="112"/>
      <c r="T25" s="112"/>
      <c r="U25" s="112"/>
      <c r="V25" s="112"/>
      <c r="W25" s="112"/>
      <c r="X25" s="112"/>
      <c r="Y25" s="112"/>
      <c r="Z25" s="112"/>
      <c r="AA25" s="112"/>
      <c r="AB25" s="112"/>
      <c r="AC25" s="112"/>
      <c r="AD25" s="112"/>
      <c r="AE25" s="114"/>
      <c r="AF25" s="114"/>
      <c r="AG25" s="107"/>
      <c r="AH25" s="115"/>
      <c r="AI25" s="115"/>
      <c r="AJ25" s="104"/>
    </row>
    <row r="26" spans="2:37" ht="74.25" customHeight="1">
      <c r="B26" s="22" t="s">
        <v>12</v>
      </c>
      <c r="C26" s="23" t="s">
        <v>28</v>
      </c>
      <c r="D26" s="23" t="s">
        <v>13</v>
      </c>
      <c r="E26" s="23" t="s">
        <v>27</v>
      </c>
      <c r="F26" s="23" t="s">
        <v>25</v>
      </c>
      <c r="G26" s="23" t="s">
        <v>26</v>
      </c>
      <c r="H26" s="24" t="s">
        <v>15</v>
      </c>
      <c r="I26" s="25" t="s">
        <v>29</v>
      </c>
      <c r="J26" s="26"/>
      <c r="K26" s="69"/>
      <c r="L26" s="27"/>
      <c r="M26" s="28"/>
      <c r="N26" s="29"/>
      <c r="O26" s="70">
        <f aca="true" t="shared" si="3" ref="O26:AD26">SUM(O27:O28)</f>
        <v>0</v>
      </c>
      <c r="P26" s="15">
        <f t="shared" si="3"/>
        <v>0</v>
      </c>
      <c r="Q26" s="31">
        <f t="shared" si="3"/>
        <v>8000000</v>
      </c>
      <c r="R26" s="15">
        <f t="shared" si="3"/>
        <v>0</v>
      </c>
      <c r="S26" s="31">
        <f t="shared" si="3"/>
        <v>0</v>
      </c>
      <c r="T26" s="15">
        <f t="shared" si="3"/>
        <v>0</v>
      </c>
      <c r="U26" s="31">
        <f t="shared" si="3"/>
        <v>0</v>
      </c>
      <c r="V26" s="15">
        <f t="shared" si="3"/>
        <v>0</v>
      </c>
      <c r="W26" s="31">
        <f t="shared" si="3"/>
        <v>0</v>
      </c>
      <c r="X26" s="15">
        <f t="shared" si="3"/>
        <v>0</v>
      </c>
      <c r="Y26" s="31">
        <f t="shared" si="3"/>
        <v>0</v>
      </c>
      <c r="Z26" s="15">
        <f t="shared" si="3"/>
        <v>0</v>
      </c>
      <c r="AA26" s="31">
        <f t="shared" si="3"/>
        <v>0</v>
      </c>
      <c r="AB26" s="15">
        <f t="shared" si="3"/>
        <v>0</v>
      </c>
      <c r="AC26" s="31">
        <f t="shared" si="3"/>
        <v>5000000</v>
      </c>
      <c r="AD26" s="15">
        <f t="shared" si="3"/>
        <v>0</v>
      </c>
      <c r="AE26" s="71">
        <f>AE27</f>
        <v>13000000</v>
      </c>
      <c r="AF26" s="72">
        <f>AF27</f>
        <v>0</v>
      </c>
      <c r="AG26" s="73">
        <f>SUM(AG27:AG28)</f>
        <v>0</v>
      </c>
      <c r="AH26" s="34"/>
      <c r="AI26" s="34"/>
      <c r="AJ26" s="35"/>
      <c r="AK26" s="116"/>
    </row>
    <row r="27" spans="2:36" s="74" customFormat="1" ht="61.5" customHeight="1">
      <c r="B27" s="1046" t="s">
        <v>62</v>
      </c>
      <c r="C27" s="37"/>
      <c r="D27" s="38" t="s">
        <v>1072</v>
      </c>
      <c r="E27" s="38" t="s">
        <v>63</v>
      </c>
      <c r="F27" s="39">
        <v>0</v>
      </c>
      <c r="G27" s="37">
        <v>0</v>
      </c>
      <c r="H27" s="117">
        <v>1</v>
      </c>
      <c r="I27" s="118" t="s">
        <v>1073</v>
      </c>
      <c r="J27" s="37">
        <v>0</v>
      </c>
      <c r="K27" s="37">
        <v>1</v>
      </c>
      <c r="L27" s="37">
        <v>1</v>
      </c>
      <c r="M27" s="37"/>
      <c r="N27" s="51"/>
      <c r="O27" s="91">
        <v>0</v>
      </c>
      <c r="P27" s="45"/>
      <c r="Q27" s="45">
        <v>8000000</v>
      </c>
      <c r="R27" s="45"/>
      <c r="S27" s="45"/>
      <c r="T27" s="45"/>
      <c r="U27" s="45"/>
      <c r="V27" s="45"/>
      <c r="W27" s="45"/>
      <c r="X27" s="45"/>
      <c r="Y27" s="45"/>
      <c r="Z27" s="45"/>
      <c r="AA27" s="45"/>
      <c r="AB27" s="45"/>
      <c r="AC27" s="45">
        <v>5000000</v>
      </c>
      <c r="AD27" s="45"/>
      <c r="AE27" s="46">
        <f>+O27+Q27+S27+U27+W27+Y27+AA27+AC27</f>
        <v>13000000</v>
      </c>
      <c r="AF27" s="79">
        <f>+P27+R27+T27+V27+X27+Z27+AB27+AD27</f>
        <v>0</v>
      </c>
      <c r="AG27" s="80"/>
      <c r="AH27" s="49"/>
      <c r="AI27" s="49"/>
      <c r="AJ27" s="50"/>
    </row>
    <row r="28" spans="2:37" s="74" customFormat="1" ht="36">
      <c r="B28" s="1046"/>
      <c r="C28" s="37"/>
      <c r="D28" s="38" t="s">
        <v>1074</v>
      </c>
      <c r="E28" s="38" t="s">
        <v>1075</v>
      </c>
      <c r="F28" s="39">
        <v>0</v>
      </c>
      <c r="G28" s="37">
        <v>0</v>
      </c>
      <c r="H28" s="51">
        <v>1</v>
      </c>
      <c r="I28" s="118" t="s">
        <v>1076</v>
      </c>
      <c r="J28" s="37">
        <v>0</v>
      </c>
      <c r="K28" s="37">
        <v>1</v>
      </c>
      <c r="L28" s="37">
        <v>0</v>
      </c>
      <c r="M28" s="37"/>
      <c r="N28" s="51"/>
      <c r="O28" s="91">
        <v>0</v>
      </c>
      <c r="P28" s="45"/>
      <c r="Q28" s="45">
        <v>0</v>
      </c>
      <c r="R28" s="45"/>
      <c r="S28" s="45"/>
      <c r="T28" s="45"/>
      <c r="U28" s="45"/>
      <c r="V28" s="45"/>
      <c r="W28" s="45"/>
      <c r="X28" s="45"/>
      <c r="Y28" s="45"/>
      <c r="Z28" s="45"/>
      <c r="AA28" s="45"/>
      <c r="AB28" s="45"/>
      <c r="AC28" s="45"/>
      <c r="AD28" s="45"/>
      <c r="AE28" s="46">
        <f>+O28+Q28+S28+U28+W28+Y28+AA28+AC28</f>
        <v>0</v>
      </c>
      <c r="AF28" s="79">
        <f>+P28+R28+T28+V28+X28+Z28+AB28+AD28</f>
        <v>0</v>
      </c>
      <c r="AG28" s="80"/>
      <c r="AH28" s="119"/>
      <c r="AI28" s="49"/>
      <c r="AJ28" s="120" t="s">
        <v>64</v>
      </c>
      <c r="AK28" s="121"/>
    </row>
    <row r="29" ht="12.75" thickBot="1">
      <c r="AG29" s="170"/>
    </row>
    <row r="30" spans="2:36" ht="36">
      <c r="B30" s="22" t="s">
        <v>12</v>
      </c>
      <c r="C30" s="23" t="s">
        <v>28</v>
      </c>
      <c r="D30" s="23" t="s">
        <v>13</v>
      </c>
      <c r="E30" s="23" t="s">
        <v>27</v>
      </c>
      <c r="F30" s="23" t="s">
        <v>25</v>
      </c>
      <c r="G30" s="23" t="s">
        <v>26</v>
      </c>
      <c r="H30" s="24" t="s">
        <v>58</v>
      </c>
      <c r="I30" s="125" t="s">
        <v>29</v>
      </c>
      <c r="J30" s="26"/>
      <c r="K30" s="69"/>
      <c r="L30" s="27"/>
      <c r="M30" s="28"/>
      <c r="N30" s="126"/>
      <c r="O30" s="70">
        <f aca="true" t="shared" si="4" ref="O30:AD30">SUM(O31:O32)</f>
        <v>0</v>
      </c>
      <c r="P30" s="15">
        <f t="shared" si="4"/>
        <v>0</v>
      </c>
      <c r="Q30" s="31">
        <f t="shared" si="4"/>
        <v>0</v>
      </c>
      <c r="R30" s="15">
        <f t="shared" si="4"/>
        <v>0</v>
      </c>
      <c r="S30" s="31">
        <f t="shared" si="4"/>
        <v>0</v>
      </c>
      <c r="T30" s="15">
        <f t="shared" si="4"/>
        <v>0</v>
      </c>
      <c r="U30" s="31">
        <f t="shared" si="4"/>
        <v>0</v>
      </c>
      <c r="V30" s="15">
        <f t="shared" si="4"/>
        <v>0</v>
      </c>
      <c r="W30" s="31">
        <f t="shared" si="4"/>
        <v>0</v>
      </c>
      <c r="X30" s="15">
        <f t="shared" si="4"/>
        <v>0</v>
      </c>
      <c r="Y30" s="31">
        <f t="shared" si="4"/>
        <v>0</v>
      </c>
      <c r="Z30" s="15">
        <f t="shared" si="4"/>
        <v>0</v>
      </c>
      <c r="AA30" s="31">
        <f t="shared" si="4"/>
        <v>0</v>
      </c>
      <c r="AB30" s="15">
        <f t="shared" si="4"/>
        <v>0</v>
      </c>
      <c r="AC30" s="31">
        <f t="shared" si="4"/>
        <v>0</v>
      </c>
      <c r="AD30" s="15">
        <f t="shared" si="4"/>
        <v>0</v>
      </c>
      <c r="AE30" s="71">
        <f>AE31</f>
        <v>0</v>
      </c>
      <c r="AF30" s="72">
        <f>AF31</f>
        <v>0</v>
      </c>
      <c r="AG30" s="73">
        <f>SUM(AG31:AG32)</f>
        <v>600</v>
      </c>
      <c r="AH30" s="34"/>
      <c r="AI30" s="34"/>
      <c r="AJ30" s="35"/>
    </row>
    <row r="31" spans="2:36" s="74" customFormat="1" ht="48">
      <c r="B31" s="1041" t="s">
        <v>65</v>
      </c>
      <c r="C31" s="37"/>
      <c r="D31" s="87" t="s">
        <v>34</v>
      </c>
      <c r="E31" s="37" t="s">
        <v>66</v>
      </c>
      <c r="F31" s="39">
        <v>150</v>
      </c>
      <c r="G31" s="37">
        <v>150</v>
      </c>
      <c r="H31" s="51">
        <v>300</v>
      </c>
      <c r="I31" s="127" t="s">
        <v>66</v>
      </c>
      <c r="J31" s="37">
        <v>0</v>
      </c>
      <c r="K31" s="89">
        <v>1</v>
      </c>
      <c r="L31" s="128">
        <v>1</v>
      </c>
      <c r="M31" s="89"/>
      <c r="N31" s="129"/>
      <c r="O31" s="91">
        <v>0</v>
      </c>
      <c r="P31" s="45"/>
      <c r="Q31" s="45"/>
      <c r="R31" s="45"/>
      <c r="S31" s="45"/>
      <c r="T31" s="45"/>
      <c r="U31" s="45"/>
      <c r="V31" s="45"/>
      <c r="W31" s="45"/>
      <c r="X31" s="45"/>
      <c r="Y31" s="45"/>
      <c r="Z31" s="45"/>
      <c r="AA31" s="45"/>
      <c r="AB31" s="45"/>
      <c r="AC31" s="45"/>
      <c r="AD31" s="45"/>
      <c r="AE31" s="46">
        <f>+O31+Q31+S31+U31+W31+Y31+AA31+AC31</f>
        <v>0</v>
      </c>
      <c r="AF31" s="79">
        <f>+P31+R31+T31+V31+X31+Z31+AB31+AD31</f>
        <v>0</v>
      </c>
      <c r="AG31" s="80">
        <v>300</v>
      </c>
      <c r="AH31" s="49"/>
      <c r="AI31" s="49"/>
      <c r="AJ31" s="50" t="s">
        <v>55</v>
      </c>
    </row>
    <row r="32" spans="2:36" s="74" customFormat="1" ht="48.75" thickBot="1">
      <c r="B32" s="1042"/>
      <c r="C32" s="53"/>
      <c r="D32" s="98" t="s">
        <v>67</v>
      </c>
      <c r="E32" s="53" t="s">
        <v>68</v>
      </c>
      <c r="F32" s="55">
        <v>150</v>
      </c>
      <c r="G32" s="53">
        <v>150</v>
      </c>
      <c r="H32" s="56">
        <v>300</v>
      </c>
      <c r="I32" s="130" t="s">
        <v>68</v>
      </c>
      <c r="J32" s="53">
        <v>0</v>
      </c>
      <c r="K32" s="99">
        <v>1</v>
      </c>
      <c r="L32" s="131">
        <v>0</v>
      </c>
      <c r="M32" s="99"/>
      <c r="N32" s="132"/>
      <c r="O32" s="100">
        <v>0</v>
      </c>
      <c r="P32" s="62"/>
      <c r="Q32" s="62"/>
      <c r="R32" s="62"/>
      <c r="S32" s="62"/>
      <c r="T32" s="62"/>
      <c r="U32" s="62"/>
      <c r="V32" s="62"/>
      <c r="W32" s="62"/>
      <c r="X32" s="62"/>
      <c r="Y32" s="62"/>
      <c r="Z32" s="62"/>
      <c r="AA32" s="62"/>
      <c r="AB32" s="62"/>
      <c r="AC32" s="62"/>
      <c r="AD32" s="62"/>
      <c r="AE32" s="63">
        <f>+O32+Q32+S32+U32+W32+Y32+AA32+AC32</f>
        <v>0</v>
      </c>
      <c r="AF32" s="122">
        <f>+P32+R32+T32+V32+X32+Z32+AB32+AD32</f>
        <v>0</v>
      </c>
      <c r="AG32" s="123">
        <v>300</v>
      </c>
      <c r="AH32" s="66"/>
      <c r="AI32" s="66"/>
      <c r="AJ32" s="67" t="s">
        <v>55</v>
      </c>
    </row>
    <row r="33" ht="12.75" thickBot="1">
      <c r="AG33" s="170"/>
    </row>
    <row r="34" spans="2:36" ht="65.25" customHeight="1">
      <c r="B34" s="22" t="s">
        <v>12</v>
      </c>
      <c r="C34" s="23" t="s">
        <v>28</v>
      </c>
      <c r="D34" s="23" t="s">
        <v>13</v>
      </c>
      <c r="E34" s="23" t="s">
        <v>27</v>
      </c>
      <c r="F34" s="23" t="s">
        <v>25</v>
      </c>
      <c r="G34" s="23" t="s">
        <v>26</v>
      </c>
      <c r="H34" s="24" t="s">
        <v>15</v>
      </c>
      <c r="I34" s="25" t="s">
        <v>29</v>
      </c>
      <c r="J34" s="26"/>
      <c r="K34" s="69"/>
      <c r="L34" s="27"/>
      <c r="M34" s="28"/>
      <c r="N34" s="29"/>
      <c r="O34" s="30">
        <f aca="true" t="shared" si="5" ref="O34:AG34">SUM(O35:O41)</f>
        <v>0</v>
      </c>
      <c r="P34" s="15">
        <f t="shared" si="5"/>
        <v>0</v>
      </c>
      <c r="Q34" s="31">
        <f t="shared" si="5"/>
        <v>9407419</v>
      </c>
      <c r="R34" s="15">
        <f t="shared" si="5"/>
        <v>0</v>
      </c>
      <c r="S34" s="31">
        <f t="shared" si="5"/>
        <v>0</v>
      </c>
      <c r="T34" s="15">
        <f t="shared" si="5"/>
        <v>0</v>
      </c>
      <c r="U34" s="31">
        <f t="shared" si="5"/>
        <v>0</v>
      </c>
      <c r="V34" s="15">
        <f t="shared" si="5"/>
        <v>0</v>
      </c>
      <c r="W34" s="31">
        <f t="shared" si="5"/>
        <v>0</v>
      </c>
      <c r="X34" s="15">
        <f t="shared" si="5"/>
        <v>0</v>
      </c>
      <c r="Y34" s="31">
        <f t="shared" si="5"/>
        <v>0</v>
      </c>
      <c r="Z34" s="15">
        <f t="shared" si="5"/>
        <v>0</v>
      </c>
      <c r="AA34" s="31">
        <f t="shared" si="5"/>
        <v>0</v>
      </c>
      <c r="AB34" s="15">
        <f t="shared" si="5"/>
        <v>0</v>
      </c>
      <c r="AC34" s="31">
        <f t="shared" si="5"/>
        <v>0</v>
      </c>
      <c r="AD34" s="15">
        <f t="shared" si="5"/>
        <v>0</v>
      </c>
      <c r="AE34" s="71">
        <f t="shared" si="5"/>
        <v>6731223</v>
      </c>
      <c r="AF34" s="15">
        <f t="shared" si="5"/>
        <v>0</v>
      </c>
      <c r="AG34" s="73">
        <f t="shared" si="5"/>
        <v>600</v>
      </c>
      <c r="AH34" s="34"/>
      <c r="AI34" s="34"/>
      <c r="AJ34" s="35"/>
    </row>
    <row r="35" spans="2:36" ht="48">
      <c r="B35" s="1043" t="s">
        <v>69</v>
      </c>
      <c r="C35" s="133"/>
      <c r="D35" s="1030" t="s">
        <v>1077</v>
      </c>
      <c r="E35" s="38" t="s">
        <v>70</v>
      </c>
      <c r="F35" s="135">
        <v>1</v>
      </c>
      <c r="G35" s="37">
        <v>1</v>
      </c>
      <c r="H35" s="136">
        <v>2</v>
      </c>
      <c r="I35" s="137" t="s">
        <v>71</v>
      </c>
      <c r="J35" s="138" t="s">
        <v>37</v>
      </c>
      <c r="K35" s="138">
        <v>8</v>
      </c>
      <c r="L35" s="139">
        <v>2</v>
      </c>
      <c r="M35" s="140"/>
      <c r="N35" s="141"/>
      <c r="O35" s="44">
        <v>0</v>
      </c>
      <c r="P35" s="45"/>
      <c r="Q35" s="92"/>
      <c r="R35" s="45"/>
      <c r="S35" s="45"/>
      <c r="T35" s="45"/>
      <c r="U35" s="45"/>
      <c r="V35" s="45"/>
      <c r="W35" s="45"/>
      <c r="X35" s="45"/>
      <c r="Y35" s="45"/>
      <c r="Z35" s="45"/>
      <c r="AA35" s="45"/>
      <c r="AB35" s="45"/>
      <c r="AC35" s="45"/>
      <c r="AD35" s="45"/>
      <c r="AE35" s="93">
        <f aca="true" t="shared" si="6" ref="AE35:AF41">+O35+Q35+S35+U35+W35+Y35+AA35+AC35</f>
        <v>0</v>
      </c>
      <c r="AF35" s="93">
        <f t="shared" si="6"/>
        <v>0</v>
      </c>
      <c r="AG35" s="135">
        <v>500</v>
      </c>
      <c r="AH35" s="49"/>
      <c r="AI35" s="49" t="s">
        <v>72</v>
      </c>
      <c r="AJ35" s="50" t="s">
        <v>73</v>
      </c>
    </row>
    <row r="36" spans="2:36" ht="65.25" customHeight="1">
      <c r="B36" s="1043"/>
      <c r="C36" s="133"/>
      <c r="D36" s="134" t="s">
        <v>1078</v>
      </c>
      <c r="E36" s="38" t="s">
        <v>74</v>
      </c>
      <c r="F36" s="135">
        <f>16/2</f>
        <v>8</v>
      </c>
      <c r="G36" s="37">
        <v>8</v>
      </c>
      <c r="H36" s="136">
        <f>2*8</f>
        <v>16</v>
      </c>
      <c r="I36" s="137" t="s">
        <v>1079</v>
      </c>
      <c r="J36" s="138" t="s">
        <v>37</v>
      </c>
      <c r="K36" s="138">
        <f>16*4</f>
        <v>64</v>
      </c>
      <c r="L36" s="139">
        <v>16</v>
      </c>
      <c r="M36" s="140"/>
      <c r="N36" s="141"/>
      <c r="O36" s="44"/>
      <c r="P36" s="45"/>
      <c r="Q36" s="92">
        <v>1000000</v>
      </c>
      <c r="R36" s="45"/>
      <c r="S36" s="45"/>
      <c r="T36" s="45"/>
      <c r="U36" s="45"/>
      <c r="V36" s="45"/>
      <c r="W36" s="45"/>
      <c r="X36" s="45"/>
      <c r="Y36" s="45"/>
      <c r="Z36" s="45"/>
      <c r="AA36" s="45"/>
      <c r="AB36" s="45"/>
      <c r="AC36" s="45"/>
      <c r="AD36" s="45"/>
      <c r="AE36" s="93"/>
      <c r="AF36" s="93"/>
      <c r="AG36" s="135"/>
      <c r="AH36" s="49"/>
      <c r="AI36" s="49"/>
      <c r="AJ36" s="50"/>
    </row>
    <row r="37" spans="2:36" s="74" customFormat="1" ht="67.5" customHeight="1">
      <c r="B37" s="1043"/>
      <c r="C37" s="37"/>
      <c r="D37" s="142" t="s">
        <v>1080</v>
      </c>
      <c r="E37" s="37" t="s">
        <v>74</v>
      </c>
      <c r="F37" s="39">
        <f>32/2</f>
        <v>16</v>
      </c>
      <c r="G37" s="37">
        <v>16</v>
      </c>
      <c r="H37" s="51">
        <f>4*8</f>
        <v>32</v>
      </c>
      <c r="I37" s="40" t="s">
        <v>75</v>
      </c>
      <c r="J37" s="143" t="s">
        <v>37</v>
      </c>
      <c r="K37" s="144">
        <f>32*4</f>
        <v>128</v>
      </c>
      <c r="L37" s="145">
        <v>32</v>
      </c>
      <c r="M37" s="144"/>
      <c r="N37" s="146"/>
      <c r="O37" s="44"/>
      <c r="P37" s="45"/>
      <c r="Q37" s="45">
        <v>4224110</v>
      </c>
      <c r="R37" s="45"/>
      <c r="S37" s="45"/>
      <c r="T37" s="45"/>
      <c r="U37" s="45"/>
      <c r="V37" s="45"/>
      <c r="W37" s="45"/>
      <c r="X37" s="45"/>
      <c r="Y37" s="45"/>
      <c r="Z37" s="45"/>
      <c r="AA37" s="45"/>
      <c r="AB37" s="45"/>
      <c r="AC37" s="45"/>
      <c r="AD37" s="45"/>
      <c r="AE37" s="46">
        <f t="shared" si="6"/>
        <v>4224110</v>
      </c>
      <c r="AF37" s="46">
        <f t="shared" si="6"/>
        <v>0</v>
      </c>
      <c r="AG37" s="39">
        <v>30</v>
      </c>
      <c r="AH37" s="49"/>
      <c r="AI37" s="49"/>
      <c r="AJ37" s="50" t="s">
        <v>55</v>
      </c>
    </row>
    <row r="38" spans="2:36" s="74" customFormat="1" ht="48">
      <c r="B38" s="1043"/>
      <c r="C38" s="37"/>
      <c r="D38" s="87" t="s">
        <v>1081</v>
      </c>
      <c r="E38" s="37" t="s">
        <v>76</v>
      </c>
      <c r="F38" s="39">
        <v>15</v>
      </c>
      <c r="G38" s="37">
        <v>15</v>
      </c>
      <c r="H38" s="51">
        <v>30</v>
      </c>
      <c r="I38" s="40" t="s">
        <v>77</v>
      </c>
      <c r="J38" s="143" t="s">
        <v>37</v>
      </c>
      <c r="K38" s="143">
        <v>120</v>
      </c>
      <c r="L38" s="143">
        <v>30</v>
      </c>
      <c r="M38" s="144"/>
      <c r="N38" s="146"/>
      <c r="O38" s="44">
        <v>0</v>
      </c>
      <c r="P38" s="45"/>
      <c r="Q38" s="45"/>
      <c r="R38" s="45"/>
      <c r="S38" s="45"/>
      <c r="T38" s="45"/>
      <c r="U38" s="45"/>
      <c r="V38" s="45"/>
      <c r="W38" s="45"/>
      <c r="X38" s="45"/>
      <c r="Y38" s="45"/>
      <c r="Z38" s="45"/>
      <c r="AA38" s="45"/>
      <c r="AB38" s="45"/>
      <c r="AC38" s="45"/>
      <c r="AD38" s="45"/>
      <c r="AE38" s="46">
        <f t="shared" si="6"/>
        <v>0</v>
      </c>
      <c r="AF38" s="46">
        <f t="shared" si="6"/>
        <v>0</v>
      </c>
      <c r="AG38" s="39">
        <v>40</v>
      </c>
      <c r="AH38" s="49"/>
      <c r="AI38" s="49" t="s">
        <v>78</v>
      </c>
      <c r="AJ38" s="50" t="s">
        <v>55</v>
      </c>
    </row>
    <row r="39" spans="2:36" s="74" customFormat="1" ht="62.25" customHeight="1">
      <c r="B39" s="1044"/>
      <c r="C39" s="77"/>
      <c r="D39" s="1030" t="s">
        <v>1082</v>
      </c>
      <c r="E39" s="77" t="s">
        <v>1083</v>
      </c>
      <c r="F39" s="1012">
        <v>60</v>
      </c>
      <c r="G39" s="77">
        <v>60</v>
      </c>
      <c r="H39" s="1007">
        <v>120</v>
      </c>
      <c r="I39" s="1013" t="str">
        <f>+E39</f>
        <v>No animales atendidos</v>
      </c>
      <c r="J39" s="1037" t="s">
        <v>37</v>
      </c>
      <c r="K39" s="1037">
        <f>120*4</f>
        <v>480</v>
      </c>
      <c r="L39" s="1037">
        <v>4000</v>
      </c>
      <c r="M39" s="1038"/>
      <c r="N39" s="1039"/>
      <c r="O39" s="1017"/>
      <c r="P39" s="1018"/>
      <c r="Q39" s="1018">
        <v>34778</v>
      </c>
      <c r="R39" s="1018"/>
      <c r="S39" s="1018"/>
      <c r="T39" s="1018"/>
      <c r="U39" s="1018"/>
      <c r="V39" s="1018"/>
      <c r="W39" s="1018"/>
      <c r="X39" s="1018"/>
      <c r="Y39" s="1018"/>
      <c r="Z39" s="1018"/>
      <c r="AA39" s="1018"/>
      <c r="AB39" s="1018"/>
      <c r="AC39" s="1018"/>
      <c r="AD39" s="1018"/>
      <c r="AE39" s="1019"/>
      <c r="AF39" s="1019"/>
      <c r="AG39" s="1012"/>
      <c r="AH39" s="1022"/>
      <c r="AI39" s="1022"/>
      <c r="AJ39" s="1023"/>
    </row>
    <row r="40" spans="2:36" s="74" customFormat="1" ht="62.25" customHeight="1">
      <c r="B40" s="1044"/>
      <c r="C40" s="77"/>
      <c r="D40" s="1030" t="s">
        <v>1084</v>
      </c>
      <c r="E40" s="77"/>
      <c r="F40" s="1012"/>
      <c r="G40" s="77"/>
      <c r="H40" s="1007"/>
      <c r="I40" s="1013"/>
      <c r="J40" s="1037" t="s">
        <v>37</v>
      </c>
      <c r="K40" s="1037"/>
      <c r="L40" s="1037"/>
      <c r="M40" s="1038"/>
      <c r="N40" s="1039"/>
      <c r="O40" s="1017"/>
      <c r="P40" s="1018"/>
      <c r="Q40" s="1018">
        <v>1641418</v>
      </c>
      <c r="R40" s="1018"/>
      <c r="S40" s="1018"/>
      <c r="T40" s="1018"/>
      <c r="U40" s="1018"/>
      <c r="V40" s="1018"/>
      <c r="W40" s="1018"/>
      <c r="X40" s="1018"/>
      <c r="Y40" s="1018"/>
      <c r="Z40" s="1018"/>
      <c r="AA40" s="1018"/>
      <c r="AB40" s="1018"/>
      <c r="AC40" s="1018"/>
      <c r="AD40" s="1018"/>
      <c r="AE40" s="1019"/>
      <c r="AF40" s="1019"/>
      <c r="AG40" s="1012"/>
      <c r="AH40" s="1022"/>
      <c r="AI40" s="1022"/>
      <c r="AJ40" s="1023"/>
    </row>
    <row r="41" spans="2:36" s="74" customFormat="1" ht="49.5" thickBot="1">
      <c r="B41" s="1045"/>
      <c r="C41" s="53"/>
      <c r="D41" s="98" t="s">
        <v>79</v>
      </c>
      <c r="E41" s="53" t="s">
        <v>80</v>
      </c>
      <c r="F41" s="55">
        <v>20</v>
      </c>
      <c r="G41" s="53">
        <v>20</v>
      </c>
      <c r="H41" s="56">
        <v>120</v>
      </c>
      <c r="I41" s="57" t="s">
        <v>80</v>
      </c>
      <c r="J41" s="147" t="s">
        <v>37</v>
      </c>
      <c r="K41" s="147">
        <v>480</v>
      </c>
      <c r="L41" s="147">
        <v>120</v>
      </c>
      <c r="M41" s="148"/>
      <c r="N41" s="149"/>
      <c r="O41" s="61"/>
      <c r="P41" s="62"/>
      <c r="Q41" s="62">
        <v>2507113</v>
      </c>
      <c r="R41" s="62"/>
      <c r="S41" s="62"/>
      <c r="T41" s="62"/>
      <c r="U41" s="62"/>
      <c r="V41" s="62"/>
      <c r="W41" s="62"/>
      <c r="X41" s="62"/>
      <c r="Y41" s="62"/>
      <c r="Z41" s="62"/>
      <c r="AA41" s="62"/>
      <c r="AB41" s="62"/>
      <c r="AC41" s="62"/>
      <c r="AD41" s="62"/>
      <c r="AE41" s="63">
        <f t="shared" si="6"/>
        <v>2507113</v>
      </c>
      <c r="AF41" s="63">
        <f t="shared" si="6"/>
        <v>0</v>
      </c>
      <c r="AG41" s="55">
        <v>30</v>
      </c>
      <c r="AH41" s="66"/>
      <c r="AI41" s="66"/>
      <c r="AJ41" s="56" t="s">
        <v>55</v>
      </c>
    </row>
    <row r="42" ht="12.75" thickBot="1">
      <c r="AG42" s="170"/>
    </row>
    <row r="43" spans="2:36" ht="61.5" customHeight="1">
      <c r="B43" s="22" t="s">
        <v>12</v>
      </c>
      <c r="C43" s="23" t="s">
        <v>28</v>
      </c>
      <c r="D43" s="23" t="s">
        <v>13</v>
      </c>
      <c r="E43" s="23" t="s">
        <v>27</v>
      </c>
      <c r="F43" s="23" t="s">
        <v>25</v>
      </c>
      <c r="G43" s="23" t="s">
        <v>26</v>
      </c>
      <c r="H43" s="24" t="s">
        <v>15</v>
      </c>
      <c r="I43" s="25" t="s">
        <v>29</v>
      </c>
      <c r="J43" s="26"/>
      <c r="K43" s="69"/>
      <c r="L43" s="27"/>
      <c r="M43" s="28"/>
      <c r="N43" s="29"/>
      <c r="O43" s="30">
        <f aca="true" t="shared" si="7" ref="O43:AD43">SUM(O44:O44)</f>
        <v>0</v>
      </c>
      <c r="P43" s="15">
        <f t="shared" si="7"/>
        <v>0</v>
      </c>
      <c r="Q43" s="31">
        <f t="shared" si="7"/>
        <v>8000000</v>
      </c>
      <c r="R43" s="15">
        <f t="shared" si="7"/>
        <v>0</v>
      </c>
      <c r="S43" s="31">
        <f t="shared" si="7"/>
        <v>0</v>
      </c>
      <c r="T43" s="15">
        <f t="shared" si="7"/>
        <v>0</v>
      </c>
      <c r="U43" s="31">
        <f t="shared" si="7"/>
        <v>0</v>
      </c>
      <c r="V43" s="15">
        <f t="shared" si="7"/>
        <v>0</v>
      </c>
      <c r="W43" s="31">
        <f t="shared" si="7"/>
        <v>0</v>
      </c>
      <c r="X43" s="15">
        <f t="shared" si="7"/>
        <v>0</v>
      </c>
      <c r="Y43" s="31">
        <f t="shared" si="7"/>
        <v>0</v>
      </c>
      <c r="Z43" s="15">
        <f t="shared" si="7"/>
        <v>0</v>
      </c>
      <c r="AA43" s="31">
        <f t="shared" si="7"/>
        <v>0</v>
      </c>
      <c r="AB43" s="15">
        <f t="shared" si="7"/>
        <v>0</v>
      </c>
      <c r="AC43" s="31">
        <f t="shared" si="7"/>
        <v>0</v>
      </c>
      <c r="AD43" s="15">
        <f t="shared" si="7"/>
        <v>0</v>
      </c>
      <c r="AE43" s="71">
        <f>AE44</f>
        <v>8000000</v>
      </c>
      <c r="AF43" s="15">
        <f>AF44</f>
        <v>0</v>
      </c>
      <c r="AG43" s="150">
        <f>SUM(AG44:AG44)</f>
        <v>0</v>
      </c>
      <c r="AH43" s="34"/>
      <c r="AI43" s="34"/>
      <c r="AJ43" s="35"/>
    </row>
    <row r="44" spans="2:36" s="74" customFormat="1" ht="60.75" thickBot="1">
      <c r="B44" s="52" t="s">
        <v>41</v>
      </c>
      <c r="C44" s="53"/>
      <c r="D44" s="98" t="s">
        <v>81</v>
      </c>
      <c r="E44" s="98" t="s">
        <v>82</v>
      </c>
      <c r="F44" s="55"/>
      <c r="G44" s="53"/>
      <c r="H44" s="67" t="s">
        <v>38</v>
      </c>
      <c r="I44" s="57"/>
      <c r="J44" s="151" t="s">
        <v>37</v>
      </c>
      <c r="K44" s="152">
        <v>100</v>
      </c>
      <c r="L44" s="151">
        <v>30</v>
      </c>
      <c r="M44" s="153"/>
      <c r="N44" s="154"/>
      <c r="O44" s="61"/>
      <c r="P44" s="62"/>
      <c r="Q44" s="62">
        <v>8000000</v>
      </c>
      <c r="R44" s="62"/>
      <c r="S44" s="62"/>
      <c r="T44" s="62"/>
      <c r="U44" s="62"/>
      <c r="V44" s="62"/>
      <c r="W44" s="62"/>
      <c r="X44" s="62"/>
      <c r="Y44" s="62"/>
      <c r="Z44" s="62"/>
      <c r="AA44" s="62"/>
      <c r="AB44" s="62"/>
      <c r="AC44" s="62"/>
      <c r="AD44" s="62"/>
      <c r="AE44" s="63">
        <f>+O44+Q44+S44+U44+W44+Y44+AA44+AC44</f>
        <v>8000000</v>
      </c>
      <c r="AF44" s="63">
        <f>+P44+R44+T44+V44+X44+Z44+AB44+AD44</f>
        <v>0</v>
      </c>
      <c r="AG44" s="55"/>
      <c r="AH44" s="55" t="s">
        <v>83</v>
      </c>
      <c r="AI44" s="155"/>
      <c r="AJ44" s="67" t="s">
        <v>55</v>
      </c>
    </row>
    <row r="45" ht="12.75" thickBot="1">
      <c r="AG45" s="170"/>
    </row>
    <row r="46" spans="2:36" ht="57.75" customHeight="1">
      <c r="B46" s="22" t="s">
        <v>12</v>
      </c>
      <c r="C46" s="23" t="s">
        <v>28</v>
      </c>
      <c r="D46" s="23" t="s">
        <v>13</v>
      </c>
      <c r="E46" s="23" t="s">
        <v>27</v>
      </c>
      <c r="F46" s="23" t="s">
        <v>25</v>
      </c>
      <c r="G46" s="23" t="s">
        <v>26</v>
      </c>
      <c r="H46" s="24" t="s">
        <v>15</v>
      </c>
      <c r="I46" s="25" t="s">
        <v>29</v>
      </c>
      <c r="J46" s="26"/>
      <c r="K46" s="69"/>
      <c r="L46" s="27"/>
      <c r="M46" s="28"/>
      <c r="N46" s="29"/>
      <c r="O46" s="30">
        <f aca="true" t="shared" si="8" ref="O46:AD46">SUM(O47:O47)</f>
        <v>2638581</v>
      </c>
      <c r="P46" s="15">
        <f t="shared" si="8"/>
        <v>0</v>
      </c>
      <c r="Q46" s="31">
        <f t="shared" si="8"/>
        <v>2638581</v>
      </c>
      <c r="R46" s="15">
        <f t="shared" si="8"/>
        <v>0</v>
      </c>
      <c r="S46" s="31">
        <f t="shared" si="8"/>
        <v>0</v>
      </c>
      <c r="T46" s="15">
        <f t="shared" si="8"/>
        <v>0</v>
      </c>
      <c r="U46" s="31">
        <f t="shared" si="8"/>
        <v>0</v>
      </c>
      <c r="V46" s="15">
        <f t="shared" si="8"/>
        <v>0</v>
      </c>
      <c r="W46" s="31">
        <f t="shared" si="8"/>
        <v>0</v>
      </c>
      <c r="X46" s="15">
        <f t="shared" si="8"/>
        <v>0</v>
      </c>
      <c r="Y46" s="31">
        <f t="shared" si="8"/>
        <v>0</v>
      </c>
      <c r="Z46" s="15">
        <f t="shared" si="8"/>
        <v>0</v>
      </c>
      <c r="AA46" s="31">
        <f t="shared" si="8"/>
        <v>0</v>
      </c>
      <c r="AB46" s="15">
        <f t="shared" si="8"/>
        <v>0</v>
      </c>
      <c r="AC46" s="31">
        <f t="shared" si="8"/>
        <v>0</v>
      </c>
      <c r="AD46" s="15">
        <f t="shared" si="8"/>
        <v>0</v>
      </c>
      <c r="AE46" s="71">
        <f>AE47</f>
        <v>5277162</v>
      </c>
      <c r="AF46" s="15">
        <f>AF47</f>
        <v>0</v>
      </c>
      <c r="AG46" s="150">
        <f>SUM(AG47:AG47)</f>
        <v>0</v>
      </c>
      <c r="AH46" s="34"/>
      <c r="AI46" s="34"/>
      <c r="AJ46" s="35"/>
    </row>
    <row r="47" spans="2:36" ht="70.5" customHeight="1" thickBot="1">
      <c r="B47" s="156" t="s">
        <v>1085</v>
      </c>
      <c r="C47" s="157"/>
      <c r="D47" s="95" t="s">
        <v>1086</v>
      </c>
      <c r="E47" s="54" t="s">
        <v>1087</v>
      </c>
      <c r="F47" s="96">
        <v>1</v>
      </c>
      <c r="G47" s="53">
        <v>3</v>
      </c>
      <c r="H47" s="97">
        <v>4</v>
      </c>
      <c r="I47" s="158" t="str">
        <f>+E47</f>
        <v>FERIAS REALIZADAS</v>
      </c>
      <c r="J47" s="159" t="s">
        <v>37</v>
      </c>
      <c r="K47" s="131"/>
      <c r="L47" s="131">
        <v>4</v>
      </c>
      <c r="M47" s="131"/>
      <c r="N47" s="160"/>
      <c r="O47" s="61">
        <v>2638581</v>
      </c>
      <c r="P47" s="62"/>
      <c r="Q47" s="101">
        <f>+O47</f>
        <v>2638581</v>
      </c>
      <c r="R47" s="62"/>
      <c r="S47" s="62"/>
      <c r="T47" s="62"/>
      <c r="U47" s="62"/>
      <c r="V47" s="62"/>
      <c r="W47" s="62"/>
      <c r="X47" s="62"/>
      <c r="Y47" s="62"/>
      <c r="Z47" s="62"/>
      <c r="AA47" s="62"/>
      <c r="AB47" s="62"/>
      <c r="AC47" s="62"/>
      <c r="AD47" s="62"/>
      <c r="AE47" s="102">
        <f>+O47+Q47+S47+U47+W47+Y47+AA47+AC47</f>
        <v>5277162</v>
      </c>
      <c r="AF47" s="102">
        <f>+P47+R47+T47+V47+X47+Z47+AB47+AD47</f>
        <v>0</v>
      </c>
      <c r="AG47" s="96"/>
      <c r="AH47" s="55" t="s">
        <v>83</v>
      </c>
      <c r="AI47" s="155"/>
      <c r="AJ47" s="67" t="s">
        <v>55</v>
      </c>
    </row>
    <row r="48" ht="9" customHeight="1"/>
    <row r="57" ht="12">
      <c r="Q57" s="1040">
        <f>122134000-Q8</f>
        <v>0</v>
      </c>
    </row>
    <row r="65" ht="12">
      <c r="AE65" s="1040">
        <f>122134000-Q8</f>
        <v>0</v>
      </c>
    </row>
  </sheetData>
  <sheetProtection/>
  <mergeCells count="4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J6:AJ7"/>
    <mergeCell ref="C8:H8"/>
    <mergeCell ref="W6:X6"/>
    <mergeCell ref="Y6:Z6"/>
    <mergeCell ref="AA6:AB6"/>
    <mergeCell ref="AC6:AD6"/>
    <mergeCell ref="AE6:AF6"/>
    <mergeCell ref="AG6:AG7"/>
    <mergeCell ref="S6:T6"/>
    <mergeCell ref="U6:V6"/>
    <mergeCell ref="AH6:AH7"/>
    <mergeCell ref="AI6:AI7"/>
    <mergeCell ref="M6:M7"/>
    <mergeCell ref="N6:N7"/>
    <mergeCell ref="O6:P6"/>
    <mergeCell ref="Q6:R6"/>
    <mergeCell ref="B31:B32"/>
    <mergeCell ref="B35:B41"/>
    <mergeCell ref="B11:B18"/>
    <mergeCell ref="H11:H13"/>
    <mergeCell ref="H14:H18"/>
    <mergeCell ref="K14:K17"/>
    <mergeCell ref="B21:B24"/>
    <mergeCell ref="K21:K24"/>
    <mergeCell ref="B27:B28"/>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rgb="FF0070C0"/>
  </sheetPr>
  <dimension ref="B1:AK29"/>
  <sheetViews>
    <sheetView zoomScale="80" zoomScaleNormal="80" zoomScalePageLayoutView="0" workbookViewId="0" topLeftCell="D22">
      <selection activeCell="T27" sqref="T27"/>
    </sheetView>
  </sheetViews>
  <sheetFormatPr defaultColWidth="11.421875" defaultRowHeight="15"/>
  <cols>
    <col min="1" max="1" width="4.57421875" style="0" customWidth="1"/>
    <col min="2" max="2" width="15.8515625" style="173" customWidth="1"/>
    <col min="3" max="3" width="28.57421875" style="173" customWidth="1"/>
    <col min="4" max="4" width="12.140625" style="173" customWidth="1"/>
    <col min="5" max="5" width="30.00390625" style="0" customWidth="1"/>
    <col min="6" max="6" width="10.00390625" style="0" customWidth="1"/>
    <col min="9" max="9" width="31.140625" style="174" customWidth="1"/>
    <col min="10" max="10" width="25.140625" style="174" customWidth="1"/>
    <col min="11" max="11" width="4.8515625" style="174" customWidth="1"/>
    <col min="12" max="13" width="5.7109375" style="0" customWidth="1"/>
    <col min="14" max="14" width="6.57421875" style="0" customWidth="1"/>
    <col min="15" max="15" width="6.140625" style="0" customWidth="1"/>
    <col min="16" max="16" width="5.57421875" style="0" customWidth="1"/>
    <col min="17" max="17" width="6.140625" style="0" customWidth="1"/>
    <col min="18" max="18" width="12.140625" style="0" customWidth="1"/>
    <col min="19" max="19" width="5.00390625" style="0" customWidth="1"/>
    <col min="20" max="20" width="15.140625" style="0" customWidth="1"/>
    <col min="21" max="23" width="5.00390625" style="0" customWidth="1"/>
    <col min="24" max="24" width="6.140625" style="0" customWidth="1"/>
    <col min="25" max="27" width="5.00390625" style="0" customWidth="1"/>
    <col min="28" max="28" width="12.28125" style="0" customWidth="1"/>
    <col min="29" max="29" width="5.00390625" style="0" customWidth="1"/>
    <col min="30" max="30" width="12.8515625" style="0" customWidth="1"/>
    <col min="31" max="31" width="5.00390625" style="0" customWidth="1"/>
    <col min="32" max="32" width="6.28125" style="0" customWidth="1"/>
    <col min="33" max="33" width="5.00390625" style="0" customWidth="1"/>
    <col min="34" max="34" width="5.140625" style="175" customWidth="1"/>
    <col min="35" max="35" width="5.421875" style="0" customWidth="1"/>
    <col min="36" max="36" width="4.8515625" style="0" customWidth="1"/>
    <col min="37" max="37" width="10.28125" style="0" customWidth="1"/>
  </cols>
  <sheetData>
    <row r="1" spans="2:37" ht="15.75" thickBot="1">
      <c r="B1" s="473"/>
      <c r="C1" s="473"/>
      <c r="D1" s="473"/>
      <c r="E1" s="474"/>
      <c r="F1" s="474"/>
      <c r="G1" s="474"/>
      <c r="H1" s="474"/>
      <c r="I1" s="475"/>
      <c r="J1" s="475"/>
      <c r="K1" s="475"/>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row>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521</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33.75" customHeight="1">
      <c r="B4" s="1293" t="s">
        <v>297</v>
      </c>
      <c r="C4" s="1294"/>
      <c r="D4" s="1294"/>
      <c r="E4" s="1294"/>
      <c r="F4" s="1294"/>
      <c r="G4" s="1294"/>
      <c r="H4" s="1294"/>
      <c r="I4" s="1295"/>
      <c r="J4" s="1296" t="s">
        <v>330</v>
      </c>
      <c r="K4" s="1297"/>
      <c r="L4" s="1297"/>
      <c r="M4" s="1297"/>
      <c r="N4" s="1297"/>
      <c r="O4" s="1297"/>
      <c r="P4" s="1297"/>
      <c r="Q4" s="1297"/>
      <c r="R4" s="1297"/>
      <c r="S4" s="1297"/>
      <c r="T4" s="1297"/>
      <c r="U4" s="1298"/>
      <c r="V4" s="1210" t="s">
        <v>16</v>
      </c>
      <c r="W4" s="1213"/>
      <c r="X4" s="1213"/>
      <c r="Y4" s="1213"/>
      <c r="Z4" s="1213"/>
      <c r="AA4" s="1213"/>
      <c r="AB4" s="1213"/>
      <c r="AC4" s="1213"/>
      <c r="AD4" s="1213"/>
      <c r="AE4" s="1213"/>
      <c r="AF4" s="1213"/>
      <c r="AG4" s="1213"/>
      <c r="AH4" s="1213"/>
      <c r="AI4" s="1213"/>
      <c r="AJ4" s="1213"/>
      <c r="AK4" s="1214"/>
    </row>
    <row r="5" spans="2:37" ht="39" customHeight="1" thickBot="1">
      <c r="B5" s="1215" t="s">
        <v>328</v>
      </c>
      <c r="C5" s="1216"/>
      <c r="D5" s="1216"/>
      <c r="E5" s="1217"/>
      <c r="F5" s="464"/>
      <c r="G5" s="1106" t="s">
        <v>295</v>
      </c>
      <c r="H5" s="1106"/>
      <c r="I5" s="1106"/>
      <c r="J5" s="1106"/>
      <c r="K5" s="1106"/>
      <c r="L5" s="1106"/>
      <c r="M5" s="1106"/>
      <c r="N5" s="1106"/>
      <c r="O5" s="1107"/>
      <c r="P5" s="1299" t="s">
        <v>0</v>
      </c>
      <c r="Q5" s="1300"/>
      <c r="R5" s="1300"/>
      <c r="S5" s="1300"/>
      <c r="T5" s="1300"/>
      <c r="U5" s="1300"/>
      <c r="V5" s="1300"/>
      <c r="W5" s="1300"/>
      <c r="X5" s="1300"/>
      <c r="Y5" s="1300"/>
      <c r="Z5" s="1300"/>
      <c r="AA5" s="1300"/>
      <c r="AB5" s="1300"/>
      <c r="AC5" s="1300"/>
      <c r="AD5" s="1300"/>
      <c r="AE5" s="1300"/>
      <c r="AF5" s="1300"/>
      <c r="AG5" s="1301"/>
      <c r="AH5" s="1221" t="s">
        <v>1</v>
      </c>
      <c r="AI5" s="1222"/>
      <c r="AJ5" s="1222"/>
      <c r="AK5" s="1223"/>
    </row>
    <row r="6" spans="2:37" ht="16.5" customHeight="1">
      <c r="B6" s="1189" t="s">
        <v>17</v>
      </c>
      <c r="C6" s="177"/>
      <c r="D6" s="1191" t="s">
        <v>2</v>
      </c>
      <c r="E6" s="1192"/>
      <c r="F6" s="1192"/>
      <c r="G6" s="1192"/>
      <c r="H6" s="1192"/>
      <c r="I6" s="1302"/>
      <c r="J6" s="1195" t="s">
        <v>3</v>
      </c>
      <c r="K6" s="1197" t="s">
        <v>18</v>
      </c>
      <c r="L6" s="1197" t="s">
        <v>4</v>
      </c>
      <c r="M6" s="1199" t="s">
        <v>520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312" t="s">
        <v>10</v>
      </c>
      <c r="AI6" s="1165" t="s">
        <v>11</v>
      </c>
      <c r="AJ6" s="1167" t="s">
        <v>111</v>
      </c>
      <c r="AK6" s="1169" t="s">
        <v>21</v>
      </c>
    </row>
    <row r="7" spans="2:37" ht="54" customHeight="1" thickBot="1">
      <c r="B7" s="1190"/>
      <c r="C7" s="178"/>
      <c r="D7" s="1193"/>
      <c r="E7" s="1194"/>
      <c r="F7" s="1194"/>
      <c r="G7" s="1194"/>
      <c r="H7" s="1194"/>
      <c r="I7" s="1303"/>
      <c r="J7" s="1304"/>
      <c r="K7" s="1305" t="s">
        <v>18</v>
      </c>
      <c r="L7" s="1305"/>
      <c r="M7" s="1306"/>
      <c r="N7" s="1307"/>
      <c r="O7" s="1308"/>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313"/>
      <c r="AI7" s="1166"/>
      <c r="AJ7" s="1168"/>
      <c r="AK7" s="1170"/>
    </row>
    <row r="8" spans="2:37" ht="68.25" customHeight="1" thickBot="1">
      <c r="B8" s="183" t="s">
        <v>296</v>
      </c>
      <c r="C8" s="184"/>
      <c r="D8" s="1171" t="s">
        <v>329</v>
      </c>
      <c r="E8" s="1172"/>
      <c r="F8" s="1172"/>
      <c r="G8" s="1172"/>
      <c r="H8" s="1172"/>
      <c r="I8" s="1320"/>
      <c r="J8" s="185" t="s">
        <v>331</v>
      </c>
      <c r="K8" s="186">
        <v>0</v>
      </c>
      <c r="L8" s="187">
        <v>100</v>
      </c>
      <c r="M8" s="187"/>
      <c r="N8" s="188"/>
      <c r="O8" s="189"/>
      <c r="P8" s="190">
        <f aca="true" t="shared" si="0" ref="P8:AE8">+P10</f>
        <v>0</v>
      </c>
      <c r="Q8" s="362">
        <f t="shared" si="0"/>
        <v>0</v>
      </c>
      <c r="R8" s="191">
        <f t="shared" si="0"/>
        <v>0</v>
      </c>
      <c r="S8" s="362">
        <f t="shared" si="0"/>
        <v>0</v>
      </c>
      <c r="T8" s="191">
        <f t="shared" si="0"/>
        <v>0</v>
      </c>
      <c r="U8" s="362">
        <f t="shared" si="0"/>
        <v>0</v>
      </c>
      <c r="V8" s="191">
        <f t="shared" si="0"/>
        <v>0</v>
      </c>
      <c r="W8" s="362">
        <f t="shared" si="0"/>
        <v>0</v>
      </c>
      <c r="X8" s="191">
        <f t="shared" si="0"/>
        <v>0</v>
      </c>
      <c r="Y8" s="362">
        <f t="shared" si="0"/>
        <v>0</v>
      </c>
      <c r="Z8" s="191">
        <f t="shared" si="0"/>
        <v>0</v>
      </c>
      <c r="AA8" s="362">
        <f t="shared" si="0"/>
        <v>0</v>
      </c>
      <c r="AB8" s="191">
        <f t="shared" si="0"/>
        <v>210000</v>
      </c>
      <c r="AC8" s="362">
        <f t="shared" si="0"/>
        <v>0</v>
      </c>
      <c r="AD8" s="191">
        <f t="shared" si="0"/>
        <v>410000000</v>
      </c>
      <c r="AE8" s="362">
        <f t="shared" si="0"/>
        <v>0</v>
      </c>
      <c r="AF8" s="191">
        <f>+P8+R8+T8+V8+X8+AB8+AD8</f>
        <v>410210000</v>
      </c>
      <c r="AG8" s="362">
        <f>+AE8+W8+U8+S8+Q8</f>
        <v>0</v>
      </c>
      <c r="AH8" s="193"/>
      <c r="AI8" s="194"/>
      <c r="AJ8" s="194"/>
      <c r="AK8" s="195"/>
    </row>
    <row r="9" spans="2:37" ht="5.25" customHeight="1" thickBot="1">
      <c r="B9" s="1321"/>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3"/>
    </row>
    <row r="10" spans="2:37" ht="78.75" customHeight="1" thickBot="1">
      <c r="B10" s="233" t="s">
        <v>12</v>
      </c>
      <c r="C10" s="234"/>
      <c r="D10" s="198" t="s">
        <v>28</v>
      </c>
      <c r="E10" s="198" t="s">
        <v>13</v>
      </c>
      <c r="F10" s="198" t="s">
        <v>265</v>
      </c>
      <c r="G10" s="200" t="s">
        <v>25</v>
      </c>
      <c r="H10" s="310" t="s">
        <v>26</v>
      </c>
      <c r="I10" s="311" t="s">
        <v>116</v>
      </c>
      <c r="J10" s="258" t="s">
        <v>29</v>
      </c>
      <c r="K10" s="312"/>
      <c r="L10" s="312"/>
      <c r="M10" s="312"/>
      <c r="N10" s="312"/>
      <c r="O10" s="313"/>
      <c r="P10" s="208">
        <f aca="true" t="shared" si="1" ref="P10:AE10">SUM(P11:P13)</f>
        <v>0</v>
      </c>
      <c r="Q10" s="209">
        <f t="shared" si="1"/>
        <v>0</v>
      </c>
      <c r="R10" s="210">
        <f t="shared" si="1"/>
        <v>0</v>
      </c>
      <c r="S10" s="209">
        <f t="shared" si="1"/>
        <v>0</v>
      </c>
      <c r="T10" s="210">
        <f t="shared" si="1"/>
        <v>0</v>
      </c>
      <c r="U10" s="209">
        <f t="shared" si="1"/>
        <v>0</v>
      </c>
      <c r="V10" s="210">
        <f t="shared" si="1"/>
        <v>0</v>
      </c>
      <c r="W10" s="209">
        <f t="shared" si="1"/>
        <v>0</v>
      </c>
      <c r="X10" s="210">
        <f t="shared" si="1"/>
        <v>0</v>
      </c>
      <c r="Y10" s="209">
        <f t="shared" si="1"/>
        <v>0</v>
      </c>
      <c r="Z10" s="210">
        <f t="shared" si="1"/>
        <v>0</v>
      </c>
      <c r="AA10" s="209">
        <f t="shared" si="1"/>
        <v>0</v>
      </c>
      <c r="AB10" s="210">
        <f t="shared" si="1"/>
        <v>210000</v>
      </c>
      <c r="AC10" s="209">
        <f t="shared" si="1"/>
        <v>0</v>
      </c>
      <c r="AD10" s="210">
        <f t="shared" si="1"/>
        <v>410000000</v>
      </c>
      <c r="AE10" s="209">
        <f t="shared" si="1"/>
        <v>0</v>
      </c>
      <c r="AF10" s="210">
        <f>+P10+R10+V10+X10+Z10+AB10+AD10</f>
        <v>410210000</v>
      </c>
      <c r="AG10" s="209">
        <f>+Q10+S10+U10+W10+Y10+AC10+AE10</f>
        <v>0</v>
      </c>
      <c r="AH10" s="212">
        <f>SUM(AH11:AH13)</f>
        <v>0</v>
      </c>
      <c r="AI10" s="213"/>
      <c r="AJ10" s="213"/>
      <c r="AK10" s="214"/>
    </row>
    <row r="11" spans="2:37" ht="81.75" customHeight="1">
      <c r="B11" s="1148" t="s">
        <v>332</v>
      </c>
      <c r="C11" s="548" t="s">
        <v>333</v>
      </c>
      <c r="D11" s="236"/>
      <c r="E11" s="238" t="s">
        <v>339</v>
      </c>
      <c r="F11" s="238"/>
      <c r="G11" s="479"/>
      <c r="H11" s="228"/>
      <c r="I11" s="457" t="s">
        <v>335</v>
      </c>
      <c r="J11" s="551" t="s">
        <v>336</v>
      </c>
      <c r="K11" s="551">
        <v>0</v>
      </c>
      <c r="L11" s="551">
        <v>40</v>
      </c>
      <c r="M11" s="225">
        <v>0</v>
      </c>
      <c r="N11" s="225"/>
      <c r="O11" s="481"/>
      <c r="P11" s="526"/>
      <c r="Q11" s="247"/>
      <c r="R11" s="527"/>
      <c r="S11" s="246"/>
      <c r="T11" s="552">
        <v>0</v>
      </c>
      <c r="U11" s="246"/>
      <c r="V11" s="246"/>
      <c r="W11" s="246"/>
      <c r="X11" s="246"/>
      <c r="Y11" s="246"/>
      <c r="Z11" s="246"/>
      <c r="AA11" s="246"/>
      <c r="AB11" s="553"/>
      <c r="AC11" s="246"/>
      <c r="AD11" s="552">
        <v>200000000</v>
      </c>
      <c r="AE11" s="246">
        <v>0</v>
      </c>
      <c r="AF11" s="1314">
        <f>+P11:P13+R11:R13+T11:T13+V11:V13+X11:X13+Z11:Z13+AB11:AB13+AD11:AD13</f>
        <v>200000000</v>
      </c>
      <c r="AG11" s="1314">
        <f>+Q11:Q13+S11:S13+U11:U13+W11:W13+Y11:Y13+AA11:AA13+AC11:AC13+AE11:AE13</f>
        <v>0</v>
      </c>
      <c r="AH11" s="1324" t="s">
        <v>179</v>
      </c>
      <c r="AI11" s="1309"/>
      <c r="AJ11" s="1309"/>
      <c r="AK11" s="1404" t="s">
        <v>254</v>
      </c>
    </row>
    <row r="12" spans="2:37" ht="134.25" customHeight="1">
      <c r="B12" s="1149"/>
      <c r="C12" s="567" t="s">
        <v>334</v>
      </c>
      <c r="D12" s="277"/>
      <c r="E12" s="226" t="s">
        <v>340</v>
      </c>
      <c r="F12" s="226"/>
      <c r="G12" s="482"/>
      <c r="H12" s="252"/>
      <c r="I12" s="457" t="s">
        <v>337</v>
      </c>
      <c r="J12" s="457" t="s">
        <v>338</v>
      </c>
      <c r="K12" s="551">
        <v>0</v>
      </c>
      <c r="L12" s="551">
        <v>60</v>
      </c>
      <c r="M12" s="483">
        <v>0</v>
      </c>
      <c r="N12" s="483"/>
      <c r="O12" s="485"/>
      <c r="P12" s="555"/>
      <c r="Q12" s="556"/>
      <c r="R12" s="557"/>
      <c r="S12" s="558"/>
      <c r="T12" s="552">
        <v>0</v>
      </c>
      <c r="U12" s="558"/>
      <c r="V12" s="558"/>
      <c r="W12" s="558"/>
      <c r="X12" s="558"/>
      <c r="Y12" s="558"/>
      <c r="Z12" s="558">
        <v>0</v>
      </c>
      <c r="AA12" s="558"/>
      <c r="AB12" s="553">
        <v>210000</v>
      </c>
      <c r="AC12" s="558"/>
      <c r="AD12" s="552">
        <v>210000000</v>
      </c>
      <c r="AE12" s="558"/>
      <c r="AF12" s="1226"/>
      <c r="AG12" s="1226"/>
      <c r="AH12" s="1325"/>
      <c r="AI12" s="1310"/>
      <c r="AJ12" s="1310"/>
      <c r="AK12" s="1405"/>
    </row>
    <row r="13" spans="2:37" ht="17.25" customHeight="1" thickBot="1">
      <c r="B13" s="1150"/>
      <c r="C13" s="543"/>
      <c r="D13" s="277"/>
      <c r="E13" s="497"/>
      <c r="F13" s="497"/>
      <c r="G13" s="492"/>
      <c r="H13" s="316"/>
      <c r="I13" s="322"/>
      <c r="J13" s="465"/>
      <c r="K13" s="278"/>
      <c r="L13" s="521"/>
      <c r="M13" s="493"/>
      <c r="N13" s="493"/>
      <c r="O13" s="494"/>
      <c r="P13" s="499"/>
      <c r="Q13" s="273"/>
      <c r="R13" s="500"/>
      <c r="S13" s="272"/>
      <c r="T13" s="272"/>
      <c r="U13" s="272"/>
      <c r="V13" s="272"/>
      <c r="W13" s="272"/>
      <c r="X13" s="272"/>
      <c r="Y13" s="272"/>
      <c r="Z13" s="272"/>
      <c r="AA13" s="272"/>
      <c r="AB13" s="272"/>
      <c r="AC13" s="272"/>
      <c r="AD13" s="272"/>
      <c r="AE13" s="272"/>
      <c r="AF13" s="1315"/>
      <c r="AG13" s="1315"/>
      <c r="AH13" s="501"/>
      <c r="AI13" s="1311"/>
      <c r="AJ13" s="1311"/>
      <c r="AK13" s="530"/>
    </row>
    <row r="14" spans="2:37" ht="27" customHeight="1" thickBot="1">
      <c r="B14" s="1331"/>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3"/>
    </row>
    <row r="15" ht="15"/>
    <row r="16" ht="15.75" thickBot="1"/>
    <row r="17" spans="2:37" ht="15">
      <c r="B17" s="1201" t="s">
        <v>39</v>
      </c>
      <c r="C17" s="1202"/>
      <c r="D17" s="1202"/>
      <c r="E17" s="1202"/>
      <c r="F17" s="1202"/>
      <c r="G17" s="1202"/>
      <c r="H17" s="1202"/>
      <c r="I17" s="1202"/>
      <c r="J17" s="1202"/>
      <c r="K17" s="1202"/>
      <c r="L17" s="1202"/>
      <c r="M17" s="1202"/>
      <c r="N17" s="1202"/>
      <c r="O17" s="1202"/>
      <c r="P17" s="1202"/>
      <c r="Q17" s="1202"/>
      <c r="R17" s="1202"/>
      <c r="S17" s="1202"/>
      <c r="T17" s="1202"/>
      <c r="U17" s="1202"/>
      <c r="V17" s="1202"/>
      <c r="W17" s="1202"/>
      <c r="X17" s="1202"/>
      <c r="Y17" s="1202"/>
      <c r="Z17" s="1202"/>
      <c r="AA17" s="1202"/>
      <c r="AB17" s="1202"/>
      <c r="AC17" s="1202"/>
      <c r="AD17" s="1202"/>
      <c r="AE17" s="1202"/>
      <c r="AF17" s="1202"/>
      <c r="AG17" s="1202"/>
      <c r="AH17" s="1202"/>
      <c r="AI17" s="1202"/>
      <c r="AJ17" s="1202"/>
      <c r="AK17" s="1203"/>
    </row>
    <row r="18" spans="2:37" ht="15.75" thickBot="1">
      <c r="B18" s="1204" t="s">
        <v>515</v>
      </c>
      <c r="C18" s="1205"/>
      <c r="D18" s="1205"/>
      <c r="E18" s="1205"/>
      <c r="F18" s="1205"/>
      <c r="G18" s="1205"/>
      <c r="H18" s="1205"/>
      <c r="I18" s="1205"/>
      <c r="J18" s="1205"/>
      <c r="K18" s="1205"/>
      <c r="L18" s="1205"/>
      <c r="M18" s="1205"/>
      <c r="N18" s="1205"/>
      <c r="O18" s="1205"/>
      <c r="P18" s="1205"/>
      <c r="Q18" s="1205"/>
      <c r="R18" s="1205"/>
      <c r="S18" s="1205"/>
      <c r="T18" s="1205"/>
      <c r="U18" s="1205"/>
      <c r="V18" s="1205"/>
      <c r="W18" s="1205"/>
      <c r="X18" s="1205"/>
      <c r="Y18" s="1205"/>
      <c r="Z18" s="1205"/>
      <c r="AA18" s="1205"/>
      <c r="AB18" s="1205"/>
      <c r="AC18" s="1205"/>
      <c r="AD18" s="1205"/>
      <c r="AE18" s="1205"/>
      <c r="AF18" s="1205"/>
      <c r="AG18" s="1205"/>
      <c r="AH18" s="1205"/>
      <c r="AI18" s="1205"/>
      <c r="AJ18" s="1205"/>
      <c r="AK18" s="1206"/>
    </row>
    <row r="19" spans="2:37" ht="32.25" customHeight="1">
      <c r="B19" s="1293" t="s">
        <v>297</v>
      </c>
      <c r="C19" s="1294"/>
      <c r="D19" s="1294"/>
      <c r="E19" s="1294"/>
      <c r="F19" s="1294"/>
      <c r="G19" s="1294"/>
      <c r="H19" s="1294"/>
      <c r="I19" s="1295"/>
      <c r="J19" s="1296" t="s">
        <v>330</v>
      </c>
      <c r="K19" s="1297"/>
      <c r="L19" s="1297"/>
      <c r="M19" s="1297"/>
      <c r="N19" s="1297"/>
      <c r="O19" s="1297"/>
      <c r="P19" s="1297"/>
      <c r="Q19" s="1297"/>
      <c r="R19" s="1297"/>
      <c r="S19" s="1297"/>
      <c r="T19" s="1297"/>
      <c r="U19" s="1298"/>
      <c r="V19" s="1210" t="s">
        <v>16</v>
      </c>
      <c r="W19" s="1213"/>
      <c r="X19" s="1213"/>
      <c r="Y19" s="1213"/>
      <c r="Z19" s="1213"/>
      <c r="AA19" s="1213"/>
      <c r="AB19" s="1213"/>
      <c r="AC19" s="1213"/>
      <c r="AD19" s="1213"/>
      <c r="AE19" s="1213"/>
      <c r="AF19" s="1213"/>
      <c r="AG19" s="1213"/>
      <c r="AH19" s="1213"/>
      <c r="AI19" s="1213"/>
      <c r="AJ19" s="1213"/>
      <c r="AK19" s="1214"/>
    </row>
    <row r="20" spans="2:37" ht="30" customHeight="1" thickBot="1">
      <c r="B20" s="1215" t="s">
        <v>341</v>
      </c>
      <c r="C20" s="1216"/>
      <c r="D20" s="1216"/>
      <c r="E20" s="1217"/>
      <c r="F20" s="464"/>
      <c r="G20" s="1106" t="s">
        <v>295</v>
      </c>
      <c r="H20" s="1106"/>
      <c r="I20" s="1106"/>
      <c r="J20" s="1106"/>
      <c r="K20" s="1106"/>
      <c r="L20" s="1106"/>
      <c r="M20" s="1106"/>
      <c r="N20" s="1106"/>
      <c r="O20" s="1107"/>
      <c r="P20" s="1299" t="s">
        <v>0</v>
      </c>
      <c r="Q20" s="1300"/>
      <c r="R20" s="1300"/>
      <c r="S20" s="1300"/>
      <c r="T20" s="1300"/>
      <c r="U20" s="1300"/>
      <c r="V20" s="1300"/>
      <c r="W20" s="1300"/>
      <c r="X20" s="1300"/>
      <c r="Y20" s="1300"/>
      <c r="Z20" s="1300"/>
      <c r="AA20" s="1300"/>
      <c r="AB20" s="1300"/>
      <c r="AC20" s="1300"/>
      <c r="AD20" s="1300"/>
      <c r="AE20" s="1300"/>
      <c r="AF20" s="1300"/>
      <c r="AG20" s="1301"/>
      <c r="AH20" s="1221" t="s">
        <v>1</v>
      </c>
      <c r="AI20" s="1222"/>
      <c r="AJ20" s="1222"/>
      <c r="AK20" s="1223"/>
    </row>
    <row r="21" spans="2:37" ht="15">
      <c r="B21" s="1189" t="s">
        <v>17</v>
      </c>
      <c r="C21" s="177"/>
      <c r="D21" s="1191" t="s">
        <v>2</v>
      </c>
      <c r="E21" s="1192"/>
      <c r="F21" s="1192"/>
      <c r="G21" s="1192"/>
      <c r="H21" s="1192"/>
      <c r="I21" s="1302"/>
      <c r="J21" s="1195" t="s">
        <v>3</v>
      </c>
      <c r="K21" s="1197" t="s">
        <v>18</v>
      </c>
      <c r="L21" s="1197" t="s">
        <v>4</v>
      </c>
      <c r="M21" s="1199" t="s">
        <v>520</v>
      </c>
      <c r="N21" s="1184" t="s">
        <v>19</v>
      </c>
      <c r="O21" s="1186" t="s">
        <v>20</v>
      </c>
      <c r="P21" s="1188" t="s">
        <v>30</v>
      </c>
      <c r="Q21" s="1180"/>
      <c r="R21" s="1179" t="s">
        <v>31</v>
      </c>
      <c r="S21" s="1180"/>
      <c r="T21" s="1179" t="s">
        <v>32</v>
      </c>
      <c r="U21" s="1180"/>
      <c r="V21" s="1179" t="s">
        <v>7</v>
      </c>
      <c r="W21" s="1180"/>
      <c r="X21" s="1179" t="s">
        <v>6</v>
      </c>
      <c r="Y21" s="1180"/>
      <c r="Z21" s="1179" t="s">
        <v>33</v>
      </c>
      <c r="AA21" s="1180"/>
      <c r="AB21" s="1179" t="s">
        <v>5</v>
      </c>
      <c r="AC21" s="1180"/>
      <c r="AD21" s="1179" t="s">
        <v>8</v>
      </c>
      <c r="AE21" s="1180"/>
      <c r="AF21" s="1179" t="s">
        <v>9</v>
      </c>
      <c r="AG21" s="1181"/>
      <c r="AH21" s="1312" t="s">
        <v>10</v>
      </c>
      <c r="AI21" s="1165" t="s">
        <v>11</v>
      </c>
      <c r="AJ21" s="1167" t="s">
        <v>111</v>
      </c>
      <c r="AK21" s="1169" t="s">
        <v>21</v>
      </c>
    </row>
    <row r="22" spans="2:37" ht="84.75" customHeight="1" thickBot="1">
      <c r="B22" s="1190"/>
      <c r="C22" s="178"/>
      <c r="D22" s="1193"/>
      <c r="E22" s="1194"/>
      <c r="F22" s="1194"/>
      <c r="G22" s="1194"/>
      <c r="H22" s="1194"/>
      <c r="I22" s="1303"/>
      <c r="J22" s="1304"/>
      <c r="K22" s="1305" t="s">
        <v>18</v>
      </c>
      <c r="L22" s="1305"/>
      <c r="M22" s="1306"/>
      <c r="N22" s="1307"/>
      <c r="O22" s="1308"/>
      <c r="P22" s="179" t="s">
        <v>22</v>
      </c>
      <c r="Q22" s="180" t="s">
        <v>23</v>
      </c>
      <c r="R22" s="181" t="s">
        <v>22</v>
      </c>
      <c r="S22" s="180" t="s">
        <v>23</v>
      </c>
      <c r="T22" s="181" t="s">
        <v>22</v>
      </c>
      <c r="U22" s="180" t="s">
        <v>23</v>
      </c>
      <c r="V22" s="181" t="s">
        <v>22</v>
      </c>
      <c r="W22" s="180" t="s">
        <v>23</v>
      </c>
      <c r="X22" s="181" t="s">
        <v>22</v>
      </c>
      <c r="Y22" s="180" t="s">
        <v>23</v>
      </c>
      <c r="Z22" s="181" t="s">
        <v>22</v>
      </c>
      <c r="AA22" s="180" t="s">
        <v>23</v>
      </c>
      <c r="AB22" s="181" t="s">
        <v>22</v>
      </c>
      <c r="AC22" s="180" t="s">
        <v>24</v>
      </c>
      <c r="AD22" s="181" t="s">
        <v>22</v>
      </c>
      <c r="AE22" s="180" t="s">
        <v>24</v>
      </c>
      <c r="AF22" s="181" t="s">
        <v>22</v>
      </c>
      <c r="AG22" s="182" t="s">
        <v>24</v>
      </c>
      <c r="AH22" s="1313"/>
      <c r="AI22" s="1166"/>
      <c r="AJ22" s="1168"/>
      <c r="AK22" s="1170"/>
    </row>
    <row r="23" spans="2:37" ht="45.75" thickBot="1">
      <c r="B23" s="183" t="s">
        <v>296</v>
      </c>
      <c r="C23" s="184"/>
      <c r="D23" s="1171" t="s">
        <v>342</v>
      </c>
      <c r="E23" s="1172"/>
      <c r="F23" s="1172"/>
      <c r="G23" s="1172"/>
      <c r="H23" s="1172"/>
      <c r="I23" s="1320"/>
      <c r="J23" s="185" t="s">
        <v>343</v>
      </c>
      <c r="K23" s="186">
        <v>75</v>
      </c>
      <c r="L23" s="187">
        <v>150</v>
      </c>
      <c r="M23" s="187"/>
      <c r="N23" s="188"/>
      <c r="O23" s="189"/>
      <c r="P23" s="190">
        <f aca="true" t="shared" si="2" ref="P23:AE23">+P25</f>
        <v>0</v>
      </c>
      <c r="Q23" s="362">
        <f t="shared" si="2"/>
        <v>0</v>
      </c>
      <c r="R23" s="191">
        <f t="shared" si="2"/>
        <v>20000000</v>
      </c>
      <c r="S23" s="362">
        <f t="shared" si="2"/>
        <v>0</v>
      </c>
      <c r="T23" s="191">
        <f t="shared" si="2"/>
        <v>10000000</v>
      </c>
      <c r="U23" s="362">
        <f t="shared" si="2"/>
        <v>0</v>
      </c>
      <c r="V23" s="191">
        <f t="shared" si="2"/>
        <v>0</v>
      </c>
      <c r="W23" s="362">
        <f t="shared" si="2"/>
        <v>0</v>
      </c>
      <c r="X23" s="191">
        <f t="shared" si="2"/>
        <v>0</v>
      </c>
      <c r="Y23" s="362">
        <f t="shared" si="2"/>
        <v>0</v>
      </c>
      <c r="Z23" s="191">
        <f t="shared" si="2"/>
        <v>0</v>
      </c>
      <c r="AA23" s="362">
        <f t="shared" si="2"/>
        <v>0</v>
      </c>
      <c r="AB23" s="191">
        <f t="shared" si="2"/>
        <v>0</v>
      </c>
      <c r="AC23" s="362">
        <f t="shared" si="2"/>
        <v>0</v>
      </c>
      <c r="AD23" s="191">
        <f t="shared" si="2"/>
        <v>0</v>
      </c>
      <c r="AE23" s="362">
        <f t="shared" si="2"/>
        <v>0</v>
      </c>
      <c r="AF23" s="191">
        <f>+P23+R23+T23+V23+X23+AB23+AD23</f>
        <v>30000000</v>
      </c>
      <c r="AG23" s="362">
        <f>+AE23+W23+U23+S23+Q23</f>
        <v>0</v>
      </c>
      <c r="AH23" s="193"/>
      <c r="AI23" s="194"/>
      <c r="AJ23" s="194"/>
      <c r="AK23" s="195"/>
    </row>
    <row r="24" spans="2:37" ht="15.75" thickBot="1">
      <c r="B24" s="1321"/>
      <c r="C24" s="1322"/>
      <c r="D24" s="1322"/>
      <c r="E24" s="1322"/>
      <c r="F24" s="1322"/>
      <c r="G24" s="1322"/>
      <c r="H24" s="1322"/>
      <c r="I24" s="1322"/>
      <c r="J24" s="1322"/>
      <c r="K24" s="1322"/>
      <c r="L24" s="1322"/>
      <c r="M24" s="1322"/>
      <c r="N24" s="1322"/>
      <c r="O24" s="1322"/>
      <c r="P24" s="1322"/>
      <c r="Q24" s="1322"/>
      <c r="R24" s="1322"/>
      <c r="S24" s="1322"/>
      <c r="T24" s="1322"/>
      <c r="U24" s="1322"/>
      <c r="V24" s="1322"/>
      <c r="W24" s="1322"/>
      <c r="X24" s="1322"/>
      <c r="Y24" s="1322"/>
      <c r="Z24" s="1322"/>
      <c r="AA24" s="1322"/>
      <c r="AB24" s="1322"/>
      <c r="AC24" s="1322"/>
      <c r="AD24" s="1322"/>
      <c r="AE24" s="1322"/>
      <c r="AF24" s="1322"/>
      <c r="AG24" s="1322"/>
      <c r="AH24" s="1322"/>
      <c r="AI24" s="1322"/>
      <c r="AJ24" s="1322"/>
      <c r="AK24" s="1323"/>
    </row>
    <row r="25" spans="2:37" ht="78" customHeight="1" thickBot="1">
      <c r="B25" s="233" t="s">
        <v>12</v>
      </c>
      <c r="C25" s="234"/>
      <c r="D25" s="198" t="s">
        <v>28</v>
      </c>
      <c r="E25" s="198" t="s">
        <v>13</v>
      </c>
      <c r="F25" s="198" t="s">
        <v>265</v>
      </c>
      <c r="G25" s="200" t="s">
        <v>25</v>
      </c>
      <c r="H25" s="310" t="s">
        <v>26</v>
      </c>
      <c r="I25" s="311" t="s">
        <v>116</v>
      </c>
      <c r="J25" s="258" t="s">
        <v>29</v>
      </c>
      <c r="K25" s="312"/>
      <c r="L25" s="312"/>
      <c r="M25" s="312"/>
      <c r="N25" s="312"/>
      <c r="O25" s="313"/>
      <c r="P25" s="208">
        <f aca="true" t="shared" si="3" ref="P25:AE25">SUM(P26:P28)</f>
        <v>0</v>
      </c>
      <c r="Q25" s="209">
        <f t="shared" si="3"/>
        <v>0</v>
      </c>
      <c r="R25" s="210">
        <f t="shared" si="3"/>
        <v>20000000</v>
      </c>
      <c r="S25" s="209">
        <f t="shared" si="3"/>
        <v>0</v>
      </c>
      <c r="T25" s="210">
        <f t="shared" si="3"/>
        <v>10000000</v>
      </c>
      <c r="U25" s="209">
        <f t="shared" si="3"/>
        <v>0</v>
      </c>
      <c r="V25" s="210">
        <f t="shared" si="3"/>
        <v>0</v>
      </c>
      <c r="W25" s="209">
        <f t="shared" si="3"/>
        <v>0</v>
      </c>
      <c r="X25" s="210">
        <f t="shared" si="3"/>
        <v>0</v>
      </c>
      <c r="Y25" s="209">
        <f t="shared" si="3"/>
        <v>0</v>
      </c>
      <c r="Z25" s="210">
        <f t="shared" si="3"/>
        <v>0</v>
      </c>
      <c r="AA25" s="209">
        <f t="shared" si="3"/>
        <v>0</v>
      </c>
      <c r="AB25" s="210">
        <f t="shared" si="3"/>
        <v>0</v>
      </c>
      <c r="AC25" s="209">
        <f t="shared" si="3"/>
        <v>0</v>
      </c>
      <c r="AD25" s="210">
        <f t="shared" si="3"/>
        <v>0</v>
      </c>
      <c r="AE25" s="209">
        <f t="shared" si="3"/>
        <v>0</v>
      </c>
      <c r="AF25" s="210">
        <f>+P25+R25+V25+X25+Z25+AB25+AD25</f>
        <v>20000000</v>
      </c>
      <c r="AG25" s="209">
        <f>+Q25+S25+U25+W25+Y25+AC25+AE25</f>
        <v>0</v>
      </c>
      <c r="AH25" s="212">
        <f>SUM(AH26:AH28)</f>
        <v>0</v>
      </c>
      <c r="AI25" s="213"/>
      <c r="AJ25" s="213"/>
      <c r="AK25" s="214"/>
    </row>
    <row r="26" spans="2:37" ht="69.75" customHeight="1">
      <c r="B26" s="1148" t="s">
        <v>344</v>
      </c>
      <c r="C26" s="548" t="s">
        <v>345</v>
      </c>
      <c r="D26" s="236"/>
      <c r="E26" s="238" t="s">
        <v>354</v>
      </c>
      <c r="F26" s="238"/>
      <c r="G26" s="479"/>
      <c r="H26" s="228"/>
      <c r="I26" s="569" t="s">
        <v>348</v>
      </c>
      <c r="J26" s="457" t="s">
        <v>349</v>
      </c>
      <c r="K26" s="551">
        <v>50</v>
      </c>
      <c r="L26" s="551">
        <v>100</v>
      </c>
      <c r="M26" s="225"/>
      <c r="N26" s="225"/>
      <c r="O26" s="481"/>
      <c r="P26" s="526"/>
      <c r="Q26" s="247"/>
      <c r="R26" s="571">
        <v>0</v>
      </c>
      <c r="S26" s="246"/>
      <c r="T26" s="571"/>
      <c r="U26" s="246"/>
      <c r="V26" s="246"/>
      <c r="W26" s="246"/>
      <c r="X26" s="246"/>
      <c r="Y26" s="246"/>
      <c r="Z26" s="246"/>
      <c r="AA26" s="246"/>
      <c r="AB26" s="554"/>
      <c r="AC26" s="246"/>
      <c r="AD26" s="552"/>
      <c r="AE26" s="246"/>
      <c r="AF26" s="1314">
        <f>+P26+P27+P28+R26+R28+T26+T27+T28+V26+V27+V28+X26+X27+X28+Z26+Z27+Z28+AB26+AB27+AB28+AD26+AD27+AD28</f>
        <v>10000000</v>
      </c>
      <c r="AG26" s="1314">
        <f>+Q26+S26+U26+W26+Y26+AA26+AC26+AE26+Q27+S27+U27+W27+Y27+AA27+AC27+AE27+Q28+S28+U28+W28+Y28+AA28+AC28+AE28</f>
        <v>0</v>
      </c>
      <c r="AH26" s="1324" t="s">
        <v>179</v>
      </c>
      <c r="AI26" s="1309"/>
      <c r="AJ26" s="1309"/>
      <c r="AK26" s="1404" t="s">
        <v>254</v>
      </c>
    </row>
    <row r="27" spans="2:37" ht="69" customHeight="1">
      <c r="B27" s="1149"/>
      <c r="C27" s="548" t="s">
        <v>346</v>
      </c>
      <c r="D27" s="277"/>
      <c r="E27" s="226" t="s">
        <v>355</v>
      </c>
      <c r="F27" s="226"/>
      <c r="G27" s="482"/>
      <c r="H27" s="252"/>
      <c r="I27" s="569" t="s">
        <v>350</v>
      </c>
      <c r="J27" s="457" t="s">
        <v>351</v>
      </c>
      <c r="K27" s="551">
        <v>32</v>
      </c>
      <c r="L27" s="551">
        <v>62</v>
      </c>
      <c r="M27" s="483"/>
      <c r="N27" s="483"/>
      <c r="O27" s="485"/>
      <c r="P27" s="555"/>
      <c r="Q27" s="556"/>
      <c r="R27" s="571">
        <v>20000000</v>
      </c>
      <c r="S27" s="572"/>
      <c r="T27" s="571"/>
      <c r="U27" s="572"/>
      <c r="V27" s="572"/>
      <c r="W27" s="572"/>
      <c r="X27" s="572"/>
      <c r="Y27" s="572"/>
      <c r="Z27" s="572"/>
      <c r="AA27" s="572"/>
      <c r="AB27" s="571">
        <v>0</v>
      </c>
      <c r="AC27" s="572"/>
      <c r="AD27" s="552"/>
      <c r="AE27" s="558"/>
      <c r="AF27" s="1226"/>
      <c r="AG27" s="1226"/>
      <c r="AH27" s="1325"/>
      <c r="AI27" s="1310"/>
      <c r="AJ27" s="1310"/>
      <c r="AK27" s="1405"/>
    </row>
    <row r="28" spans="2:37" ht="69" customHeight="1" thickBot="1">
      <c r="B28" s="1150"/>
      <c r="C28" s="568" t="s">
        <v>347</v>
      </c>
      <c r="D28" s="277"/>
      <c r="E28" s="497" t="s">
        <v>356</v>
      </c>
      <c r="F28" s="497"/>
      <c r="G28" s="492"/>
      <c r="H28" s="316"/>
      <c r="I28" s="569" t="s">
        <v>352</v>
      </c>
      <c r="J28" s="457" t="s">
        <v>353</v>
      </c>
      <c r="K28" s="570" t="s">
        <v>37</v>
      </c>
      <c r="L28" s="570">
        <v>60</v>
      </c>
      <c r="M28" s="493"/>
      <c r="N28" s="493"/>
      <c r="O28" s="494"/>
      <c r="P28" s="499"/>
      <c r="Q28" s="273"/>
      <c r="R28" s="571">
        <v>0</v>
      </c>
      <c r="S28" s="272"/>
      <c r="T28" s="272">
        <v>10000000</v>
      </c>
      <c r="U28" s="272"/>
      <c r="V28" s="272"/>
      <c r="W28" s="272"/>
      <c r="X28" s="272"/>
      <c r="Y28" s="272"/>
      <c r="Z28" s="272"/>
      <c r="AA28" s="272"/>
      <c r="AB28" s="272"/>
      <c r="AC28" s="272"/>
      <c r="AD28" s="272"/>
      <c r="AE28" s="272"/>
      <c r="AF28" s="1315"/>
      <c r="AG28" s="1315"/>
      <c r="AH28" s="1410"/>
      <c r="AI28" s="1311"/>
      <c r="AJ28" s="1311"/>
      <c r="AK28" s="1409"/>
    </row>
    <row r="29" spans="2:37" ht="15.75" thickBot="1">
      <c r="B29" s="1331"/>
      <c r="C29" s="1329"/>
      <c r="D29" s="1332"/>
      <c r="E29" s="1332"/>
      <c r="F29" s="1332"/>
      <c r="G29" s="1332"/>
      <c r="H29" s="1332"/>
      <c r="I29" s="1332"/>
      <c r="J29" s="1332"/>
      <c r="K29" s="1332"/>
      <c r="L29" s="1332"/>
      <c r="M29" s="1332"/>
      <c r="N29" s="1332"/>
      <c r="O29" s="1332"/>
      <c r="P29" s="1332"/>
      <c r="Q29" s="1332"/>
      <c r="R29" s="1332"/>
      <c r="S29" s="1332"/>
      <c r="T29" s="1332"/>
      <c r="U29" s="1332"/>
      <c r="V29" s="1332"/>
      <c r="W29" s="1332"/>
      <c r="X29" s="1332"/>
      <c r="Y29" s="1332"/>
      <c r="Z29" s="1332"/>
      <c r="AA29" s="1332"/>
      <c r="AB29" s="1332"/>
      <c r="AC29" s="1332"/>
      <c r="AD29" s="1332"/>
      <c r="AE29" s="1332"/>
      <c r="AF29" s="1332"/>
      <c r="AG29" s="1332"/>
      <c r="AH29" s="1332"/>
      <c r="AI29" s="1332"/>
      <c r="AJ29" s="1332"/>
      <c r="AK29" s="1333"/>
    </row>
  </sheetData>
  <sheetProtection/>
  <mergeCells count="80">
    <mergeCell ref="B2:AK2"/>
    <mergeCell ref="B3:AK3"/>
    <mergeCell ref="B4:I4"/>
    <mergeCell ref="J4:U4"/>
    <mergeCell ref="V4:AK4"/>
    <mergeCell ref="B5:E5"/>
    <mergeCell ref="G5:O5"/>
    <mergeCell ref="P5:AG5"/>
    <mergeCell ref="AH5:AK5"/>
    <mergeCell ref="B6:B7"/>
    <mergeCell ref="D6:I7"/>
    <mergeCell ref="J6:J7"/>
    <mergeCell ref="K6:K7"/>
    <mergeCell ref="L6:L7"/>
    <mergeCell ref="M6:M7"/>
    <mergeCell ref="N6:N7"/>
    <mergeCell ref="O6:O7"/>
    <mergeCell ref="P6:Q6"/>
    <mergeCell ref="R6:S6"/>
    <mergeCell ref="T6:U6"/>
    <mergeCell ref="V6:W6"/>
    <mergeCell ref="X6:Y6"/>
    <mergeCell ref="Z6:AA6"/>
    <mergeCell ref="AB6:AC6"/>
    <mergeCell ref="AD6:AE6"/>
    <mergeCell ref="AF6:AG6"/>
    <mergeCell ref="AH6:AH7"/>
    <mergeCell ref="AI6:AI7"/>
    <mergeCell ref="AJ6:AJ7"/>
    <mergeCell ref="AK6:AK7"/>
    <mergeCell ref="D8:I8"/>
    <mergeCell ref="B9:AK9"/>
    <mergeCell ref="B11:B13"/>
    <mergeCell ref="AF11:AF13"/>
    <mergeCell ref="AG11:AG13"/>
    <mergeCell ref="AH11:AH12"/>
    <mergeCell ref="AI11:AI13"/>
    <mergeCell ref="AJ11:AJ13"/>
    <mergeCell ref="AK11:AK12"/>
    <mergeCell ref="B14:AK14"/>
    <mergeCell ref="B17:AK17"/>
    <mergeCell ref="B18:AK18"/>
    <mergeCell ref="B19:I19"/>
    <mergeCell ref="J19:U19"/>
    <mergeCell ref="V19:AK19"/>
    <mergeCell ref="B20:E20"/>
    <mergeCell ref="G20:O20"/>
    <mergeCell ref="P20:AG20"/>
    <mergeCell ref="AH20:AK20"/>
    <mergeCell ref="B21:B22"/>
    <mergeCell ref="D21:I22"/>
    <mergeCell ref="J21:J22"/>
    <mergeCell ref="K21:K22"/>
    <mergeCell ref="L21:L22"/>
    <mergeCell ref="M21:M22"/>
    <mergeCell ref="N21:N22"/>
    <mergeCell ref="O21:O22"/>
    <mergeCell ref="P21:Q21"/>
    <mergeCell ref="R21:S21"/>
    <mergeCell ref="T21:U21"/>
    <mergeCell ref="V21:W21"/>
    <mergeCell ref="AG26:AG28"/>
    <mergeCell ref="AI26:AI28"/>
    <mergeCell ref="X21:Y21"/>
    <mergeCell ref="Z21:AA21"/>
    <mergeCell ref="AB21:AC21"/>
    <mergeCell ref="AD21:AE21"/>
    <mergeCell ref="AF21:AG21"/>
    <mergeCell ref="AH21:AH22"/>
    <mergeCell ref="AH26:AH28"/>
    <mergeCell ref="AJ26:AJ28"/>
    <mergeCell ref="B29:AK29"/>
    <mergeCell ref="AK26:AK28"/>
    <mergeCell ref="AI21:AI22"/>
    <mergeCell ref="AJ21:AJ22"/>
    <mergeCell ref="AK21:AK22"/>
    <mergeCell ref="D23:I23"/>
    <mergeCell ref="B24:AK24"/>
    <mergeCell ref="B26:B28"/>
    <mergeCell ref="AF26:AF28"/>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B1:AL46"/>
  <sheetViews>
    <sheetView zoomScale="90" zoomScaleNormal="90" zoomScalePageLayoutView="0" workbookViewId="0" topLeftCell="A1">
      <selection activeCell="A1" sqref="A1:IV16384"/>
    </sheetView>
  </sheetViews>
  <sheetFormatPr defaultColWidth="11.421875" defaultRowHeight="15"/>
  <cols>
    <col min="1" max="1" width="4.57421875" style="0" customWidth="1"/>
    <col min="2" max="3" width="15.8515625" style="173" customWidth="1"/>
    <col min="4" max="4" width="12.140625" style="173" customWidth="1"/>
    <col min="5" max="5" width="30.00390625" style="0" customWidth="1"/>
    <col min="6" max="6" width="10.00390625" style="0" customWidth="1"/>
    <col min="9" max="9" width="19.28125" style="174" customWidth="1"/>
    <col min="10" max="10" width="15.7109375" style="174" customWidth="1"/>
    <col min="11" max="11" width="4.8515625" style="174" customWidth="1"/>
    <col min="12" max="13" width="5.7109375" style="0" customWidth="1"/>
    <col min="14" max="14" width="6.57421875" style="0" customWidth="1"/>
    <col min="15" max="15" width="6.140625" style="0" customWidth="1"/>
    <col min="16" max="19" width="5.00390625" style="0" customWidth="1"/>
    <col min="20" max="20" width="7.140625" style="0" customWidth="1"/>
    <col min="21" max="23" width="5.00390625" style="0" customWidth="1"/>
    <col min="24" max="24" width="5.7109375" style="0" customWidth="1"/>
    <col min="25" max="33" width="5.00390625" style="0" customWidth="1"/>
    <col min="34" max="34" width="5.140625" style="175" customWidth="1"/>
    <col min="35" max="35" width="5.421875" style="0" customWidth="1"/>
    <col min="36" max="36" width="4.8515625" style="0" customWidth="1"/>
    <col min="37" max="37" width="10.28125" style="0" customWidth="1"/>
  </cols>
  <sheetData>
    <row r="1" spans="2:37" ht="15.75" thickBot="1">
      <c r="B1" s="473"/>
      <c r="C1" s="473"/>
      <c r="D1" s="473"/>
      <c r="E1" s="474"/>
      <c r="F1" s="474"/>
      <c r="G1" s="474"/>
      <c r="H1" s="474"/>
      <c r="I1" s="475"/>
      <c r="J1" s="475"/>
      <c r="K1" s="475"/>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row>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522</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33.75" customHeight="1">
      <c r="B4" s="1207" t="s">
        <v>453</v>
      </c>
      <c r="C4" s="1208"/>
      <c r="D4" s="1208"/>
      <c r="E4" s="1208"/>
      <c r="F4" s="1208"/>
      <c r="G4" s="1208"/>
      <c r="H4" s="1208"/>
      <c r="I4" s="1209"/>
      <c r="J4" s="1210" t="s">
        <v>454</v>
      </c>
      <c r="K4" s="1211"/>
      <c r="L4" s="1211"/>
      <c r="M4" s="1211"/>
      <c r="N4" s="1211"/>
      <c r="O4" s="1211"/>
      <c r="P4" s="1211"/>
      <c r="Q4" s="1211"/>
      <c r="R4" s="1211"/>
      <c r="S4" s="1211"/>
      <c r="T4" s="1211"/>
      <c r="U4" s="1212"/>
      <c r="V4" s="1210" t="s">
        <v>16</v>
      </c>
      <c r="W4" s="1213"/>
      <c r="X4" s="1213"/>
      <c r="Y4" s="1213"/>
      <c r="Z4" s="1213"/>
      <c r="AA4" s="1213"/>
      <c r="AB4" s="1213"/>
      <c r="AC4" s="1213"/>
      <c r="AD4" s="1213"/>
      <c r="AE4" s="1213"/>
      <c r="AF4" s="1213"/>
      <c r="AG4" s="1213"/>
      <c r="AH4" s="1213"/>
      <c r="AI4" s="1213"/>
      <c r="AJ4" s="1213"/>
      <c r="AK4" s="1214"/>
    </row>
    <row r="5" spans="2:37" ht="39" customHeight="1" thickBot="1">
      <c r="B5" s="1215" t="s">
        <v>455</v>
      </c>
      <c r="C5" s="1216"/>
      <c r="D5" s="1216"/>
      <c r="E5" s="1217"/>
      <c r="F5" s="537"/>
      <c r="G5" s="1106" t="s">
        <v>456</v>
      </c>
      <c r="H5" s="1106"/>
      <c r="I5" s="1106"/>
      <c r="J5" s="1106"/>
      <c r="K5" s="1106"/>
      <c r="L5" s="1106"/>
      <c r="M5" s="1106"/>
      <c r="N5" s="1106"/>
      <c r="O5" s="1107"/>
      <c r="P5" s="1218" t="s">
        <v>0</v>
      </c>
      <c r="Q5" s="1219"/>
      <c r="R5" s="1219"/>
      <c r="S5" s="1219"/>
      <c r="T5" s="1219"/>
      <c r="U5" s="1219"/>
      <c r="V5" s="1219"/>
      <c r="W5" s="1219"/>
      <c r="X5" s="1219"/>
      <c r="Y5" s="1219"/>
      <c r="Z5" s="1219"/>
      <c r="AA5" s="1219"/>
      <c r="AB5" s="1219"/>
      <c r="AC5" s="1219"/>
      <c r="AD5" s="1219"/>
      <c r="AE5" s="1219"/>
      <c r="AF5" s="1219"/>
      <c r="AG5" s="1220"/>
      <c r="AH5" s="1221" t="s">
        <v>1</v>
      </c>
      <c r="AI5" s="1222"/>
      <c r="AJ5" s="1222"/>
      <c r="AK5" s="1223"/>
    </row>
    <row r="6" spans="2:37" ht="16.5" customHeight="1">
      <c r="B6" s="1189" t="s">
        <v>17</v>
      </c>
      <c r="C6" s="177"/>
      <c r="D6" s="1191" t="s">
        <v>2</v>
      </c>
      <c r="E6" s="1192"/>
      <c r="F6" s="1192"/>
      <c r="G6" s="1192"/>
      <c r="H6" s="1192"/>
      <c r="I6" s="1192"/>
      <c r="J6" s="1195" t="s">
        <v>3</v>
      </c>
      <c r="K6" s="1197" t="s">
        <v>18</v>
      </c>
      <c r="L6" s="1197" t="s">
        <v>4</v>
      </c>
      <c r="M6" s="1199" t="s">
        <v>40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182" t="s">
        <v>10</v>
      </c>
      <c r="AI6" s="1165" t="s">
        <v>11</v>
      </c>
      <c r="AJ6" s="1167" t="s">
        <v>111</v>
      </c>
      <c r="AK6" s="1169" t="s">
        <v>21</v>
      </c>
    </row>
    <row r="7" spans="2:37" ht="65.25" customHeight="1" thickBot="1">
      <c r="B7" s="1190"/>
      <c r="C7" s="178"/>
      <c r="D7" s="1193"/>
      <c r="E7" s="1194"/>
      <c r="F7" s="1194"/>
      <c r="G7" s="1194"/>
      <c r="H7" s="1194"/>
      <c r="I7" s="1194"/>
      <c r="J7" s="1196"/>
      <c r="K7" s="1198" t="s">
        <v>18</v>
      </c>
      <c r="L7" s="1198"/>
      <c r="M7" s="1200"/>
      <c r="N7" s="1185"/>
      <c r="O7" s="1187"/>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183"/>
      <c r="AI7" s="1166"/>
      <c r="AJ7" s="1168"/>
      <c r="AK7" s="1170"/>
    </row>
    <row r="8" spans="2:37" ht="78" customHeight="1" thickBot="1">
      <c r="B8" s="183" t="s">
        <v>457</v>
      </c>
      <c r="C8" s="184"/>
      <c r="D8" s="1171" t="s">
        <v>458</v>
      </c>
      <c r="E8" s="1172"/>
      <c r="F8" s="1172"/>
      <c r="G8" s="1172"/>
      <c r="H8" s="1172"/>
      <c r="I8" s="1172"/>
      <c r="J8" s="185" t="s">
        <v>114</v>
      </c>
      <c r="K8" s="186"/>
      <c r="L8" s="187"/>
      <c r="M8" s="187"/>
      <c r="N8" s="188"/>
      <c r="O8" s="189"/>
      <c r="P8" s="190">
        <f aca="true" t="shared" si="0" ref="P8:AE8">P10+P22+P26</f>
        <v>5000000</v>
      </c>
      <c r="Q8" s="191">
        <f t="shared" si="0"/>
        <v>0</v>
      </c>
      <c r="R8" s="191">
        <f t="shared" si="0"/>
        <v>20000000</v>
      </c>
      <c r="S8" s="191">
        <f t="shared" si="0"/>
        <v>0</v>
      </c>
      <c r="T8" s="191">
        <f t="shared" si="0"/>
        <v>78000000</v>
      </c>
      <c r="U8" s="191">
        <f t="shared" si="0"/>
        <v>0</v>
      </c>
      <c r="V8" s="191">
        <f t="shared" si="0"/>
        <v>0</v>
      </c>
      <c r="W8" s="191">
        <f t="shared" si="0"/>
        <v>0</v>
      </c>
      <c r="X8" s="191">
        <f t="shared" si="0"/>
        <v>0</v>
      </c>
      <c r="Y8" s="191">
        <f t="shared" si="0"/>
        <v>0</v>
      </c>
      <c r="Z8" s="191">
        <f t="shared" si="0"/>
        <v>0</v>
      </c>
      <c r="AA8" s="191">
        <f t="shared" si="0"/>
        <v>0</v>
      </c>
      <c r="AB8" s="191">
        <f t="shared" si="0"/>
        <v>0</v>
      </c>
      <c r="AC8" s="191">
        <f t="shared" si="0"/>
        <v>0</v>
      </c>
      <c r="AD8" s="191">
        <f t="shared" si="0"/>
        <v>0</v>
      </c>
      <c r="AE8" s="191">
        <f t="shared" si="0"/>
        <v>0</v>
      </c>
      <c r="AF8" s="191">
        <f>+AF10+AF22+AF26</f>
        <v>103000000</v>
      </c>
      <c r="AG8" s="192">
        <f>AG10+AG22+AG26</f>
        <v>0</v>
      </c>
      <c r="AH8" s="193">
        <f>AH10+AH22+AH26</f>
        <v>0</v>
      </c>
      <c r="AI8" s="194"/>
      <c r="AJ8" s="194"/>
      <c r="AK8" s="195"/>
    </row>
    <row r="9" spans="2:37" ht="5.25" customHeight="1" thickBot="1">
      <c r="B9" s="1321"/>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3"/>
    </row>
    <row r="10" spans="2:37" ht="105.75" customHeight="1" thickBot="1">
      <c r="B10" s="233" t="s">
        <v>12</v>
      </c>
      <c r="C10" s="234" t="s">
        <v>258</v>
      </c>
      <c r="D10" s="198" t="s">
        <v>28</v>
      </c>
      <c r="E10" s="198" t="s">
        <v>13</v>
      </c>
      <c r="F10" s="198" t="s">
        <v>265</v>
      </c>
      <c r="G10" s="200" t="s">
        <v>25</v>
      </c>
      <c r="H10" s="310" t="s">
        <v>26</v>
      </c>
      <c r="I10" s="311" t="s">
        <v>116</v>
      </c>
      <c r="J10" s="258" t="s">
        <v>29</v>
      </c>
      <c r="K10" s="312"/>
      <c r="L10" s="312"/>
      <c r="M10" s="312"/>
      <c r="N10" s="312"/>
      <c r="O10" s="313"/>
      <c r="P10" s="208">
        <f aca="true" t="shared" si="1" ref="P10:AE10">SUM(P11:P20)</f>
        <v>0</v>
      </c>
      <c r="Q10" s="209">
        <f t="shared" si="1"/>
        <v>0</v>
      </c>
      <c r="R10" s="210">
        <f t="shared" si="1"/>
        <v>0</v>
      </c>
      <c r="S10" s="209">
        <f t="shared" si="1"/>
        <v>0</v>
      </c>
      <c r="T10" s="210">
        <f t="shared" si="1"/>
        <v>0</v>
      </c>
      <c r="U10" s="209">
        <f t="shared" si="1"/>
        <v>0</v>
      </c>
      <c r="V10" s="210">
        <f t="shared" si="1"/>
        <v>0</v>
      </c>
      <c r="W10" s="209">
        <f t="shared" si="1"/>
        <v>0</v>
      </c>
      <c r="X10" s="210">
        <f t="shared" si="1"/>
        <v>0</v>
      </c>
      <c r="Y10" s="209">
        <f t="shared" si="1"/>
        <v>0</v>
      </c>
      <c r="Z10" s="210">
        <f t="shared" si="1"/>
        <v>0</v>
      </c>
      <c r="AA10" s="209">
        <f t="shared" si="1"/>
        <v>0</v>
      </c>
      <c r="AB10" s="210">
        <f t="shared" si="1"/>
        <v>0</v>
      </c>
      <c r="AC10" s="209">
        <f t="shared" si="1"/>
        <v>0</v>
      </c>
      <c r="AD10" s="210">
        <f t="shared" si="1"/>
        <v>0</v>
      </c>
      <c r="AE10" s="209">
        <f t="shared" si="1"/>
        <v>0</v>
      </c>
      <c r="AF10" s="616">
        <f>+AD10+AB10+V10+T10+R10+P10</f>
        <v>0</v>
      </c>
      <c r="AG10" s="209">
        <f>+AE10+AC10+AA10+Y10+W10+S10+Q10</f>
        <v>0</v>
      </c>
      <c r="AH10" s="212">
        <f>SUM(AH11:AH20)</f>
        <v>0</v>
      </c>
      <c r="AI10" s="213"/>
      <c r="AJ10" s="213"/>
      <c r="AK10" s="214"/>
    </row>
    <row r="11" spans="2:37" ht="41.25" customHeight="1">
      <c r="B11" s="1148" t="s">
        <v>501</v>
      </c>
      <c r="C11" s="1411" t="s">
        <v>459</v>
      </c>
      <c r="D11" s="236"/>
      <c r="E11" s="238" t="s">
        <v>460</v>
      </c>
      <c r="F11" s="238"/>
      <c r="G11" s="479"/>
      <c r="H11" s="228"/>
      <c r="I11" s="586" t="s">
        <v>461</v>
      </c>
      <c r="J11" s="314" t="s">
        <v>462</v>
      </c>
      <c r="K11" s="469">
        <v>4</v>
      </c>
      <c r="L11" s="480">
        <v>4</v>
      </c>
      <c r="M11" s="225">
        <v>4</v>
      </c>
      <c r="N11" s="225"/>
      <c r="O11" s="481"/>
      <c r="P11" s="706">
        <v>0</v>
      </c>
      <c r="Q11" s="221">
        <v>0</v>
      </c>
      <c r="R11" s="707">
        <v>0</v>
      </c>
      <c r="S11" s="246">
        <v>0</v>
      </c>
      <c r="T11" s="246">
        <v>0</v>
      </c>
      <c r="U11" s="246">
        <v>0</v>
      </c>
      <c r="V11" s="246">
        <v>0</v>
      </c>
      <c r="W11" s="246">
        <v>0</v>
      </c>
      <c r="X11" s="246">
        <v>0</v>
      </c>
      <c r="Y11" s="246">
        <v>0</v>
      </c>
      <c r="Z11" s="246">
        <v>0</v>
      </c>
      <c r="AA11" s="246">
        <v>0</v>
      </c>
      <c r="AB11" s="246">
        <v>0</v>
      </c>
      <c r="AC11" s="246">
        <v>0</v>
      </c>
      <c r="AD11" s="248">
        <v>0</v>
      </c>
      <c r="AE11" s="248">
        <v>0</v>
      </c>
      <c r="AF11" s="1225">
        <f>+P10+R10+T10+V10+X10+Z10+AB10+AD10</f>
        <v>0</v>
      </c>
      <c r="AG11" s="1225">
        <f>+Q10+S10+U10+W10+Y10+AA10+AC10+AE10</f>
        <v>0</v>
      </c>
      <c r="AH11" s="1440" t="str">
        <f>+AH27</f>
        <v>POBLACION EN GENERAL</v>
      </c>
      <c r="AI11" s="1317"/>
      <c r="AJ11" s="1317"/>
      <c r="AK11" s="1379" t="s">
        <v>463</v>
      </c>
    </row>
    <row r="12" spans="2:37" ht="28.5" customHeight="1">
      <c r="B12" s="1414"/>
      <c r="C12" s="1412"/>
      <c r="D12" s="277"/>
      <c r="E12" s="226" t="s">
        <v>464</v>
      </c>
      <c r="F12" s="226"/>
      <c r="G12" s="482"/>
      <c r="H12" s="252"/>
      <c r="I12" s="586" t="s">
        <v>465</v>
      </c>
      <c r="J12" s="591" t="s">
        <v>466</v>
      </c>
      <c r="K12" s="466">
        <v>1</v>
      </c>
      <c r="L12" s="484">
        <v>1</v>
      </c>
      <c r="M12" s="483">
        <v>1</v>
      </c>
      <c r="N12" s="483"/>
      <c r="O12" s="485"/>
      <c r="P12" s="486"/>
      <c r="Q12" s="221"/>
      <c r="R12" s="487"/>
      <c r="S12" s="248"/>
      <c r="T12" s="248"/>
      <c r="U12" s="248"/>
      <c r="V12" s="248"/>
      <c r="W12" s="248"/>
      <c r="X12" s="248"/>
      <c r="Y12" s="248"/>
      <c r="Z12" s="248"/>
      <c r="AA12" s="248"/>
      <c r="AB12" s="248"/>
      <c r="AC12" s="248"/>
      <c r="AD12" s="248"/>
      <c r="AE12" s="248"/>
      <c r="AF12" s="1226"/>
      <c r="AG12" s="1226"/>
      <c r="AH12" s="1325"/>
      <c r="AI12" s="1317"/>
      <c r="AJ12" s="1317"/>
      <c r="AK12" s="1380"/>
    </row>
    <row r="13" spans="2:37" ht="36" customHeight="1">
      <c r="B13" s="1224"/>
      <c r="C13" s="1412"/>
      <c r="D13" s="277"/>
      <c r="E13" s="226" t="s">
        <v>467</v>
      </c>
      <c r="F13" s="226"/>
      <c r="G13" s="488"/>
      <c r="H13" s="252"/>
      <c r="I13" s="586" t="s">
        <v>468</v>
      </c>
      <c r="J13" s="241" t="s">
        <v>466</v>
      </c>
      <c r="K13" s="466">
        <v>1</v>
      </c>
      <c r="L13" s="484">
        <v>4</v>
      </c>
      <c r="M13" s="483">
        <v>1</v>
      </c>
      <c r="N13" s="483"/>
      <c r="O13" s="489"/>
      <c r="P13" s="490"/>
      <c r="Q13" s="221"/>
      <c r="R13" s="491"/>
      <c r="S13" s="248"/>
      <c r="T13" s="248"/>
      <c r="U13" s="248"/>
      <c r="V13" s="248"/>
      <c r="W13" s="248"/>
      <c r="X13" s="248"/>
      <c r="Y13" s="248"/>
      <c r="Z13" s="248"/>
      <c r="AA13" s="248"/>
      <c r="AB13" s="248"/>
      <c r="AC13" s="248"/>
      <c r="AD13" s="248"/>
      <c r="AE13" s="248"/>
      <c r="AF13" s="1226"/>
      <c r="AG13" s="1226"/>
      <c r="AH13" s="1325"/>
      <c r="AI13" s="1317"/>
      <c r="AJ13" s="1317"/>
      <c r="AK13" s="1380"/>
    </row>
    <row r="14" spans="2:37" ht="52.5" customHeight="1">
      <c r="B14" s="1149"/>
      <c r="C14" s="1412"/>
      <c r="D14" s="277"/>
      <c r="E14" s="315" t="s">
        <v>469</v>
      </c>
      <c r="F14" s="315"/>
      <c r="G14" s="492"/>
      <c r="H14" s="316"/>
      <c r="I14" s="586" t="s">
        <v>470</v>
      </c>
      <c r="J14" s="586" t="s">
        <v>471</v>
      </c>
      <c r="K14" s="466">
        <v>1</v>
      </c>
      <c r="L14" s="484">
        <v>1</v>
      </c>
      <c r="M14" s="493">
        <v>1</v>
      </c>
      <c r="N14" s="483"/>
      <c r="O14" s="494"/>
      <c r="P14" s="495"/>
      <c r="Q14" s="256"/>
      <c r="R14" s="496"/>
      <c r="S14" s="255"/>
      <c r="T14" s="255"/>
      <c r="U14" s="255"/>
      <c r="V14" s="255"/>
      <c r="W14" s="255"/>
      <c r="X14" s="255"/>
      <c r="Y14" s="255"/>
      <c r="Z14" s="255"/>
      <c r="AA14" s="255"/>
      <c r="AB14" s="255"/>
      <c r="AC14" s="255"/>
      <c r="AD14" s="255"/>
      <c r="AE14" s="255"/>
      <c r="AF14" s="1226"/>
      <c r="AG14" s="1226"/>
      <c r="AH14" s="1325"/>
      <c r="AI14" s="1338"/>
      <c r="AJ14" s="1338"/>
      <c r="AK14" s="1380"/>
    </row>
    <row r="15" spans="2:37" ht="52.5" customHeight="1">
      <c r="B15" s="1149"/>
      <c r="C15" s="1412"/>
      <c r="D15" s="277"/>
      <c r="E15" s="237" t="s">
        <v>472</v>
      </c>
      <c r="F15" s="315"/>
      <c r="G15" s="492"/>
      <c r="H15" s="316"/>
      <c r="I15" s="586" t="s">
        <v>473</v>
      </c>
      <c r="J15" s="586" t="s">
        <v>474</v>
      </c>
      <c r="K15" s="466">
        <v>0</v>
      </c>
      <c r="L15" s="484">
        <v>1</v>
      </c>
      <c r="M15" s="493">
        <v>0</v>
      </c>
      <c r="N15" s="483"/>
      <c r="O15" s="485"/>
      <c r="P15" s="495"/>
      <c r="Q15" s="256"/>
      <c r="R15" s="496"/>
      <c r="S15" s="255"/>
      <c r="T15" s="255"/>
      <c r="U15" s="255"/>
      <c r="V15" s="255"/>
      <c r="W15" s="255"/>
      <c r="X15" s="255"/>
      <c r="Y15" s="255"/>
      <c r="Z15" s="255"/>
      <c r="AA15" s="255"/>
      <c r="AB15" s="255"/>
      <c r="AC15" s="255"/>
      <c r="AD15" s="255"/>
      <c r="AE15" s="255"/>
      <c r="AF15" s="1226"/>
      <c r="AG15" s="1226"/>
      <c r="AH15" s="1325"/>
      <c r="AI15" s="1338"/>
      <c r="AJ15" s="1338"/>
      <c r="AK15" s="1380"/>
    </row>
    <row r="16" spans="2:37" ht="52.5" customHeight="1">
      <c r="B16" s="1149"/>
      <c r="C16" s="1412"/>
      <c r="D16" s="277"/>
      <c r="E16" s="237" t="s">
        <v>475</v>
      </c>
      <c r="F16" s="315"/>
      <c r="G16" s="492"/>
      <c r="H16" s="316"/>
      <c r="I16" s="586" t="s">
        <v>476</v>
      </c>
      <c r="J16" s="586"/>
      <c r="K16" s="466">
        <v>0</v>
      </c>
      <c r="L16" s="484">
        <v>4</v>
      </c>
      <c r="M16" s="493">
        <v>1</v>
      </c>
      <c r="N16" s="483"/>
      <c r="O16" s="485"/>
      <c r="P16" s="495"/>
      <c r="Q16" s="256"/>
      <c r="R16" s="496"/>
      <c r="S16" s="255"/>
      <c r="T16" s="255"/>
      <c r="U16" s="255"/>
      <c r="V16" s="255"/>
      <c r="W16" s="255"/>
      <c r="X16" s="255"/>
      <c r="Y16" s="255"/>
      <c r="Z16" s="255"/>
      <c r="AA16" s="255"/>
      <c r="AB16" s="255"/>
      <c r="AC16" s="255"/>
      <c r="AD16" s="255"/>
      <c r="AE16" s="255"/>
      <c r="AF16" s="1226"/>
      <c r="AG16" s="1226"/>
      <c r="AH16" s="1325"/>
      <c r="AI16" s="1338"/>
      <c r="AJ16" s="1338"/>
      <c r="AK16" s="1380"/>
    </row>
    <row r="17" spans="2:37" ht="52.5" customHeight="1">
      <c r="B17" s="1149"/>
      <c r="C17" s="1412"/>
      <c r="D17" s="277"/>
      <c r="E17" s="237" t="s">
        <v>477</v>
      </c>
      <c r="F17" s="315"/>
      <c r="G17" s="492"/>
      <c r="H17" s="316"/>
      <c r="I17" s="586" t="s">
        <v>478</v>
      </c>
      <c r="J17" s="586" t="s">
        <v>479</v>
      </c>
      <c r="K17" s="466">
        <v>0</v>
      </c>
      <c r="L17" s="484">
        <v>1</v>
      </c>
      <c r="M17" s="493">
        <v>1</v>
      </c>
      <c r="N17" s="483"/>
      <c r="O17" s="489"/>
      <c r="P17" s="495"/>
      <c r="Q17" s="256"/>
      <c r="R17" s="496"/>
      <c r="S17" s="255"/>
      <c r="T17" s="255"/>
      <c r="U17" s="255"/>
      <c r="V17" s="255"/>
      <c r="W17" s="255"/>
      <c r="X17" s="255"/>
      <c r="Y17" s="255"/>
      <c r="Z17" s="255"/>
      <c r="AA17" s="255"/>
      <c r="AB17" s="255"/>
      <c r="AC17" s="255"/>
      <c r="AD17" s="255"/>
      <c r="AE17" s="255"/>
      <c r="AF17" s="1226"/>
      <c r="AG17" s="1226"/>
      <c r="AH17" s="1325"/>
      <c r="AI17" s="1338"/>
      <c r="AJ17" s="1338"/>
      <c r="AK17" s="1380"/>
    </row>
    <row r="18" spans="2:37" s="682" customFormat="1" ht="59.25" customHeight="1">
      <c r="B18" s="1149"/>
      <c r="C18" s="1412"/>
      <c r="D18" s="678"/>
      <c r="E18" s="237" t="s">
        <v>480</v>
      </c>
      <c r="F18" s="315"/>
      <c r="G18" s="316"/>
      <c r="H18" s="316"/>
      <c r="I18" s="356" t="s">
        <v>481</v>
      </c>
      <c r="J18" s="356" t="s">
        <v>482</v>
      </c>
      <c r="K18" s="679">
        <v>0</v>
      </c>
      <c r="L18" s="680">
        <v>4</v>
      </c>
      <c r="M18" s="316">
        <v>1</v>
      </c>
      <c r="N18" s="252"/>
      <c r="O18" s="681"/>
      <c r="P18" s="708">
        <v>0</v>
      </c>
      <c r="Q18" s="704">
        <v>0</v>
      </c>
      <c r="R18" s="709">
        <v>0</v>
      </c>
      <c r="S18" s="704">
        <v>0</v>
      </c>
      <c r="T18" s="704">
        <v>0</v>
      </c>
      <c r="U18" s="704">
        <v>0</v>
      </c>
      <c r="V18" s="704">
        <v>0</v>
      </c>
      <c r="W18" s="704">
        <v>0</v>
      </c>
      <c r="X18" s="704">
        <v>0</v>
      </c>
      <c r="Y18" s="704">
        <v>0</v>
      </c>
      <c r="Z18" s="704">
        <v>0</v>
      </c>
      <c r="AA18" s="704">
        <v>0</v>
      </c>
      <c r="AB18" s="704">
        <v>0</v>
      </c>
      <c r="AC18" s="704">
        <v>0</v>
      </c>
      <c r="AD18" s="704">
        <v>0</v>
      </c>
      <c r="AE18" s="704">
        <v>0</v>
      </c>
      <c r="AF18" s="1226"/>
      <c r="AG18" s="1226"/>
      <c r="AH18" s="1325"/>
      <c r="AI18" s="1338"/>
      <c r="AJ18" s="1338"/>
      <c r="AK18" s="1380"/>
    </row>
    <row r="19" spans="2:37" ht="52.5" customHeight="1">
      <c r="B19" s="1149"/>
      <c r="C19" s="1412"/>
      <c r="D19" s="277"/>
      <c r="E19" s="237" t="s">
        <v>483</v>
      </c>
      <c r="F19" s="315"/>
      <c r="G19" s="492"/>
      <c r="H19" s="316"/>
      <c r="I19" s="586" t="s">
        <v>484</v>
      </c>
      <c r="J19" s="586"/>
      <c r="K19" s="466">
        <v>0</v>
      </c>
      <c r="L19" s="484">
        <v>1</v>
      </c>
      <c r="M19" s="493">
        <v>1</v>
      </c>
      <c r="N19" s="483"/>
      <c r="O19" s="485"/>
      <c r="P19" s="495"/>
      <c r="Q19" s="256"/>
      <c r="R19" s="496"/>
      <c r="S19" s="255"/>
      <c r="T19" s="255"/>
      <c r="U19" s="255"/>
      <c r="V19" s="255"/>
      <c r="W19" s="255"/>
      <c r="X19" s="255"/>
      <c r="Y19" s="255"/>
      <c r="Z19" s="255"/>
      <c r="AA19" s="255"/>
      <c r="AB19" s="255"/>
      <c r="AC19" s="255"/>
      <c r="AD19" s="255"/>
      <c r="AE19" s="255"/>
      <c r="AF19" s="1226"/>
      <c r="AG19" s="1226"/>
      <c r="AH19" s="1325"/>
      <c r="AI19" s="1338"/>
      <c r="AJ19" s="1338"/>
      <c r="AK19" s="1380"/>
    </row>
    <row r="20" spans="2:37" ht="17.25" customHeight="1" thickBot="1">
      <c r="B20" s="1150"/>
      <c r="C20" s="1413"/>
      <c r="D20" s="279"/>
      <c r="E20" s="498"/>
      <c r="F20" s="498"/>
      <c r="G20" s="634"/>
      <c r="H20" s="317"/>
      <c r="I20" s="635"/>
      <c r="J20" s="635"/>
      <c r="K20" s="280"/>
      <c r="L20" s="636"/>
      <c r="M20" s="637"/>
      <c r="N20" s="483"/>
      <c r="O20" s="541"/>
      <c r="P20" s="499"/>
      <c r="Q20" s="273"/>
      <c r="R20" s="500"/>
      <c r="S20" s="272"/>
      <c r="T20" s="272"/>
      <c r="U20" s="272"/>
      <c r="V20" s="272"/>
      <c r="W20" s="272"/>
      <c r="X20" s="272"/>
      <c r="Y20" s="272"/>
      <c r="Z20" s="272"/>
      <c r="AA20" s="272"/>
      <c r="AB20" s="272"/>
      <c r="AC20" s="272"/>
      <c r="AD20" s="272"/>
      <c r="AE20" s="272"/>
      <c r="AF20" s="1315"/>
      <c r="AG20" s="1315"/>
      <c r="AH20" s="1410"/>
      <c r="AI20" s="1318"/>
      <c r="AJ20" s="1318"/>
      <c r="AK20" s="1441"/>
    </row>
    <row r="21" spans="2:37" ht="4.5" customHeight="1" thickBot="1">
      <c r="B21" s="1328"/>
      <c r="C21" s="1329"/>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30"/>
    </row>
    <row r="22" spans="2:37" ht="51.75" customHeight="1" thickBot="1">
      <c r="B22" s="233" t="s">
        <v>12</v>
      </c>
      <c r="C22" s="234"/>
      <c r="D22" s="198" t="s">
        <v>28</v>
      </c>
      <c r="E22" s="198" t="s">
        <v>13</v>
      </c>
      <c r="F22" s="198" t="s">
        <v>27</v>
      </c>
      <c r="G22" s="200" t="s">
        <v>25</v>
      </c>
      <c r="H22" s="200" t="s">
        <v>26</v>
      </c>
      <c r="I22" s="201" t="s">
        <v>14</v>
      </c>
      <c r="J22" s="258" t="s">
        <v>29</v>
      </c>
      <c r="K22" s="203"/>
      <c r="L22" s="205"/>
      <c r="M22" s="205"/>
      <c r="N22" s="206"/>
      <c r="O22" s="207"/>
      <c r="P22" s="208">
        <f aca="true" t="shared" si="2" ref="P22:AE22">SUM(P23:P24)</f>
        <v>0</v>
      </c>
      <c r="Q22" s="209">
        <f t="shared" si="2"/>
        <v>0</v>
      </c>
      <c r="R22" s="210">
        <f t="shared" si="2"/>
        <v>20000000</v>
      </c>
      <c r="S22" s="209">
        <f t="shared" si="2"/>
        <v>0</v>
      </c>
      <c r="T22" s="210">
        <f t="shared" si="2"/>
        <v>78000000</v>
      </c>
      <c r="U22" s="209">
        <f t="shared" si="2"/>
        <v>0</v>
      </c>
      <c r="V22" s="210">
        <f t="shared" si="2"/>
        <v>0</v>
      </c>
      <c r="W22" s="209">
        <f t="shared" si="2"/>
        <v>0</v>
      </c>
      <c r="X22" s="210">
        <f t="shared" si="2"/>
        <v>0</v>
      </c>
      <c r="Y22" s="209">
        <f t="shared" si="2"/>
        <v>0</v>
      </c>
      <c r="Z22" s="210">
        <f t="shared" si="2"/>
        <v>0</v>
      </c>
      <c r="AA22" s="209">
        <f t="shared" si="2"/>
        <v>0</v>
      </c>
      <c r="AB22" s="210">
        <f t="shared" si="2"/>
        <v>0</v>
      </c>
      <c r="AC22" s="209">
        <f t="shared" si="2"/>
        <v>0</v>
      </c>
      <c r="AD22" s="210">
        <f t="shared" si="2"/>
        <v>0</v>
      </c>
      <c r="AE22" s="209">
        <f t="shared" si="2"/>
        <v>0</v>
      </c>
      <c r="AF22" s="210">
        <f>+AD22+AB22+Z22+X22+V22+T22+R22+P22</f>
        <v>98000000</v>
      </c>
      <c r="AG22" s="209">
        <f>+AE22+AC22+Y22+W22+U22+Q22</f>
        <v>0</v>
      </c>
      <c r="AH22" s="212">
        <f>SUM(AH23:AH24)</f>
        <v>0</v>
      </c>
      <c r="AI22" s="213"/>
      <c r="AJ22" s="213"/>
      <c r="AK22" s="214"/>
    </row>
    <row r="23" spans="2:37" ht="53.25" customHeight="1">
      <c r="B23" s="1224" t="s">
        <v>501</v>
      </c>
      <c r="C23" s="1439" t="s">
        <v>488</v>
      </c>
      <c r="D23" s="505"/>
      <c r="E23" s="237" t="s">
        <v>485</v>
      </c>
      <c r="F23" s="237"/>
      <c r="G23" s="318"/>
      <c r="H23" s="252"/>
      <c r="I23" s="506" t="s">
        <v>486</v>
      </c>
      <c r="J23" s="507" t="s">
        <v>487</v>
      </c>
      <c r="K23" s="683">
        <v>0.35</v>
      </c>
      <c r="L23" s="683">
        <v>1</v>
      </c>
      <c r="M23" s="430"/>
      <c r="N23" s="1415"/>
      <c r="O23" s="1417"/>
      <c r="P23" s="508"/>
      <c r="Q23" s="248"/>
      <c r="R23" s="248"/>
      <c r="S23" s="248"/>
      <c r="T23" s="248">
        <v>18000000</v>
      </c>
      <c r="U23" s="248"/>
      <c r="V23" s="248"/>
      <c r="W23" s="248"/>
      <c r="X23" s="248"/>
      <c r="Y23" s="248"/>
      <c r="Z23" s="248"/>
      <c r="AA23" s="248"/>
      <c r="AB23" s="248"/>
      <c r="AC23" s="248"/>
      <c r="AD23" s="248"/>
      <c r="AE23" s="248"/>
      <c r="AF23" s="1143">
        <f>+P23:P24+R23:R24+T23:T24+V23:V24+X23:X24+Z23:Z24+AB23:AB24+AD23:AD24</f>
        <v>18000000</v>
      </c>
      <c r="AG23" s="1143">
        <f>+Q23:Q24+S23:S24+W23:W24+AE23:AE24</f>
        <v>0</v>
      </c>
      <c r="AH23" s="1123" t="s">
        <v>366</v>
      </c>
      <c r="AI23" s="1317"/>
      <c r="AJ23" s="1126"/>
      <c r="AK23" s="1131" t="str">
        <f>+AK32</f>
        <v>Ing. Juan  Fernando</v>
      </c>
    </row>
    <row r="24" spans="2:38" ht="57.75" customHeight="1" thickBot="1">
      <c r="B24" s="1150"/>
      <c r="C24" s="1435"/>
      <c r="D24" s="512"/>
      <c r="E24" s="498" t="s">
        <v>523</v>
      </c>
      <c r="F24" s="498"/>
      <c r="G24" s="513"/>
      <c r="H24" s="317"/>
      <c r="I24" s="653"/>
      <c r="J24" s="654"/>
      <c r="K24" s="319"/>
      <c r="L24" s="323"/>
      <c r="M24" s="269"/>
      <c r="N24" s="1416"/>
      <c r="O24" s="1418"/>
      <c r="P24" s="271"/>
      <c r="Q24" s="272"/>
      <c r="R24" s="272">
        <v>20000000</v>
      </c>
      <c r="S24" s="272"/>
      <c r="T24" s="272">
        <v>60000000</v>
      </c>
      <c r="U24" s="272"/>
      <c r="V24" s="272"/>
      <c r="W24" s="272"/>
      <c r="X24" s="272"/>
      <c r="Y24" s="272"/>
      <c r="Z24" s="272"/>
      <c r="AA24" s="272"/>
      <c r="AB24" s="272"/>
      <c r="AC24" s="272"/>
      <c r="AD24" s="272"/>
      <c r="AE24" s="272"/>
      <c r="AF24" s="1419"/>
      <c r="AG24" s="1419"/>
      <c r="AH24" s="1125"/>
      <c r="AI24" s="1318"/>
      <c r="AJ24" s="1128"/>
      <c r="AK24" s="1133"/>
      <c r="AL24" s="516"/>
    </row>
    <row r="25" spans="2:38" ht="4.5" customHeight="1" thickBot="1">
      <c r="B25" s="1328"/>
      <c r="C25" s="1329"/>
      <c r="D25" s="1329"/>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c r="AD25" s="1329"/>
      <c r="AE25" s="1329"/>
      <c r="AF25" s="1329"/>
      <c r="AG25" s="1329"/>
      <c r="AH25" s="1329"/>
      <c r="AI25" s="1329"/>
      <c r="AJ25" s="1329"/>
      <c r="AK25" s="1330"/>
      <c r="AL25" s="516"/>
    </row>
    <row r="26" spans="2:38" ht="74.25" customHeight="1" thickBot="1">
      <c r="B26" s="233" t="s">
        <v>12</v>
      </c>
      <c r="C26" s="234"/>
      <c r="D26" s="198" t="s">
        <v>28</v>
      </c>
      <c r="E26" s="198" t="s">
        <v>13</v>
      </c>
      <c r="F26" s="198" t="s">
        <v>27</v>
      </c>
      <c r="G26" s="200" t="s">
        <v>25</v>
      </c>
      <c r="H26" s="200" t="s">
        <v>26</v>
      </c>
      <c r="I26" s="201" t="s">
        <v>15</v>
      </c>
      <c r="J26" s="258" t="s">
        <v>29</v>
      </c>
      <c r="K26" s="203"/>
      <c r="L26" s="204"/>
      <c r="M26" s="205"/>
      <c r="N26" s="206"/>
      <c r="O26" s="207"/>
      <c r="P26" s="208">
        <f aca="true" t="shared" si="3" ref="P26:AE26">SUM(P27:P29)</f>
        <v>5000000</v>
      </c>
      <c r="Q26" s="209">
        <f t="shared" si="3"/>
        <v>0</v>
      </c>
      <c r="R26" s="210">
        <f t="shared" si="3"/>
        <v>0</v>
      </c>
      <c r="S26" s="209">
        <f t="shared" si="3"/>
        <v>0</v>
      </c>
      <c r="T26" s="210">
        <f t="shared" si="3"/>
        <v>0</v>
      </c>
      <c r="U26" s="209">
        <f t="shared" si="3"/>
        <v>0</v>
      </c>
      <c r="V26" s="210">
        <f t="shared" si="3"/>
        <v>0</v>
      </c>
      <c r="W26" s="209">
        <f t="shared" si="3"/>
        <v>0</v>
      </c>
      <c r="X26" s="210">
        <f t="shared" si="3"/>
        <v>0</v>
      </c>
      <c r="Y26" s="209">
        <f t="shared" si="3"/>
        <v>0</v>
      </c>
      <c r="Z26" s="210">
        <f t="shared" si="3"/>
        <v>0</v>
      </c>
      <c r="AA26" s="209">
        <f t="shared" si="3"/>
        <v>0</v>
      </c>
      <c r="AB26" s="210">
        <f t="shared" si="3"/>
        <v>0</v>
      </c>
      <c r="AC26" s="209">
        <f t="shared" si="3"/>
        <v>0</v>
      </c>
      <c r="AD26" s="210">
        <f t="shared" si="3"/>
        <v>0</v>
      </c>
      <c r="AE26" s="209">
        <f t="shared" si="3"/>
        <v>0</v>
      </c>
      <c r="AF26" s="211">
        <f>+AD26+Z26+X26+V26+T26+P26</f>
        <v>5000000</v>
      </c>
      <c r="AG26" s="209">
        <f>+AE26+AC26+AA26+Y26+W26+U26+S26+Q26</f>
        <v>0</v>
      </c>
      <c r="AH26" s="212">
        <f>SUM(AH27:AH29)</f>
        <v>0</v>
      </c>
      <c r="AI26" s="213"/>
      <c r="AJ26" s="213"/>
      <c r="AK26" s="214"/>
      <c r="AL26" s="516"/>
    </row>
    <row r="27" spans="2:38" ht="57.75" customHeight="1">
      <c r="B27" s="1148" t="s">
        <v>501</v>
      </c>
      <c r="C27" s="1433" t="s">
        <v>489</v>
      </c>
      <c r="D27" s="236"/>
      <c r="E27" s="238" t="s">
        <v>513</v>
      </c>
      <c r="F27" s="238"/>
      <c r="G27" s="239"/>
      <c r="H27" s="240"/>
      <c r="I27" s="1420" t="s">
        <v>511</v>
      </c>
      <c r="J27" s="1423" t="s">
        <v>512</v>
      </c>
      <c r="K27" s="1263">
        <v>0</v>
      </c>
      <c r="L27" s="1442">
        <v>1</v>
      </c>
      <c r="M27" s="1442">
        <v>1</v>
      </c>
      <c r="N27" s="1137"/>
      <c r="O27" s="1140"/>
      <c r="P27" s="245">
        <v>5000000</v>
      </c>
      <c r="Q27" s="246"/>
      <c r="R27" s="247"/>
      <c r="S27" s="246"/>
      <c r="T27" s="246"/>
      <c r="U27" s="246"/>
      <c r="V27" s="246"/>
      <c r="W27" s="246"/>
      <c r="X27" s="246"/>
      <c r="Y27" s="246"/>
      <c r="Z27" s="246"/>
      <c r="AA27" s="246"/>
      <c r="AB27" s="246"/>
      <c r="AC27" s="246"/>
      <c r="AD27" s="248"/>
      <c r="AE27" s="248"/>
      <c r="AF27" s="1143">
        <f>+P27:P29+R27:R29+T27:T29+V27:V29+X27:X29+Z27:Z29+AB27:AB29+AD27:AD29</f>
        <v>5000000</v>
      </c>
      <c r="AG27" s="1143">
        <f>+Q27:Q29+S27:S29+U27:U29+W27:W29+Y27:Y29+AA27:AA29+AC27:AC29+AE27:AE29</f>
        <v>0</v>
      </c>
      <c r="AH27" s="1123" t="s">
        <v>366</v>
      </c>
      <c r="AI27" s="1126"/>
      <c r="AJ27" s="1126"/>
      <c r="AK27" s="1131" t="s">
        <v>525</v>
      </c>
      <c r="AL27" s="516"/>
    </row>
    <row r="28" spans="2:38" ht="21" customHeight="1">
      <c r="B28" s="1149"/>
      <c r="C28" s="1434"/>
      <c r="D28" s="277"/>
      <c r="E28" s="226" t="s">
        <v>514</v>
      </c>
      <c r="F28" s="226"/>
      <c r="G28" s="227"/>
      <c r="H28" s="252"/>
      <c r="I28" s="1421"/>
      <c r="J28" s="1421"/>
      <c r="K28" s="1264"/>
      <c r="L28" s="1445"/>
      <c r="M28" s="1443"/>
      <c r="N28" s="1138"/>
      <c r="O28" s="1141"/>
      <c r="P28" s="254"/>
      <c r="Q28" s="255"/>
      <c r="R28" s="256"/>
      <c r="S28" s="255"/>
      <c r="T28" s="255"/>
      <c r="U28" s="255"/>
      <c r="V28" s="255"/>
      <c r="W28" s="255"/>
      <c r="X28" s="255"/>
      <c r="Y28" s="255"/>
      <c r="Z28" s="255"/>
      <c r="AA28" s="255"/>
      <c r="AB28" s="255"/>
      <c r="AC28" s="255"/>
      <c r="AD28" s="248"/>
      <c r="AE28" s="248"/>
      <c r="AF28" s="1424"/>
      <c r="AG28" s="1424"/>
      <c r="AH28" s="1124"/>
      <c r="AI28" s="1126"/>
      <c r="AJ28" s="1126"/>
      <c r="AK28" s="1131"/>
      <c r="AL28" s="516"/>
    </row>
    <row r="29" spans="2:38" ht="30.75" customHeight="1" thickBot="1">
      <c r="B29" s="1150"/>
      <c r="C29" s="1435"/>
      <c r="D29" s="279"/>
      <c r="E29" s="498"/>
      <c r="F29" s="498"/>
      <c r="G29" s="701"/>
      <c r="H29" s="317"/>
      <c r="I29" s="1422"/>
      <c r="J29" s="1422"/>
      <c r="K29" s="1265"/>
      <c r="L29" s="1446"/>
      <c r="M29" s="1444"/>
      <c r="N29" s="1139"/>
      <c r="O29" s="1142"/>
      <c r="P29" s="271"/>
      <c r="Q29" s="272"/>
      <c r="R29" s="273"/>
      <c r="S29" s="272"/>
      <c r="T29" s="272"/>
      <c r="U29" s="272"/>
      <c r="V29" s="272"/>
      <c r="W29" s="272"/>
      <c r="X29" s="272"/>
      <c r="Y29" s="272"/>
      <c r="Z29" s="272"/>
      <c r="AA29" s="272"/>
      <c r="AB29" s="272"/>
      <c r="AC29" s="272"/>
      <c r="AD29" s="272"/>
      <c r="AE29" s="272"/>
      <c r="AF29" s="1425"/>
      <c r="AG29" s="1425"/>
      <c r="AH29" s="1125"/>
      <c r="AI29" s="1128"/>
      <c r="AJ29" s="1128"/>
      <c r="AK29" s="1133"/>
      <c r="AL29" s="516"/>
    </row>
    <row r="30" ht="15.75" thickBot="1"/>
    <row r="31" spans="2:37" ht="47.25" customHeight="1" thickBot="1">
      <c r="B31" s="233" t="s">
        <v>12</v>
      </c>
      <c r="C31" s="234"/>
      <c r="D31" s="198" t="s">
        <v>28</v>
      </c>
      <c r="E31" s="198" t="s">
        <v>13</v>
      </c>
      <c r="F31" s="198" t="s">
        <v>27</v>
      </c>
      <c r="G31" s="200" t="s">
        <v>25</v>
      </c>
      <c r="H31" s="200" t="s">
        <v>26</v>
      </c>
      <c r="I31" s="201" t="s">
        <v>15</v>
      </c>
      <c r="J31" s="258" t="s">
        <v>29</v>
      </c>
      <c r="K31" s="203"/>
      <c r="L31" s="204"/>
      <c r="M31" s="205"/>
      <c r="N31" s="206"/>
      <c r="O31" s="207"/>
      <c r="P31" s="208">
        <f aca="true" t="shared" si="4" ref="P31:AE31">SUM(P32:P34)</f>
        <v>0</v>
      </c>
      <c r="Q31" s="209">
        <f t="shared" si="4"/>
        <v>0</v>
      </c>
      <c r="R31" s="210">
        <f t="shared" si="4"/>
        <v>0</v>
      </c>
      <c r="S31" s="209">
        <f t="shared" si="4"/>
        <v>0</v>
      </c>
      <c r="T31" s="210">
        <f t="shared" si="4"/>
        <v>0</v>
      </c>
      <c r="U31" s="209">
        <f t="shared" si="4"/>
        <v>0</v>
      </c>
      <c r="V31" s="210">
        <f t="shared" si="4"/>
        <v>0</v>
      </c>
      <c r="W31" s="209">
        <f t="shared" si="4"/>
        <v>0</v>
      </c>
      <c r="X31" s="210">
        <f t="shared" si="4"/>
        <v>0</v>
      </c>
      <c r="Y31" s="209">
        <f t="shared" si="4"/>
        <v>0</v>
      </c>
      <c r="Z31" s="210">
        <f t="shared" si="4"/>
        <v>0</v>
      </c>
      <c r="AA31" s="209">
        <f t="shared" si="4"/>
        <v>0</v>
      </c>
      <c r="AB31" s="210">
        <f t="shared" si="4"/>
        <v>0</v>
      </c>
      <c r="AC31" s="209">
        <f t="shared" si="4"/>
        <v>0</v>
      </c>
      <c r="AD31" s="210">
        <f t="shared" si="4"/>
        <v>0</v>
      </c>
      <c r="AE31" s="209">
        <f t="shared" si="4"/>
        <v>0</v>
      </c>
      <c r="AF31" s="211">
        <f>+P31+R31+T31+Z31+AB31+AD31</f>
        <v>0</v>
      </c>
      <c r="AG31" s="209">
        <f>+Q31+U31+W31+Y31+AA31+AC31+AE31</f>
        <v>0</v>
      </c>
      <c r="AH31" s="212">
        <f>SUM(AH32:AH34)</f>
        <v>0</v>
      </c>
      <c r="AI31" s="213"/>
      <c r="AJ31" s="213"/>
      <c r="AK31" s="214"/>
    </row>
    <row r="32" spans="2:37" ht="48" customHeight="1">
      <c r="B32" s="1148" t="s">
        <v>501</v>
      </c>
      <c r="C32" s="1433" t="s">
        <v>490</v>
      </c>
      <c r="D32" s="236"/>
      <c r="E32" s="238" t="s">
        <v>509</v>
      </c>
      <c r="F32" s="238"/>
      <c r="G32" s="239"/>
      <c r="H32" s="240"/>
      <c r="I32" s="1420" t="s">
        <v>506</v>
      </c>
      <c r="J32" s="1423" t="s">
        <v>507</v>
      </c>
      <c r="K32" s="1134">
        <v>0</v>
      </c>
      <c r="L32" s="1137">
        <v>1</v>
      </c>
      <c r="M32" s="1137">
        <v>1</v>
      </c>
      <c r="N32" s="1137"/>
      <c r="O32" s="1140"/>
      <c r="P32" s="245"/>
      <c r="Q32" s="246"/>
      <c r="R32" s="247">
        <v>0</v>
      </c>
      <c r="S32" s="246"/>
      <c r="T32" s="246"/>
      <c r="U32" s="246"/>
      <c r="V32" s="246"/>
      <c r="W32" s="246"/>
      <c r="X32" s="246"/>
      <c r="Y32" s="246"/>
      <c r="Z32" s="246"/>
      <c r="AA32" s="246"/>
      <c r="AB32" s="246"/>
      <c r="AC32" s="246"/>
      <c r="AD32" s="248"/>
      <c r="AE32" s="248"/>
      <c r="AF32" s="1143">
        <f>+P32:P34+R32:R34+T32:T34+V32:V34+X32:X34+Z32:Z34+AB32:AB34+AD32:AD34</f>
        <v>0</v>
      </c>
      <c r="AG32" s="1143">
        <f>+Q32:Q34+S32:S34+U32:U34+W32:W34+Y32:Y34+AA32:AA34+AC32:AC34+AE32:AE34</f>
        <v>0</v>
      </c>
      <c r="AH32" s="1123" t="s">
        <v>366</v>
      </c>
      <c r="AI32" s="1126"/>
      <c r="AJ32" s="1126"/>
      <c r="AK32" s="1131" t="str">
        <f>+AK43</f>
        <v>Ing. Juan  Fernando</v>
      </c>
    </row>
    <row r="33" spans="2:37" ht="39" customHeight="1">
      <c r="B33" s="1149"/>
      <c r="C33" s="1434"/>
      <c r="D33" s="277"/>
      <c r="E33" s="226" t="s">
        <v>510</v>
      </c>
      <c r="F33" s="226"/>
      <c r="G33" s="227"/>
      <c r="H33" s="252"/>
      <c r="I33" s="1421"/>
      <c r="J33" s="1421"/>
      <c r="K33" s="1135"/>
      <c r="L33" s="1138"/>
      <c r="M33" s="1291"/>
      <c r="N33" s="1138"/>
      <c r="O33" s="1141"/>
      <c r="P33" s="254"/>
      <c r="Q33" s="255"/>
      <c r="R33" s="256"/>
      <c r="S33" s="255"/>
      <c r="T33" s="255"/>
      <c r="U33" s="255"/>
      <c r="V33" s="255"/>
      <c r="W33" s="255"/>
      <c r="X33" s="255"/>
      <c r="Y33" s="255"/>
      <c r="Z33" s="255"/>
      <c r="AA33" s="255"/>
      <c r="AB33" s="255"/>
      <c r="AC33" s="255"/>
      <c r="AD33" s="248"/>
      <c r="AE33" s="248"/>
      <c r="AF33" s="1424"/>
      <c r="AG33" s="1424"/>
      <c r="AH33" s="1124"/>
      <c r="AI33" s="1126"/>
      <c r="AJ33" s="1126"/>
      <c r="AK33" s="1131"/>
    </row>
    <row r="34" spans="2:37" ht="41.25" customHeight="1" thickBot="1">
      <c r="B34" s="1150"/>
      <c r="C34" s="1435"/>
      <c r="D34" s="279"/>
      <c r="E34" s="320"/>
      <c r="F34" s="320"/>
      <c r="G34" s="652"/>
      <c r="H34" s="317"/>
      <c r="I34" s="1422"/>
      <c r="J34" s="1422"/>
      <c r="K34" s="1136"/>
      <c r="L34" s="1139"/>
      <c r="M34" s="1292"/>
      <c r="N34" s="1139"/>
      <c r="O34" s="1142"/>
      <c r="P34" s="271"/>
      <c r="Q34" s="272"/>
      <c r="R34" s="273"/>
      <c r="S34" s="272"/>
      <c r="T34" s="272"/>
      <c r="U34" s="272"/>
      <c r="V34" s="272"/>
      <c r="W34" s="272"/>
      <c r="X34" s="272"/>
      <c r="Y34" s="272"/>
      <c r="Z34" s="272"/>
      <c r="AA34" s="272"/>
      <c r="AB34" s="272"/>
      <c r="AC34" s="272"/>
      <c r="AD34" s="272"/>
      <c r="AE34" s="272"/>
      <c r="AF34" s="1425"/>
      <c r="AG34" s="1425"/>
      <c r="AH34" s="1125"/>
      <c r="AI34" s="1128"/>
      <c r="AJ34" s="1128"/>
      <c r="AK34" s="1133"/>
    </row>
    <row r="35" ht="15.75" thickBot="1"/>
    <row r="36" spans="2:37" ht="34.5" thickBot="1">
      <c r="B36" s="233" t="s">
        <v>12</v>
      </c>
      <c r="C36" s="234"/>
      <c r="D36" s="198" t="s">
        <v>28</v>
      </c>
      <c r="E36" s="198" t="s">
        <v>13</v>
      </c>
      <c r="F36" s="198" t="s">
        <v>27</v>
      </c>
      <c r="G36" s="200" t="s">
        <v>25</v>
      </c>
      <c r="H36" s="200" t="s">
        <v>26</v>
      </c>
      <c r="I36" s="201" t="s">
        <v>15</v>
      </c>
      <c r="J36" s="258" t="s">
        <v>29</v>
      </c>
      <c r="K36" s="203"/>
      <c r="L36" s="204"/>
      <c r="M36" s="205"/>
      <c r="N36" s="206"/>
      <c r="O36" s="207"/>
      <c r="P36" s="208">
        <f aca="true" t="shared" si="5" ref="P36:AC36">SUM(P37:P40)</f>
        <v>0</v>
      </c>
      <c r="Q36" s="209">
        <f t="shared" si="5"/>
        <v>0</v>
      </c>
      <c r="R36" s="210">
        <f t="shared" si="5"/>
        <v>0</v>
      </c>
      <c r="S36" s="209">
        <f t="shared" si="5"/>
        <v>0</v>
      </c>
      <c r="T36" s="210">
        <f t="shared" si="5"/>
        <v>0</v>
      </c>
      <c r="U36" s="209">
        <f t="shared" si="5"/>
        <v>0</v>
      </c>
      <c r="V36" s="210">
        <f t="shared" si="5"/>
        <v>0</v>
      </c>
      <c r="W36" s="209">
        <f t="shared" si="5"/>
        <v>0</v>
      </c>
      <c r="X36" s="210">
        <f t="shared" si="5"/>
        <v>0</v>
      </c>
      <c r="Y36" s="209">
        <f t="shared" si="5"/>
        <v>0</v>
      </c>
      <c r="Z36" s="210">
        <f t="shared" si="5"/>
        <v>0</v>
      </c>
      <c r="AA36" s="209">
        <f t="shared" si="5"/>
        <v>0</v>
      </c>
      <c r="AB36" s="210">
        <f t="shared" si="5"/>
        <v>0</v>
      </c>
      <c r="AC36" s="209">
        <f t="shared" si="5"/>
        <v>0</v>
      </c>
      <c r="AD36" s="210" t="s">
        <v>375</v>
      </c>
      <c r="AE36" s="209">
        <f>SUM(AE37:AE40)</f>
        <v>0</v>
      </c>
      <c r="AF36" s="211">
        <f>AF37</f>
        <v>0</v>
      </c>
      <c r="AG36" s="209">
        <f>AG37</f>
        <v>0</v>
      </c>
      <c r="AH36" s="212">
        <f>SUM(AH37:AH40)</f>
        <v>0</v>
      </c>
      <c r="AI36" s="213"/>
      <c r="AJ36" s="213"/>
      <c r="AK36" s="214"/>
    </row>
    <row r="37" spans="2:37" ht="33.75" customHeight="1" thickBot="1">
      <c r="B37" s="1428" t="s">
        <v>501</v>
      </c>
      <c r="C37" s="1427" t="s">
        <v>491</v>
      </c>
      <c r="D37" s="236"/>
      <c r="E37" s="238" t="s">
        <v>505</v>
      </c>
      <c r="F37" s="238"/>
      <c r="G37" s="239"/>
      <c r="H37" s="240"/>
      <c r="I37" s="1420" t="s">
        <v>503</v>
      </c>
      <c r="J37" s="1423" t="s">
        <v>504</v>
      </c>
      <c r="K37" s="1134"/>
      <c r="L37" s="1137"/>
      <c r="M37" s="1137"/>
      <c r="N37" s="1137"/>
      <c r="O37" s="1140"/>
      <c r="P37" s="245"/>
      <c r="Q37" s="246"/>
      <c r="R37" s="247"/>
      <c r="S37" s="246"/>
      <c r="T37" s="246"/>
      <c r="U37" s="246"/>
      <c r="V37" s="246"/>
      <c r="W37" s="246"/>
      <c r="X37" s="246"/>
      <c r="Y37" s="246"/>
      <c r="Z37" s="246"/>
      <c r="AA37" s="246"/>
      <c r="AB37" s="246"/>
      <c r="AC37" s="246"/>
      <c r="AD37" s="248"/>
      <c r="AE37" s="248"/>
      <c r="AF37" s="1143">
        <f>+P37:P40+R37:R40+T37:T40+V37:V40+X37:X40+Z37:Z40+AB37:AB40+AD37:AD40</f>
        <v>0</v>
      </c>
      <c r="AG37" s="1143">
        <f>+Q37:Q40+S37:S40+U37:U40+W37:W40+Y37:Y40+AA37:AA40+AE37:AE40</f>
        <v>0</v>
      </c>
      <c r="AH37" s="1123" t="s">
        <v>366</v>
      </c>
      <c r="AI37" s="1126"/>
      <c r="AJ37" s="1126"/>
      <c r="AK37" s="1131" t="s">
        <v>524</v>
      </c>
    </row>
    <row r="38" spans="2:37" ht="15.75" thickBot="1">
      <c r="B38" s="1429"/>
      <c r="C38" s="1427"/>
      <c r="D38" s="277"/>
      <c r="E38" s="226" t="s">
        <v>508</v>
      </c>
      <c r="F38" s="226"/>
      <c r="G38" s="227"/>
      <c r="H38" s="252"/>
      <c r="I38" s="1421"/>
      <c r="J38" s="1421"/>
      <c r="K38" s="1135"/>
      <c r="L38" s="1138"/>
      <c r="M38" s="1291"/>
      <c r="N38" s="1138"/>
      <c r="O38" s="1141"/>
      <c r="P38" s="254"/>
      <c r="Q38" s="255"/>
      <c r="R38" s="256"/>
      <c r="S38" s="255"/>
      <c r="T38" s="255"/>
      <c r="U38" s="255"/>
      <c r="V38" s="255"/>
      <c r="W38" s="255"/>
      <c r="X38" s="255"/>
      <c r="Y38" s="255"/>
      <c r="Z38" s="255"/>
      <c r="AA38" s="255"/>
      <c r="AB38" s="255"/>
      <c r="AC38" s="255"/>
      <c r="AD38" s="248"/>
      <c r="AE38" s="248"/>
      <c r="AF38" s="1424"/>
      <c r="AG38" s="1424"/>
      <c r="AH38" s="1124"/>
      <c r="AI38" s="1126"/>
      <c r="AJ38" s="1126"/>
      <c r="AK38" s="1131"/>
    </row>
    <row r="39" spans="2:37" ht="15" customHeight="1" thickBot="1">
      <c r="B39" s="1429"/>
      <c r="C39" s="1427"/>
      <c r="D39" s="277"/>
      <c r="E39" s="237"/>
      <c r="F39" s="237"/>
      <c r="G39" s="318"/>
      <c r="H39" s="316"/>
      <c r="I39" s="1421"/>
      <c r="J39" s="1421"/>
      <c r="K39" s="1135"/>
      <c r="L39" s="1138"/>
      <c r="M39" s="1291"/>
      <c r="N39" s="1138"/>
      <c r="O39" s="1141"/>
      <c r="P39" s="254"/>
      <c r="Q39" s="255"/>
      <c r="R39" s="256"/>
      <c r="S39" s="255"/>
      <c r="T39" s="255"/>
      <c r="U39" s="255"/>
      <c r="V39" s="255"/>
      <c r="W39" s="255"/>
      <c r="X39" s="255"/>
      <c r="Y39" s="255"/>
      <c r="Z39" s="255"/>
      <c r="AA39" s="255"/>
      <c r="AB39" s="255"/>
      <c r="AC39" s="255"/>
      <c r="AD39" s="255"/>
      <c r="AE39" s="255"/>
      <c r="AF39" s="1426"/>
      <c r="AG39" s="1426"/>
      <c r="AH39" s="1124"/>
      <c r="AI39" s="1127"/>
      <c r="AJ39" s="1127"/>
      <c r="AK39" s="1132"/>
    </row>
    <row r="40" spans="2:37" ht="24" customHeight="1" thickBot="1">
      <c r="B40" s="1430"/>
      <c r="C40" s="1427"/>
      <c r="D40" s="279"/>
      <c r="E40" s="320"/>
      <c r="F40" s="320"/>
      <c r="G40" s="652"/>
      <c r="H40" s="317"/>
      <c r="I40" s="1422"/>
      <c r="J40" s="1422"/>
      <c r="K40" s="1136"/>
      <c r="L40" s="1139"/>
      <c r="M40" s="1292"/>
      <c r="N40" s="1139"/>
      <c r="O40" s="1142"/>
      <c r="P40" s="271"/>
      <c r="Q40" s="272"/>
      <c r="R40" s="273"/>
      <c r="S40" s="272"/>
      <c r="T40" s="272"/>
      <c r="U40" s="272"/>
      <c r="V40" s="272"/>
      <c r="W40" s="272"/>
      <c r="X40" s="272"/>
      <c r="Y40" s="272"/>
      <c r="Z40" s="272"/>
      <c r="AA40" s="272"/>
      <c r="AB40" s="272"/>
      <c r="AC40" s="272"/>
      <c r="AD40" s="272"/>
      <c r="AE40" s="272"/>
      <c r="AF40" s="1425"/>
      <c r="AG40" s="1425"/>
      <c r="AH40" s="1125"/>
      <c r="AI40" s="1128"/>
      <c r="AJ40" s="1128"/>
      <c r="AK40" s="1133"/>
    </row>
    <row r="41" ht="15.75" thickBot="1"/>
    <row r="42" spans="2:37" ht="54.75" customHeight="1" thickBot="1">
      <c r="B42" s="233" t="s">
        <v>12</v>
      </c>
      <c r="C42" s="234"/>
      <c r="D42" s="198" t="s">
        <v>28</v>
      </c>
      <c r="E42" s="198" t="s">
        <v>13</v>
      </c>
      <c r="F42" s="198" t="s">
        <v>27</v>
      </c>
      <c r="G42" s="200" t="s">
        <v>25</v>
      </c>
      <c r="H42" s="200" t="s">
        <v>26</v>
      </c>
      <c r="I42" s="201" t="s">
        <v>15</v>
      </c>
      <c r="J42" s="258" t="s">
        <v>29</v>
      </c>
      <c r="K42" s="203"/>
      <c r="L42" s="204"/>
      <c r="M42" s="205"/>
      <c r="N42" s="206"/>
      <c r="O42" s="207"/>
      <c r="P42" s="208">
        <f aca="true" t="shared" si="6" ref="P42:AE42">SUM(P43:P46)</f>
        <v>0</v>
      </c>
      <c r="Q42" s="209">
        <f t="shared" si="6"/>
        <v>0</v>
      </c>
      <c r="R42" s="210">
        <f t="shared" si="6"/>
        <v>0</v>
      </c>
      <c r="S42" s="209">
        <f t="shared" si="6"/>
        <v>0</v>
      </c>
      <c r="T42" s="210">
        <f t="shared" si="6"/>
        <v>0</v>
      </c>
      <c r="U42" s="209">
        <f t="shared" si="6"/>
        <v>0</v>
      </c>
      <c r="V42" s="210">
        <f t="shared" si="6"/>
        <v>0</v>
      </c>
      <c r="W42" s="209">
        <f t="shared" si="6"/>
        <v>0</v>
      </c>
      <c r="X42" s="210">
        <f t="shared" si="6"/>
        <v>45000000</v>
      </c>
      <c r="Y42" s="209">
        <f t="shared" si="6"/>
        <v>0</v>
      </c>
      <c r="Z42" s="210">
        <f t="shared" si="6"/>
        <v>0</v>
      </c>
      <c r="AA42" s="209">
        <f t="shared" si="6"/>
        <v>0</v>
      </c>
      <c r="AB42" s="210">
        <f t="shared" si="6"/>
        <v>0</v>
      </c>
      <c r="AC42" s="209">
        <f t="shared" si="6"/>
        <v>0</v>
      </c>
      <c r="AD42" s="210">
        <f t="shared" si="6"/>
        <v>0</v>
      </c>
      <c r="AE42" s="209">
        <f t="shared" si="6"/>
        <v>0</v>
      </c>
      <c r="AF42" s="211">
        <f>+AD42+AB42+Z42+P42</f>
        <v>0</v>
      </c>
      <c r="AG42" s="209">
        <f>+AE42+S42+Q42</f>
        <v>0</v>
      </c>
      <c r="AH42" s="212">
        <f>SUM(AH43:AH46)</f>
        <v>0</v>
      </c>
      <c r="AI42" s="213"/>
      <c r="AJ42" s="213"/>
      <c r="AK42" s="214"/>
    </row>
    <row r="43" spans="2:37" ht="36.75" customHeight="1" thickBot="1">
      <c r="B43" s="1428" t="s">
        <v>501</v>
      </c>
      <c r="C43" s="1427" t="s">
        <v>497</v>
      </c>
      <c r="D43" s="236"/>
      <c r="E43" s="238" t="s">
        <v>492</v>
      </c>
      <c r="F43" s="238"/>
      <c r="G43" s="239"/>
      <c r="H43" s="240"/>
      <c r="I43" s="655" t="s">
        <v>493</v>
      </c>
      <c r="J43" s="656" t="s">
        <v>494</v>
      </c>
      <c r="K43" s="669">
        <v>0</v>
      </c>
      <c r="L43" s="670">
        <v>3</v>
      </c>
      <c r="M43" s="671">
        <v>3</v>
      </c>
      <c r="N43" s="670"/>
      <c r="O43" s="657"/>
      <c r="P43" s="245"/>
      <c r="Q43" s="246"/>
      <c r="R43" s="247"/>
      <c r="S43" s="246"/>
      <c r="T43" s="246"/>
      <c r="U43" s="246"/>
      <c r="V43" s="246"/>
      <c r="W43" s="246"/>
      <c r="X43" s="246"/>
      <c r="Y43" s="246"/>
      <c r="Z43" s="246"/>
      <c r="AA43" s="246"/>
      <c r="AB43" s="246"/>
      <c r="AC43" s="246"/>
      <c r="AD43" s="248"/>
      <c r="AE43" s="248"/>
      <c r="AF43" s="1436">
        <v>0</v>
      </c>
      <c r="AG43" s="1436">
        <v>0</v>
      </c>
      <c r="AH43" s="1123" t="s">
        <v>366</v>
      </c>
      <c r="AI43" s="1126"/>
      <c r="AJ43" s="1126"/>
      <c r="AK43" s="1132" t="s">
        <v>500</v>
      </c>
    </row>
    <row r="44" spans="2:37" ht="33" customHeight="1" thickBot="1">
      <c r="B44" s="1429"/>
      <c r="C44" s="1427"/>
      <c r="D44" s="277"/>
      <c r="E44" s="226" t="s">
        <v>495</v>
      </c>
      <c r="F44" s="226"/>
      <c r="G44" s="227"/>
      <c r="H44" s="252"/>
      <c r="I44" s="658" t="s">
        <v>496</v>
      </c>
      <c r="J44" s="538" t="s">
        <v>502</v>
      </c>
      <c r="K44" s="672">
        <v>0</v>
      </c>
      <c r="L44" s="673">
        <v>10</v>
      </c>
      <c r="M44" s="674">
        <v>10</v>
      </c>
      <c r="N44" s="673"/>
      <c r="O44" s="659"/>
      <c r="P44" s="254"/>
      <c r="Q44" s="255"/>
      <c r="R44" s="256"/>
      <c r="S44" s="255"/>
      <c r="T44" s="255"/>
      <c r="U44" s="255"/>
      <c r="V44" s="255"/>
      <c r="W44" s="255"/>
      <c r="X44" s="255"/>
      <c r="Y44" s="255"/>
      <c r="Z44" s="255"/>
      <c r="AA44" s="255"/>
      <c r="AB44" s="255"/>
      <c r="AC44" s="255"/>
      <c r="AD44" s="248"/>
      <c r="AE44" s="248"/>
      <c r="AF44" s="1437"/>
      <c r="AG44" s="1437"/>
      <c r="AH44" s="1124"/>
      <c r="AI44" s="1126"/>
      <c r="AJ44" s="1126"/>
      <c r="AK44" s="1431"/>
    </row>
    <row r="45" spans="2:37" ht="61.5" customHeight="1" thickBot="1">
      <c r="B45" s="1429"/>
      <c r="C45" s="1427"/>
      <c r="D45" s="277"/>
      <c r="E45" s="237" t="s">
        <v>498</v>
      </c>
      <c r="F45" s="237"/>
      <c r="G45" s="318"/>
      <c r="H45" s="316"/>
      <c r="I45" s="660" t="s">
        <v>499</v>
      </c>
      <c r="J45" s="661" t="s">
        <v>482</v>
      </c>
      <c r="K45" s="672">
        <v>0</v>
      </c>
      <c r="L45" s="675">
        <v>2</v>
      </c>
      <c r="M45" s="676">
        <v>1</v>
      </c>
      <c r="N45" s="677"/>
      <c r="O45" s="659"/>
      <c r="P45" s="703">
        <v>0</v>
      </c>
      <c r="Q45" s="704">
        <v>0</v>
      </c>
      <c r="R45" s="705">
        <v>0</v>
      </c>
      <c r="S45" s="704">
        <v>0</v>
      </c>
      <c r="T45" s="704">
        <v>0</v>
      </c>
      <c r="U45" s="704">
        <v>0</v>
      </c>
      <c r="V45" s="704">
        <v>0</v>
      </c>
      <c r="W45" s="704">
        <v>0</v>
      </c>
      <c r="X45" s="702">
        <v>45000000</v>
      </c>
      <c r="Y45" s="704">
        <v>0</v>
      </c>
      <c r="Z45" s="704">
        <v>0</v>
      </c>
      <c r="AA45" s="704">
        <v>0</v>
      </c>
      <c r="AB45" s="704">
        <v>0</v>
      </c>
      <c r="AC45" s="704">
        <v>0</v>
      </c>
      <c r="AD45" s="704">
        <v>0</v>
      </c>
      <c r="AE45" s="704">
        <v>0</v>
      </c>
      <c r="AF45" s="1438"/>
      <c r="AG45" s="1438"/>
      <c r="AH45" s="1432"/>
      <c r="AI45" s="1127"/>
      <c r="AJ45" s="1127"/>
      <c r="AK45" s="1239"/>
    </row>
    <row r="46" spans="2:37" ht="15.75" thickBot="1">
      <c r="B46" s="1430"/>
      <c r="C46" s="1427"/>
      <c r="D46" s="279"/>
      <c r="E46" s="320"/>
      <c r="F46" s="320"/>
      <c r="G46" s="652"/>
      <c r="H46" s="317"/>
      <c r="I46" s="322"/>
      <c r="J46" s="662"/>
      <c r="K46" s="663"/>
      <c r="L46" s="664"/>
      <c r="M46" s="665"/>
      <c r="N46" s="666"/>
      <c r="O46" s="667"/>
      <c r="P46" s="271"/>
      <c r="Q46" s="272"/>
      <c r="R46" s="273"/>
      <c r="S46" s="272"/>
      <c r="T46" s="272"/>
      <c r="U46" s="272"/>
      <c r="V46" s="272"/>
      <c r="W46" s="272"/>
      <c r="X46" s="272"/>
      <c r="Y46" s="272"/>
      <c r="Z46" s="272"/>
      <c r="AA46" s="272"/>
      <c r="AB46" s="272"/>
      <c r="AC46" s="272"/>
      <c r="AD46" s="272"/>
      <c r="AE46" s="272"/>
      <c r="AF46" s="323"/>
      <c r="AG46" s="323"/>
      <c r="AH46" s="321"/>
      <c r="AI46" s="1128"/>
      <c r="AJ46" s="1128"/>
      <c r="AK46" s="668"/>
    </row>
  </sheetData>
  <sheetProtection/>
  <mergeCells count="106">
    <mergeCell ref="AJ27:AJ29"/>
    <mergeCell ref="AI27:AI29"/>
    <mergeCell ref="AH11:AH20"/>
    <mergeCell ref="AK11:AK20"/>
    <mergeCell ref="K27:K29"/>
    <mergeCell ref="M27:M29"/>
    <mergeCell ref="AF11:AF20"/>
    <mergeCell ref="AG11:AG20"/>
    <mergeCell ref="L27:L29"/>
    <mergeCell ref="N27:N29"/>
    <mergeCell ref="B21:AK21"/>
    <mergeCell ref="C23:C24"/>
    <mergeCell ref="B23:B24"/>
    <mergeCell ref="B37:B40"/>
    <mergeCell ref="C37:C40"/>
    <mergeCell ref="C32:C34"/>
    <mergeCell ref="B32:B34"/>
    <mergeCell ref="B25:AK25"/>
    <mergeCell ref="J27:J29"/>
    <mergeCell ref="AH32:AH34"/>
    <mergeCell ref="AG37:AG40"/>
    <mergeCell ref="C27:C29"/>
    <mergeCell ref="B27:B29"/>
    <mergeCell ref="AF43:AF45"/>
    <mergeCell ref="AG43:AG45"/>
    <mergeCell ref="M32:M34"/>
    <mergeCell ref="I27:I29"/>
    <mergeCell ref="J37:J40"/>
    <mergeCell ref="L37:L40"/>
    <mergeCell ref="K37:K40"/>
    <mergeCell ref="M37:M40"/>
    <mergeCell ref="AK37:AK40"/>
    <mergeCell ref="K32:K34"/>
    <mergeCell ref="AI43:AI46"/>
    <mergeCell ref="AJ43:AJ46"/>
    <mergeCell ref="C43:C46"/>
    <mergeCell ref="B43:B46"/>
    <mergeCell ref="AK43:AK45"/>
    <mergeCell ref="AH43:AH45"/>
    <mergeCell ref="AK32:AK34"/>
    <mergeCell ref="I37:I40"/>
    <mergeCell ref="N37:N40"/>
    <mergeCell ref="O37:O40"/>
    <mergeCell ref="AF37:AF40"/>
    <mergeCell ref="AJ37:AJ40"/>
    <mergeCell ref="AH23:AH24"/>
    <mergeCell ref="AH37:AH40"/>
    <mergeCell ref="O27:O29"/>
    <mergeCell ref="AF27:AF29"/>
    <mergeCell ref="AI37:AI40"/>
    <mergeCell ref="AH27:AH29"/>
    <mergeCell ref="AK27:AK29"/>
    <mergeCell ref="I32:I34"/>
    <mergeCell ref="J32:J34"/>
    <mergeCell ref="L32:L34"/>
    <mergeCell ref="N32:N34"/>
    <mergeCell ref="O32:O34"/>
    <mergeCell ref="AF32:AF34"/>
    <mergeCell ref="AG32:AG34"/>
    <mergeCell ref="AI32:AI34"/>
    <mergeCell ref="AG27:AG29"/>
    <mergeCell ref="AI11:AI20"/>
    <mergeCell ref="AJ11:AJ20"/>
    <mergeCell ref="B13:B20"/>
    <mergeCell ref="AJ32:AJ34"/>
    <mergeCell ref="N23:N24"/>
    <mergeCell ref="O23:O24"/>
    <mergeCell ref="AF23:AF24"/>
    <mergeCell ref="AG23:AG24"/>
    <mergeCell ref="AI23:AI24"/>
    <mergeCell ref="AJ23:AJ24"/>
    <mergeCell ref="AD6:AE6"/>
    <mergeCell ref="AF6:AG6"/>
    <mergeCell ref="C11:C20"/>
    <mergeCell ref="AK23:AK24"/>
    <mergeCell ref="AI6:AI7"/>
    <mergeCell ref="AJ6:AJ7"/>
    <mergeCell ref="AK6:AK7"/>
    <mergeCell ref="D8:I8"/>
    <mergeCell ref="B9:AK9"/>
    <mergeCell ref="B11:B12"/>
    <mergeCell ref="AH6:AH7"/>
    <mergeCell ref="N6:N7"/>
    <mergeCell ref="O6:O7"/>
    <mergeCell ref="P6:Q6"/>
    <mergeCell ref="R6:S6"/>
    <mergeCell ref="T6:U6"/>
    <mergeCell ref="V6:W6"/>
    <mergeCell ref="X6:Y6"/>
    <mergeCell ref="Z6:AA6"/>
    <mergeCell ref="AB6:AC6"/>
    <mergeCell ref="B6:B7"/>
    <mergeCell ref="D6:I7"/>
    <mergeCell ref="J6:J7"/>
    <mergeCell ref="K6:K7"/>
    <mergeCell ref="L6:L7"/>
    <mergeCell ref="M6:M7"/>
    <mergeCell ref="B2:AK2"/>
    <mergeCell ref="B3:AK3"/>
    <mergeCell ref="B4:I4"/>
    <mergeCell ref="J4:U4"/>
    <mergeCell ref="V4:AK4"/>
    <mergeCell ref="B5:E5"/>
    <mergeCell ref="G5:O5"/>
    <mergeCell ref="P5:AG5"/>
    <mergeCell ref="AH5:AK5"/>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1:AK22"/>
  <sheetViews>
    <sheetView zoomScale="90" zoomScaleNormal="90" zoomScalePageLayoutView="0" workbookViewId="0" topLeftCell="A1">
      <selection activeCell="A1" sqref="A1:IV16384"/>
    </sheetView>
  </sheetViews>
  <sheetFormatPr defaultColWidth="11.421875" defaultRowHeight="15"/>
  <cols>
    <col min="1" max="1" width="4.57421875" style="0" customWidth="1"/>
    <col min="2" max="2" width="15.8515625" style="173" customWidth="1"/>
    <col min="3" max="3" width="28.57421875" style="173" customWidth="1"/>
    <col min="4" max="4" width="12.140625" style="173" customWidth="1"/>
    <col min="5" max="5" width="30.00390625" style="0" customWidth="1"/>
    <col min="6" max="6" width="10.00390625" style="0" customWidth="1"/>
    <col min="9" max="9" width="19.28125" style="174" customWidth="1"/>
    <col min="10" max="10" width="15.7109375" style="174" customWidth="1"/>
    <col min="11" max="11" width="6.421875" style="174" customWidth="1"/>
    <col min="12" max="13" width="5.7109375" style="0" customWidth="1"/>
    <col min="14" max="14" width="6.57421875" style="0" customWidth="1"/>
    <col min="15" max="15" width="6.140625" style="0" customWidth="1"/>
    <col min="16" max="16" width="5.57421875" style="0" customWidth="1"/>
    <col min="17" max="17" width="6.140625" style="0" customWidth="1"/>
    <col min="18" max="23" width="5.00390625" style="0" customWidth="1"/>
    <col min="24" max="24" width="6.140625" style="0" customWidth="1"/>
    <col min="25" max="29" width="5.00390625" style="0" customWidth="1"/>
    <col min="30" max="30" width="7.421875" style="0" customWidth="1"/>
    <col min="31" max="31" width="5.00390625" style="0" customWidth="1"/>
    <col min="32" max="32" width="6.28125" style="0" customWidth="1"/>
    <col min="33" max="33" width="5.00390625" style="0" customWidth="1"/>
    <col min="34" max="34" width="5.140625" style="175" customWidth="1"/>
    <col min="35" max="35" width="5.421875" style="0" customWidth="1"/>
    <col min="36" max="36" width="4.8515625" style="0" customWidth="1"/>
    <col min="37" max="37" width="10.28125" style="0" customWidth="1"/>
  </cols>
  <sheetData>
    <row r="1" spans="2:37" ht="15.75" thickBot="1">
      <c r="B1" s="473"/>
      <c r="C1" s="473"/>
      <c r="D1" s="473"/>
      <c r="E1" s="474"/>
      <c r="F1" s="474"/>
      <c r="G1" s="474"/>
      <c r="H1" s="474"/>
      <c r="I1" s="475"/>
      <c r="J1" s="475"/>
      <c r="K1" s="475"/>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row>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515</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33.75" customHeight="1">
      <c r="B4" s="1293" t="s">
        <v>297</v>
      </c>
      <c r="C4" s="1294"/>
      <c r="D4" s="1294"/>
      <c r="E4" s="1294"/>
      <c r="F4" s="1294"/>
      <c r="G4" s="1294"/>
      <c r="H4" s="1294"/>
      <c r="I4" s="1295"/>
      <c r="J4" s="1296" t="s">
        <v>526</v>
      </c>
      <c r="K4" s="1297"/>
      <c r="L4" s="1297"/>
      <c r="M4" s="1297"/>
      <c r="N4" s="1297"/>
      <c r="O4" s="1297"/>
      <c r="P4" s="1297"/>
      <c r="Q4" s="1297"/>
      <c r="R4" s="1297"/>
      <c r="S4" s="1297"/>
      <c r="T4" s="1297"/>
      <c r="U4" s="1298"/>
      <c r="V4" s="1210" t="s">
        <v>16</v>
      </c>
      <c r="W4" s="1213"/>
      <c r="X4" s="1213"/>
      <c r="Y4" s="1213"/>
      <c r="Z4" s="1213"/>
      <c r="AA4" s="1213"/>
      <c r="AB4" s="1213"/>
      <c r="AC4" s="1213"/>
      <c r="AD4" s="1213"/>
      <c r="AE4" s="1213"/>
      <c r="AF4" s="1213"/>
      <c r="AG4" s="1213"/>
      <c r="AH4" s="1213"/>
      <c r="AI4" s="1213"/>
      <c r="AJ4" s="1213"/>
      <c r="AK4" s="1214"/>
    </row>
    <row r="5" spans="2:37" ht="39" customHeight="1" thickBot="1">
      <c r="B5" s="1215" t="s">
        <v>298</v>
      </c>
      <c r="C5" s="1216"/>
      <c r="D5" s="1216"/>
      <c r="E5" s="1217"/>
      <c r="F5" s="695"/>
      <c r="G5" s="1106" t="s">
        <v>295</v>
      </c>
      <c r="H5" s="1106"/>
      <c r="I5" s="1106"/>
      <c r="J5" s="1106"/>
      <c r="K5" s="1106"/>
      <c r="L5" s="1106"/>
      <c r="M5" s="1106"/>
      <c r="N5" s="1106"/>
      <c r="O5" s="1107"/>
      <c r="P5" s="1299" t="s">
        <v>0</v>
      </c>
      <c r="Q5" s="1300"/>
      <c r="R5" s="1300"/>
      <c r="S5" s="1300"/>
      <c r="T5" s="1300"/>
      <c r="U5" s="1300"/>
      <c r="V5" s="1300"/>
      <c r="W5" s="1300"/>
      <c r="X5" s="1300"/>
      <c r="Y5" s="1300"/>
      <c r="Z5" s="1300"/>
      <c r="AA5" s="1300"/>
      <c r="AB5" s="1300"/>
      <c r="AC5" s="1300"/>
      <c r="AD5" s="1300"/>
      <c r="AE5" s="1300"/>
      <c r="AF5" s="1300"/>
      <c r="AG5" s="1301"/>
      <c r="AH5" s="1221" t="s">
        <v>1</v>
      </c>
      <c r="AI5" s="1222"/>
      <c r="AJ5" s="1222"/>
      <c r="AK5" s="1223"/>
    </row>
    <row r="6" spans="2:37" ht="16.5" customHeight="1">
      <c r="B6" s="1189" t="s">
        <v>17</v>
      </c>
      <c r="C6" s="177"/>
      <c r="D6" s="1191" t="s">
        <v>2</v>
      </c>
      <c r="E6" s="1192"/>
      <c r="F6" s="1192"/>
      <c r="G6" s="1192"/>
      <c r="H6" s="1192"/>
      <c r="I6" s="1302"/>
      <c r="J6" s="1195" t="s">
        <v>3</v>
      </c>
      <c r="K6" s="1197" t="s">
        <v>18</v>
      </c>
      <c r="L6" s="1197" t="s">
        <v>4</v>
      </c>
      <c r="M6" s="1199" t="s">
        <v>520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312" t="s">
        <v>10</v>
      </c>
      <c r="AI6" s="1165" t="s">
        <v>11</v>
      </c>
      <c r="AJ6" s="1167" t="s">
        <v>111</v>
      </c>
      <c r="AK6" s="1169" t="s">
        <v>21</v>
      </c>
    </row>
    <row r="7" spans="2:37" ht="54" customHeight="1" thickBot="1">
      <c r="B7" s="1190"/>
      <c r="C7" s="178"/>
      <c r="D7" s="1193"/>
      <c r="E7" s="1194"/>
      <c r="F7" s="1194"/>
      <c r="G7" s="1194"/>
      <c r="H7" s="1194"/>
      <c r="I7" s="1303"/>
      <c r="J7" s="1304"/>
      <c r="K7" s="1305" t="s">
        <v>18</v>
      </c>
      <c r="L7" s="1305"/>
      <c r="M7" s="1306"/>
      <c r="N7" s="1307"/>
      <c r="O7" s="1308"/>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313"/>
      <c r="AI7" s="1166"/>
      <c r="AJ7" s="1168"/>
      <c r="AK7" s="1170"/>
    </row>
    <row r="8" spans="2:37" ht="68.25" customHeight="1" thickBot="1">
      <c r="B8" s="183" t="s">
        <v>296</v>
      </c>
      <c r="C8" s="184"/>
      <c r="D8" s="1171" t="s">
        <v>527</v>
      </c>
      <c r="E8" s="1172"/>
      <c r="F8" s="1172"/>
      <c r="G8" s="1172"/>
      <c r="H8" s="1172"/>
      <c r="I8" s="1320"/>
      <c r="J8" s="185" t="s">
        <v>528</v>
      </c>
      <c r="K8" s="186">
        <v>600</v>
      </c>
      <c r="L8" s="187">
        <v>690</v>
      </c>
      <c r="M8" s="187"/>
      <c r="N8" s="188"/>
      <c r="O8" s="189"/>
      <c r="P8" s="190">
        <f aca="true" t="shared" si="0" ref="P8:AE8">+P10</f>
        <v>0</v>
      </c>
      <c r="Q8" s="362">
        <f t="shared" si="0"/>
        <v>0</v>
      </c>
      <c r="R8" s="191">
        <f t="shared" si="0"/>
        <v>0</v>
      </c>
      <c r="S8" s="362">
        <f t="shared" si="0"/>
        <v>23000000</v>
      </c>
      <c r="T8" s="191">
        <f t="shared" si="0"/>
        <v>0</v>
      </c>
      <c r="U8" s="362">
        <f t="shared" si="0"/>
        <v>0</v>
      </c>
      <c r="V8" s="191">
        <f t="shared" si="0"/>
        <v>0</v>
      </c>
      <c r="W8" s="362">
        <f t="shared" si="0"/>
        <v>0</v>
      </c>
      <c r="X8" s="191">
        <f t="shared" si="0"/>
        <v>0</v>
      </c>
      <c r="Y8" s="362">
        <f t="shared" si="0"/>
        <v>0</v>
      </c>
      <c r="Z8" s="191">
        <f t="shared" si="0"/>
        <v>0</v>
      </c>
      <c r="AA8" s="362">
        <f t="shared" si="0"/>
        <v>300000000</v>
      </c>
      <c r="AB8" s="191">
        <f t="shared" si="0"/>
        <v>300000000</v>
      </c>
      <c r="AC8" s="362">
        <f t="shared" si="0"/>
        <v>0</v>
      </c>
      <c r="AD8" s="191">
        <f t="shared" si="0"/>
        <v>0</v>
      </c>
      <c r="AE8" s="362">
        <f t="shared" si="0"/>
        <v>0</v>
      </c>
      <c r="AF8" s="191">
        <f>+P8+R8+T8+V8+X8+AB8+AD8</f>
        <v>300000000</v>
      </c>
      <c r="AG8" s="362">
        <f>+AE8+W8+U8+S8+Q8</f>
        <v>23000000</v>
      </c>
      <c r="AH8" s="193"/>
      <c r="AI8" s="194"/>
      <c r="AJ8" s="194"/>
      <c r="AK8" s="195"/>
    </row>
    <row r="9" spans="2:37" ht="5.25" customHeight="1" thickBot="1">
      <c r="B9" s="1321"/>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3"/>
    </row>
    <row r="10" spans="2:37" ht="78.75" customHeight="1" thickBot="1">
      <c r="B10" s="233" t="s">
        <v>12</v>
      </c>
      <c r="C10" s="234"/>
      <c r="D10" s="198" t="s">
        <v>28</v>
      </c>
      <c r="E10" s="198" t="s">
        <v>13</v>
      </c>
      <c r="F10" s="198" t="s">
        <v>265</v>
      </c>
      <c r="G10" s="200" t="s">
        <v>25</v>
      </c>
      <c r="H10" s="310" t="s">
        <v>26</v>
      </c>
      <c r="I10" s="311" t="s">
        <v>116</v>
      </c>
      <c r="J10" s="258" t="s">
        <v>29</v>
      </c>
      <c r="K10" s="312"/>
      <c r="L10" s="312"/>
      <c r="M10" s="312"/>
      <c r="N10" s="312"/>
      <c r="O10" s="313"/>
      <c r="P10" s="208">
        <f aca="true" t="shared" si="1" ref="P10:AE10">SUM(P11:P21)</f>
        <v>0</v>
      </c>
      <c r="Q10" s="209">
        <f t="shared" si="1"/>
        <v>0</v>
      </c>
      <c r="R10" s="210">
        <f t="shared" si="1"/>
        <v>0</v>
      </c>
      <c r="S10" s="209">
        <f t="shared" si="1"/>
        <v>23000000</v>
      </c>
      <c r="T10" s="210">
        <f t="shared" si="1"/>
        <v>0</v>
      </c>
      <c r="U10" s="209">
        <f t="shared" si="1"/>
        <v>0</v>
      </c>
      <c r="V10" s="210">
        <f t="shared" si="1"/>
        <v>0</v>
      </c>
      <c r="W10" s="209">
        <f t="shared" si="1"/>
        <v>0</v>
      </c>
      <c r="X10" s="210">
        <f t="shared" si="1"/>
        <v>0</v>
      </c>
      <c r="Y10" s="209">
        <f t="shared" si="1"/>
        <v>0</v>
      </c>
      <c r="Z10" s="210">
        <f t="shared" si="1"/>
        <v>0</v>
      </c>
      <c r="AA10" s="209">
        <f t="shared" si="1"/>
        <v>300000000</v>
      </c>
      <c r="AB10" s="210">
        <f t="shared" si="1"/>
        <v>300000000</v>
      </c>
      <c r="AC10" s="209">
        <f t="shared" si="1"/>
        <v>0</v>
      </c>
      <c r="AD10" s="210">
        <f t="shared" si="1"/>
        <v>0</v>
      </c>
      <c r="AE10" s="209">
        <f t="shared" si="1"/>
        <v>0</v>
      </c>
      <c r="AF10" s="210">
        <f>+P10+R10+V10+X10+Z10+AB10+AD10</f>
        <v>300000000</v>
      </c>
      <c r="AG10" s="209">
        <f>+Q10+S10+U10+W10+Y10+AC10+AE10</f>
        <v>23000000</v>
      </c>
      <c r="AH10" s="212">
        <f>SUM(AH11:AH21)</f>
        <v>0</v>
      </c>
      <c r="AI10" s="213"/>
      <c r="AJ10" s="213"/>
      <c r="AK10" s="214"/>
    </row>
    <row r="11" spans="2:37" ht="119.25" customHeight="1">
      <c r="B11" s="1148" t="s">
        <v>529</v>
      </c>
      <c r="C11" s="548" t="s">
        <v>530</v>
      </c>
      <c r="D11" s="236"/>
      <c r="E11" s="238" t="s">
        <v>560</v>
      </c>
      <c r="F11" s="238"/>
      <c r="G11" s="479"/>
      <c r="H11" s="228"/>
      <c r="I11" s="711" t="s">
        <v>540</v>
      </c>
      <c r="J11" s="569" t="s">
        <v>550</v>
      </c>
      <c r="K11" s="551">
        <v>1</v>
      </c>
      <c r="L11" s="551">
        <v>1</v>
      </c>
      <c r="M11" s="225">
        <v>1</v>
      </c>
      <c r="N11" s="225"/>
      <c r="O11" s="481"/>
      <c r="P11" s="526"/>
      <c r="Q11" s="247"/>
      <c r="R11" s="527"/>
      <c r="S11" s="246">
        <v>5000000</v>
      </c>
      <c r="T11" s="566"/>
      <c r="U11" s="246"/>
      <c r="V11" s="246"/>
      <c r="W11" s="246"/>
      <c r="X11" s="246"/>
      <c r="Y11" s="246"/>
      <c r="Z11" s="246"/>
      <c r="AA11" s="246"/>
      <c r="AB11" s="246"/>
      <c r="AC11" s="246"/>
      <c r="AD11" s="246"/>
      <c r="AE11" s="246">
        <v>0</v>
      </c>
      <c r="AF11" s="1314">
        <f>+P11:P21+R11:R21+T11:T21+V11:V21+X11:X21+Z11:Z21+AB11:AB21+AD11:AD21</f>
        <v>0</v>
      </c>
      <c r="AG11" s="1314">
        <f>+Q11:Q21+S11:S21+U11:U21+W11:W21+Y11:Y21+AA11:AA21+AC11:AC21+AE11:AE21</f>
        <v>5000000</v>
      </c>
      <c r="AH11" s="1324" t="s">
        <v>179</v>
      </c>
      <c r="AI11" s="1309"/>
      <c r="AJ11" s="1309"/>
      <c r="AK11" s="1404" t="s">
        <v>254</v>
      </c>
    </row>
    <row r="12" spans="2:37" ht="134.25" customHeight="1">
      <c r="B12" s="1149"/>
      <c r="C12" s="548" t="s">
        <v>531</v>
      </c>
      <c r="D12" s="277"/>
      <c r="E12" s="226" t="s">
        <v>561</v>
      </c>
      <c r="F12" s="226"/>
      <c r="G12" s="482"/>
      <c r="H12" s="252"/>
      <c r="I12" s="713" t="s">
        <v>541</v>
      </c>
      <c r="J12" s="569" t="s">
        <v>551</v>
      </c>
      <c r="K12" s="551">
        <v>0</v>
      </c>
      <c r="L12" s="551">
        <v>1</v>
      </c>
      <c r="M12" s="483">
        <v>1</v>
      </c>
      <c r="N12" s="483"/>
      <c r="O12" s="485"/>
      <c r="P12" s="555"/>
      <c r="Q12" s="556"/>
      <c r="R12" s="557"/>
      <c r="S12" s="558"/>
      <c r="T12" s="553">
        <v>0</v>
      </c>
      <c r="U12" s="558"/>
      <c r="V12" s="558"/>
      <c r="W12" s="558"/>
      <c r="X12" s="558"/>
      <c r="Y12" s="558"/>
      <c r="Z12" s="558"/>
      <c r="AA12" s="558">
        <v>300000000</v>
      </c>
      <c r="AB12" s="558"/>
      <c r="AC12" s="558"/>
      <c r="AD12" s="558"/>
      <c r="AE12" s="558"/>
      <c r="AF12" s="1226"/>
      <c r="AG12" s="1226"/>
      <c r="AH12" s="1325"/>
      <c r="AI12" s="1310"/>
      <c r="AJ12" s="1310"/>
      <c r="AK12" s="1405"/>
    </row>
    <row r="13" spans="2:37" ht="130.5" customHeight="1">
      <c r="B13" s="1149"/>
      <c r="C13" s="548" t="s">
        <v>532</v>
      </c>
      <c r="D13" s="277"/>
      <c r="E13" s="315" t="s">
        <v>562</v>
      </c>
      <c r="F13" s="315"/>
      <c r="G13" s="488"/>
      <c r="H13" s="252"/>
      <c r="I13" s="713" t="s">
        <v>542</v>
      </c>
      <c r="J13" s="569" t="s">
        <v>552</v>
      </c>
      <c r="K13" s="551">
        <v>0</v>
      </c>
      <c r="L13" s="551">
        <v>1</v>
      </c>
      <c r="M13" s="483"/>
      <c r="N13" s="483"/>
      <c r="O13" s="489"/>
      <c r="P13" s="559"/>
      <c r="Q13" s="556"/>
      <c r="R13" s="560"/>
      <c r="S13" s="558">
        <v>0</v>
      </c>
      <c r="T13" s="553"/>
      <c r="U13" s="558"/>
      <c r="V13" s="558"/>
      <c r="W13" s="558"/>
      <c r="X13" s="558"/>
      <c r="Y13" s="558"/>
      <c r="Z13" s="558"/>
      <c r="AA13" s="558"/>
      <c r="AB13" s="558"/>
      <c r="AC13" s="558"/>
      <c r="AD13" s="558"/>
      <c r="AE13" s="558"/>
      <c r="AF13" s="1226"/>
      <c r="AG13" s="1226"/>
      <c r="AH13" s="1325"/>
      <c r="AI13" s="1310"/>
      <c r="AJ13" s="1310"/>
      <c r="AK13" s="1405"/>
    </row>
    <row r="14" spans="2:37" ht="103.5" customHeight="1">
      <c r="B14" s="1149"/>
      <c r="C14" s="548" t="s">
        <v>533</v>
      </c>
      <c r="D14" s="281"/>
      <c r="E14" s="237" t="s">
        <v>566</v>
      </c>
      <c r="F14" s="546"/>
      <c r="G14" s="547"/>
      <c r="H14" s="316"/>
      <c r="I14" s="713" t="s">
        <v>543</v>
      </c>
      <c r="J14" s="569" t="s">
        <v>553</v>
      </c>
      <c r="K14" s="551">
        <v>2740</v>
      </c>
      <c r="L14" s="551">
        <v>2740</v>
      </c>
      <c r="M14" s="493"/>
      <c r="N14" s="483"/>
      <c r="O14" s="494"/>
      <c r="P14" s="561"/>
      <c r="Q14" s="562"/>
      <c r="R14" s="563"/>
      <c r="S14" s="564">
        <v>5000000</v>
      </c>
      <c r="T14" s="553">
        <v>0</v>
      </c>
      <c r="U14" s="564"/>
      <c r="V14" s="564"/>
      <c r="W14" s="564"/>
      <c r="X14" s="564"/>
      <c r="Y14" s="564"/>
      <c r="Z14" s="564"/>
      <c r="AA14" s="564"/>
      <c r="AB14" s="564"/>
      <c r="AC14" s="564"/>
      <c r="AD14" s="564"/>
      <c r="AE14" s="564"/>
      <c r="AF14" s="1226"/>
      <c r="AG14" s="1226"/>
      <c r="AH14" s="1325"/>
      <c r="AI14" s="1310"/>
      <c r="AJ14" s="1310"/>
      <c r="AK14" s="1405"/>
    </row>
    <row r="15" spans="2:37" ht="92.25" customHeight="1">
      <c r="B15" s="1149"/>
      <c r="C15" s="548" t="s">
        <v>534</v>
      </c>
      <c r="D15" s="281"/>
      <c r="E15" s="299" t="s">
        <v>568</v>
      </c>
      <c r="F15" s="544"/>
      <c r="G15" s="545"/>
      <c r="H15" s="252"/>
      <c r="I15" s="713" t="s">
        <v>544</v>
      </c>
      <c r="J15" s="569" t="s">
        <v>554</v>
      </c>
      <c r="K15" s="551">
        <v>100</v>
      </c>
      <c r="L15" s="551">
        <v>100</v>
      </c>
      <c r="M15" s="493"/>
      <c r="N15" s="483"/>
      <c r="O15" s="494"/>
      <c r="P15" s="561"/>
      <c r="Q15" s="562"/>
      <c r="R15" s="563"/>
      <c r="S15" s="564"/>
      <c r="T15" s="553"/>
      <c r="U15" s="564"/>
      <c r="V15" s="564"/>
      <c r="W15" s="564"/>
      <c r="X15" s="564"/>
      <c r="Y15" s="564"/>
      <c r="Z15" s="564"/>
      <c r="AA15" s="564"/>
      <c r="AB15" s="564"/>
      <c r="AC15" s="564"/>
      <c r="AD15" s="564"/>
      <c r="AE15" s="564"/>
      <c r="AF15" s="1226"/>
      <c r="AG15" s="1226"/>
      <c r="AH15" s="1325"/>
      <c r="AI15" s="1310"/>
      <c r="AJ15" s="1310"/>
      <c r="AK15" s="1405"/>
    </row>
    <row r="16" spans="2:37" ht="88.5" customHeight="1">
      <c r="B16" s="1149"/>
      <c r="C16" s="548" t="s">
        <v>535</v>
      </c>
      <c r="D16" s="281"/>
      <c r="E16" s="393" t="s">
        <v>567</v>
      </c>
      <c r="F16" s="544"/>
      <c r="G16" s="540"/>
      <c r="H16" s="316"/>
      <c r="I16" s="713" t="s">
        <v>545</v>
      </c>
      <c r="J16" s="569" t="s">
        <v>555</v>
      </c>
      <c r="K16" s="551">
        <v>0</v>
      </c>
      <c r="L16" s="551">
        <v>1</v>
      </c>
      <c r="M16" s="493"/>
      <c r="N16" s="483"/>
      <c r="O16" s="494"/>
      <c r="P16" s="561"/>
      <c r="Q16" s="562"/>
      <c r="R16" s="563"/>
      <c r="S16" s="564">
        <v>0</v>
      </c>
      <c r="T16" s="553"/>
      <c r="U16" s="564"/>
      <c r="V16" s="564"/>
      <c r="W16" s="564"/>
      <c r="X16" s="564"/>
      <c r="Y16" s="564"/>
      <c r="Z16" s="564"/>
      <c r="AA16" s="564"/>
      <c r="AB16" s="564"/>
      <c r="AC16" s="564"/>
      <c r="AD16" s="564"/>
      <c r="AE16" s="564"/>
      <c r="AF16" s="1226"/>
      <c r="AG16" s="1226"/>
      <c r="AH16" s="1325"/>
      <c r="AI16" s="1310"/>
      <c r="AJ16" s="1310"/>
      <c r="AK16" s="1405"/>
    </row>
    <row r="17" spans="2:37" ht="88.5" customHeight="1">
      <c r="B17" s="1149"/>
      <c r="C17" s="548" t="s">
        <v>536</v>
      </c>
      <c r="D17" s="277"/>
      <c r="E17" s="393" t="s">
        <v>569</v>
      </c>
      <c r="F17" s="315"/>
      <c r="G17" s="492"/>
      <c r="H17" s="316"/>
      <c r="I17" s="713" t="s">
        <v>546</v>
      </c>
      <c r="J17" s="569" t="s">
        <v>556</v>
      </c>
      <c r="K17" s="551">
        <v>2230</v>
      </c>
      <c r="L17" s="551">
        <v>2565</v>
      </c>
      <c r="M17" s="493"/>
      <c r="N17" s="483"/>
      <c r="O17" s="485"/>
      <c r="P17" s="561"/>
      <c r="Q17" s="562"/>
      <c r="R17" s="563"/>
      <c r="S17" s="564">
        <v>3000000</v>
      </c>
      <c r="T17" s="553"/>
      <c r="U17" s="564"/>
      <c r="V17" s="564"/>
      <c r="W17" s="564"/>
      <c r="X17" s="564"/>
      <c r="Y17" s="564"/>
      <c r="Z17" s="564"/>
      <c r="AA17" s="564"/>
      <c r="AB17" s="564"/>
      <c r="AC17" s="564"/>
      <c r="AD17" s="564"/>
      <c r="AE17" s="564"/>
      <c r="AF17" s="1226"/>
      <c r="AG17" s="1226"/>
      <c r="AH17" s="1325"/>
      <c r="AI17" s="1310"/>
      <c r="AJ17" s="1310"/>
      <c r="AK17" s="1405"/>
    </row>
    <row r="18" spans="2:37" ht="88.5" customHeight="1">
      <c r="B18" s="1149"/>
      <c r="C18" s="548" t="s">
        <v>537</v>
      </c>
      <c r="D18" s="277"/>
      <c r="E18" s="226" t="s">
        <v>563</v>
      </c>
      <c r="F18" s="315"/>
      <c r="G18" s="492"/>
      <c r="H18" s="252"/>
      <c r="I18" s="713" t="s">
        <v>547</v>
      </c>
      <c r="J18" s="569" t="s">
        <v>557</v>
      </c>
      <c r="K18" s="710">
        <v>66</v>
      </c>
      <c r="L18" s="551">
        <v>100</v>
      </c>
      <c r="M18" s="493"/>
      <c r="N18" s="483"/>
      <c r="O18" s="485"/>
      <c r="P18" s="561"/>
      <c r="Q18" s="562"/>
      <c r="R18" s="563"/>
      <c r="S18" s="564">
        <v>5000000</v>
      </c>
      <c r="T18" s="553"/>
      <c r="U18" s="564"/>
      <c r="V18" s="564"/>
      <c r="W18" s="564"/>
      <c r="X18" s="564"/>
      <c r="Y18" s="564"/>
      <c r="Z18" s="564"/>
      <c r="AA18" s="564"/>
      <c r="AB18" s="564">
        <v>300000000</v>
      </c>
      <c r="AC18" s="564"/>
      <c r="AD18" s="564"/>
      <c r="AE18" s="564"/>
      <c r="AF18" s="1226"/>
      <c r="AG18" s="1226"/>
      <c r="AH18" s="1325"/>
      <c r="AI18" s="1310"/>
      <c r="AJ18" s="1310"/>
      <c r="AK18" s="1405"/>
    </row>
    <row r="19" spans="2:37" ht="88.5" customHeight="1">
      <c r="B19" s="1149"/>
      <c r="C19" s="548" t="s">
        <v>538</v>
      </c>
      <c r="D19" s="277"/>
      <c r="E19" s="226" t="s">
        <v>564</v>
      </c>
      <c r="F19" s="315"/>
      <c r="G19" s="492"/>
      <c r="H19" s="316"/>
      <c r="I19" s="713" t="s">
        <v>548</v>
      </c>
      <c r="J19" s="569" t="s">
        <v>558</v>
      </c>
      <c r="K19" s="551">
        <v>0</v>
      </c>
      <c r="L19" s="551">
        <v>1</v>
      </c>
      <c r="M19" s="493"/>
      <c r="N19" s="483"/>
      <c r="O19" s="485"/>
      <c r="P19" s="561"/>
      <c r="Q19" s="562"/>
      <c r="R19" s="563"/>
      <c r="S19" s="564">
        <v>5000000</v>
      </c>
      <c r="T19" s="553"/>
      <c r="U19" s="564"/>
      <c r="V19" s="564"/>
      <c r="W19" s="564"/>
      <c r="X19" s="564"/>
      <c r="Y19" s="564"/>
      <c r="Z19" s="564"/>
      <c r="AA19" s="564"/>
      <c r="AB19" s="564"/>
      <c r="AC19" s="564"/>
      <c r="AD19" s="564"/>
      <c r="AE19" s="564"/>
      <c r="AF19" s="1226"/>
      <c r="AG19" s="1226"/>
      <c r="AH19" s="1325"/>
      <c r="AI19" s="1310"/>
      <c r="AJ19" s="1310"/>
      <c r="AK19" s="1405"/>
    </row>
    <row r="20" spans="2:37" ht="91.5" customHeight="1">
      <c r="B20" s="1149"/>
      <c r="C20" s="548" t="s">
        <v>539</v>
      </c>
      <c r="D20" s="277"/>
      <c r="E20" s="226" t="s">
        <v>565</v>
      </c>
      <c r="F20" s="315"/>
      <c r="G20" s="492"/>
      <c r="H20" s="316"/>
      <c r="I20" s="713" t="s">
        <v>549</v>
      </c>
      <c r="J20" s="569" t="s">
        <v>559</v>
      </c>
      <c r="K20" s="551"/>
      <c r="L20" s="551"/>
      <c r="M20" s="493"/>
      <c r="N20" s="483"/>
      <c r="O20" s="485"/>
      <c r="P20" s="561"/>
      <c r="Q20" s="562"/>
      <c r="R20" s="563"/>
      <c r="S20" s="564"/>
      <c r="T20" s="553"/>
      <c r="U20" s="564"/>
      <c r="V20" s="564"/>
      <c r="W20" s="564"/>
      <c r="X20" s="564"/>
      <c r="Y20" s="564"/>
      <c r="Z20" s="564"/>
      <c r="AA20" s="564"/>
      <c r="AB20" s="564"/>
      <c r="AC20" s="564"/>
      <c r="AD20" s="564"/>
      <c r="AE20" s="564"/>
      <c r="AF20" s="1226"/>
      <c r="AG20" s="1226"/>
      <c r="AH20" s="1326"/>
      <c r="AI20" s="1310"/>
      <c r="AJ20" s="1310"/>
      <c r="AK20" s="1406"/>
    </row>
    <row r="21" spans="2:37" ht="17.25" customHeight="1" thickBot="1">
      <c r="B21" s="1150"/>
      <c r="C21" s="543"/>
      <c r="D21" s="277"/>
      <c r="E21" s="497"/>
      <c r="F21" s="497"/>
      <c r="G21" s="492"/>
      <c r="H21" s="316"/>
      <c r="I21" s="322"/>
      <c r="J21" s="712"/>
      <c r="K21" s="278"/>
      <c r="L21" s="521"/>
      <c r="M21" s="493"/>
      <c r="N21" s="493"/>
      <c r="O21" s="494"/>
      <c r="P21" s="499"/>
      <c r="Q21" s="273"/>
      <c r="R21" s="500"/>
      <c r="S21" s="272"/>
      <c r="T21" s="272"/>
      <c r="U21" s="272"/>
      <c r="V21" s="272"/>
      <c r="W21" s="272"/>
      <c r="X21" s="272"/>
      <c r="Y21" s="272"/>
      <c r="Z21" s="272"/>
      <c r="AA21" s="272"/>
      <c r="AB21" s="272"/>
      <c r="AC21" s="272"/>
      <c r="AD21" s="272"/>
      <c r="AE21" s="272"/>
      <c r="AF21" s="1315"/>
      <c r="AG21" s="1315"/>
      <c r="AH21" s="501"/>
      <c r="AI21" s="1311"/>
      <c r="AJ21" s="1311"/>
      <c r="AK21" s="530"/>
    </row>
    <row r="22" spans="2:37" ht="27" customHeight="1" thickBot="1">
      <c r="B22" s="1331"/>
      <c r="C22" s="1332"/>
      <c r="D22" s="1332"/>
      <c r="E22" s="1332"/>
      <c r="F22" s="1332"/>
      <c r="G22" s="1332"/>
      <c r="H22" s="1332"/>
      <c r="I22" s="1332"/>
      <c r="J22" s="1332"/>
      <c r="K22" s="1332"/>
      <c r="L22" s="1332"/>
      <c r="M22" s="1332"/>
      <c r="N22" s="1332"/>
      <c r="O22" s="1332"/>
      <c r="P22" s="1332"/>
      <c r="Q22" s="1332"/>
      <c r="R22" s="1332"/>
      <c r="S22" s="1332"/>
      <c r="T22" s="1332"/>
      <c r="U22" s="1332"/>
      <c r="V22" s="1332"/>
      <c r="W22" s="1332"/>
      <c r="X22" s="1332"/>
      <c r="Y22" s="1332"/>
      <c r="Z22" s="1332"/>
      <c r="AA22" s="1332"/>
      <c r="AB22" s="1332"/>
      <c r="AC22" s="1332"/>
      <c r="AD22" s="1332"/>
      <c r="AE22" s="1332"/>
      <c r="AF22" s="1332"/>
      <c r="AG22" s="1332"/>
      <c r="AH22" s="1332"/>
      <c r="AI22" s="1332"/>
      <c r="AJ22" s="1332"/>
      <c r="AK22" s="1333"/>
    </row>
  </sheetData>
  <sheetProtection/>
  <mergeCells count="40">
    <mergeCell ref="AJ11:AJ21"/>
    <mergeCell ref="AK11:AK20"/>
    <mergeCell ref="B22:AK22"/>
    <mergeCell ref="AI6:AI7"/>
    <mergeCell ref="AJ6:AJ7"/>
    <mergeCell ref="AK6:AK7"/>
    <mergeCell ref="D8:I8"/>
    <mergeCell ref="B9:AK9"/>
    <mergeCell ref="B11:B21"/>
    <mergeCell ref="AF11:AF21"/>
    <mergeCell ref="AG11:AG21"/>
    <mergeCell ref="AH11:AH20"/>
    <mergeCell ref="AI11:AI21"/>
    <mergeCell ref="X6:Y6"/>
    <mergeCell ref="Z6:AA6"/>
    <mergeCell ref="AB6:AC6"/>
    <mergeCell ref="AD6:AE6"/>
    <mergeCell ref="AF6:AG6"/>
    <mergeCell ref="AH6:AH7"/>
    <mergeCell ref="N6:N7"/>
    <mergeCell ref="O6:O7"/>
    <mergeCell ref="P6:Q6"/>
    <mergeCell ref="R6:S6"/>
    <mergeCell ref="T6:U6"/>
    <mergeCell ref="V6:W6"/>
    <mergeCell ref="B6:B7"/>
    <mergeCell ref="D6:I7"/>
    <mergeCell ref="J6:J7"/>
    <mergeCell ref="K6:K7"/>
    <mergeCell ref="L6:L7"/>
    <mergeCell ref="M6:M7"/>
    <mergeCell ref="B2:AK2"/>
    <mergeCell ref="B3:AK3"/>
    <mergeCell ref="B4:I4"/>
    <mergeCell ref="J4:U4"/>
    <mergeCell ref="V4:AK4"/>
    <mergeCell ref="B5:E5"/>
    <mergeCell ref="G5:O5"/>
    <mergeCell ref="P5:AG5"/>
    <mergeCell ref="AH5:AK5"/>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B1:AL21"/>
  <sheetViews>
    <sheetView zoomScalePageLayoutView="0" workbookViewId="0" topLeftCell="J11">
      <selection activeCell="B13" sqref="B13:AK13"/>
    </sheetView>
  </sheetViews>
  <sheetFormatPr defaultColWidth="11.421875" defaultRowHeight="15"/>
  <cols>
    <col min="1" max="1" width="4.57421875" style="0" customWidth="1"/>
    <col min="2" max="3" width="15.8515625" style="173" customWidth="1"/>
    <col min="4" max="4" width="12.140625" style="173" customWidth="1"/>
    <col min="5" max="5" width="30.00390625" style="0" customWidth="1"/>
    <col min="6" max="6" width="10.00390625" style="0" customWidth="1"/>
    <col min="9" max="9" width="19.28125" style="174" customWidth="1"/>
    <col min="10" max="10" width="15.7109375" style="174" customWidth="1"/>
    <col min="11" max="11" width="4.8515625" style="174" customWidth="1"/>
    <col min="12" max="13" width="5.7109375" style="0" customWidth="1"/>
    <col min="14" max="14" width="6.57421875" style="0" customWidth="1"/>
    <col min="15" max="15" width="6.140625" style="0" customWidth="1"/>
    <col min="16" max="19" width="5.00390625" style="0" customWidth="1"/>
    <col min="20" max="20" width="7.140625" style="0" customWidth="1"/>
    <col min="21" max="23" width="5.00390625" style="0" customWidth="1"/>
    <col min="24" max="24" width="5.7109375" style="0" customWidth="1"/>
    <col min="25" max="33" width="5.00390625" style="0" customWidth="1"/>
    <col min="34" max="34" width="5.140625" style="175" customWidth="1"/>
    <col min="35" max="35" width="5.421875" style="0" customWidth="1"/>
    <col min="36" max="36" width="4.8515625" style="0" customWidth="1"/>
    <col min="37" max="37" width="10.28125" style="0" customWidth="1"/>
  </cols>
  <sheetData>
    <row r="1" spans="2:37" ht="15.75" thickBot="1">
      <c r="B1" s="473"/>
      <c r="C1" s="473"/>
      <c r="D1" s="473"/>
      <c r="E1" s="474"/>
      <c r="F1" s="474"/>
      <c r="G1" s="474"/>
      <c r="H1" s="474"/>
      <c r="I1" s="475"/>
      <c r="J1" s="475"/>
      <c r="K1" s="475"/>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row>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522</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33.75" customHeight="1">
      <c r="B4" s="1207" t="s">
        <v>453</v>
      </c>
      <c r="C4" s="1208"/>
      <c r="D4" s="1208"/>
      <c r="E4" s="1208"/>
      <c r="F4" s="1208"/>
      <c r="G4" s="1208"/>
      <c r="H4" s="1208"/>
      <c r="I4" s="1209"/>
      <c r="J4" s="1210" t="s">
        <v>454</v>
      </c>
      <c r="K4" s="1211"/>
      <c r="L4" s="1211"/>
      <c r="M4" s="1211"/>
      <c r="N4" s="1211"/>
      <c r="O4" s="1211"/>
      <c r="P4" s="1211"/>
      <c r="Q4" s="1211"/>
      <c r="R4" s="1211"/>
      <c r="S4" s="1211"/>
      <c r="T4" s="1211"/>
      <c r="U4" s="1212"/>
      <c r="V4" s="1210" t="s">
        <v>16</v>
      </c>
      <c r="W4" s="1213"/>
      <c r="X4" s="1213"/>
      <c r="Y4" s="1213"/>
      <c r="Z4" s="1213"/>
      <c r="AA4" s="1213"/>
      <c r="AB4" s="1213"/>
      <c r="AC4" s="1213"/>
      <c r="AD4" s="1213"/>
      <c r="AE4" s="1213"/>
      <c r="AF4" s="1213"/>
      <c r="AG4" s="1213"/>
      <c r="AH4" s="1213"/>
      <c r="AI4" s="1213"/>
      <c r="AJ4" s="1213"/>
      <c r="AK4" s="1214"/>
    </row>
    <row r="5" spans="2:37" ht="39" customHeight="1" thickBot="1">
      <c r="B5" s="1215" t="s">
        <v>570</v>
      </c>
      <c r="C5" s="1216"/>
      <c r="D5" s="1216"/>
      <c r="E5" s="1217"/>
      <c r="F5" s="695"/>
      <c r="G5" s="1106" t="s">
        <v>456</v>
      </c>
      <c r="H5" s="1106"/>
      <c r="I5" s="1106"/>
      <c r="J5" s="1106"/>
      <c r="K5" s="1106"/>
      <c r="L5" s="1106"/>
      <c r="M5" s="1106"/>
      <c r="N5" s="1106"/>
      <c r="O5" s="1107"/>
      <c r="P5" s="1218" t="s">
        <v>0</v>
      </c>
      <c r="Q5" s="1219"/>
      <c r="R5" s="1219"/>
      <c r="S5" s="1219"/>
      <c r="T5" s="1219"/>
      <c r="U5" s="1219"/>
      <c r="V5" s="1219"/>
      <c r="W5" s="1219"/>
      <c r="X5" s="1219"/>
      <c r="Y5" s="1219"/>
      <c r="Z5" s="1219"/>
      <c r="AA5" s="1219"/>
      <c r="AB5" s="1219"/>
      <c r="AC5" s="1219"/>
      <c r="AD5" s="1219"/>
      <c r="AE5" s="1219"/>
      <c r="AF5" s="1219"/>
      <c r="AG5" s="1220"/>
      <c r="AH5" s="1221" t="s">
        <v>1</v>
      </c>
      <c r="AI5" s="1222"/>
      <c r="AJ5" s="1222"/>
      <c r="AK5" s="1223"/>
    </row>
    <row r="6" spans="2:37" ht="16.5" customHeight="1">
      <c r="B6" s="1189" t="s">
        <v>17</v>
      </c>
      <c r="C6" s="177"/>
      <c r="D6" s="1191" t="s">
        <v>2</v>
      </c>
      <c r="E6" s="1192"/>
      <c r="F6" s="1192"/>
      <c r="G6" s="1192"/>
      <c r="H6" s="1192"/>
      <c r="I6" s="1192"/>
      <c r="J6" s="1195" t="s">
        <v>3</v>
      </c>
      <c r="K6" s="1197" t="s">
        <v>18</v>
      </c>
      <c r="L6" s="1197" t="s">
        <v>4</v>
      </c>
      <c r="M6" s="1199" t="s">
        <v>40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182" t="s">
        <v>10</v>
      </c>
      <c r="AI6" s="1165" t="s">
        <v>11</v>
      </c>
      <c r="AJ6" s="1167" t="s">
        <v>111</v>
      </c>
      <c r="AK6" s="1169" t="s">
        <v>21</v>
      </c>
    </row>
    <row r="7" spans="2:37" ht="65.25" customHeight="1" thickBot="1">
      <c r="B7" s="1190"/>
      <c r="C7" s="178"/>
      <c r="D7" s="1193"/>
      <c r="E7" s="1194"/>
      <c r="F7" s="1194"/>
      <c r="G7" s="1194"/>
      <c r="H7" s="1194"/>
      <c r="I7" s="1194"/>
      <c r="J7" s="1196"/>
      <c r="K7" s="1198" t="s">
        <v>18</v>
      </c>
      <c r="L7" s="1198"/>
      <c r="M7" s="1200"/>
      <c r="N7" s="1185"/>
      <c r="O7" s="1187"/>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183"/>
      <c r="AI7" s="1166"/>
      <c r="AJ7" s="1168"/>
      <c r="AK7" s="1170"/>
    </row>
    <row r="8" spans="2:37" ht="78" customHeight="1" thickBot="1">
      <c r="B8" s="183" t="s">
        <v>576</v>
      </c>
      <c r="C8" s="184"/>
      <c r="D8" s="1171" t="s">
        <v>571</v>
      </c>
      <c r="E8" s="1172"/>
      <c r="F8" s="1172"/>
      <c r="G8" s="1172"/>
      <c r="H8" s="1172"/>
      <c r="I8" s="1172"/>
      <c r="J8" s="185" t="s">
        <v>114</v>
      </c>
      <c r="K8" s="186"/>
      <c r="L8" s="187"/>
      <c r="M8" s="187"/>
      <c r="N8" s="188"/>
      <c r="O8" s="189"/>
      <c r="P8" s="190">
        <f aca="true" t="shared" si="0" ref="P8:AE8">P10+P14+P18</f>
        <v>0</v>
      </c>
      <c r="Q8" s="191">
        <f t="shared" si="0"/>
        <v>0</v>
      </c>
      <c r="R8" s="191">
        <f t="shared" si="0"/>
        <v>0</v>
      </c>
      <c r="S8" s="191">
        <f t="shared" si="0"/>
        <v>0</v>
      </c>
      <c r="T8" s="191">
        <f t="shared" si="0"/>
        <v>106300000</v>
      </c>
      <c r="U8" s="191">
        <f t="shared" si="0"/>
        <v>0</v>
      </c>
      <c r="V8" s="191">
        <f t="shared" si="0"/>
        <v>0</v>
      </c>
      <c r="W8" s="191">
        <f t="shared" si="0"/>
        <v>0</v>
      </c>
      <c r="X8" s="191">
        <f t="shared" si="0"/>
        <v>0</v>
      </c>
      <c r="Y8" s="191">
        <f t="shared" si="0"/>
        <v>0</v>
      </c>
      <c r="Z8" s="191">
        <f t="shared" si="0"/>
        <v>0</v>
      </c>
      <c r="AA8" s="191">
        <f t="shared" si="0"/>
        <v>0</v>
      </c>
      <c r="AB8" s="191">
        <f t="shared" si="0"/>
        <v>0</v>
      </c>
      <c r="AC8" s="191">
        <f t="shared" si="0"/>
        <v>0</v>
      </c>
      <c r="AD8" s="191">
        <f t="shared" si="0"/>
        <v>0</v>
      </c>
      <c r="AE8" s="191">
        <f t="shared" si="0"/>
        <v>0</v>
      </c>
      <c r="AF8" s="191">
        <f>+AF10+AF14+AF18</f>
        <v>106300000</v>
      </c>
      <c r="AG8" s="192">
        <f>AG10+AG14+AG18</f>
        <v>0</v>
      </c>
      <c r="AH8" s="193">
        <f>AH10+AH14+AH18</f>
        <v>0</v>
      </c>
      <c r="AI8" s="194"/>
      <c r="AJ8" s="194"/>
      <c r="AK8" s="195"/>
    </row>
    <row r="9" spans="2:37" ht="5.25" customHeight="1" thickBot="1">
      <c r="B9" s="1321"/>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3"/>
    </row>
    <row r="10" spans="2:37" ht="105.75" customHeight="1" thickBot="1">
      <c r="B10" s="233" t="s">
        <v>12</v>
      </c>
      <c r="C10" s="234" t="s">
        <v>258</v>
      </c>
      <c r="D10" s="198" t="s">
        <v>28</v>
      </c>
      <c r="E10" s="198" t="s">
        <v>13</v>
      </c>
      <c r="F10" s="198" t="s">
        <v>265</v>
      </c>
      <c r="G10" s="200" t="s">
        <v>25</v>
      </c>
      <c r="H10" s="310" t="s">
        <v>26</v>
      </c>
      <c r="I10" s="311" t="s">
        <v>116</v>
      </c>
      <c r="J10" s="258" t="s">
        <v>29</v>
      </c>
      <c r="K10" s="312"/>
      <c r="L10" s="312"/>
      <c r="M10" s="312"/>
      <c r="N10" s="312"/>
      <c r="O10" s="313"/>
      <c r="P10" s="208">
        <f aca="true" t="shared" si="1" ref="P10:AE10">SUM(P11:P12)</f>
        <v>0</v>
      </c>
      <c r="Q10" s="209">
        <f t="shared" si="1"/>
        <v>0</v>
      </c>
      <c r="R10" s="210">
        <f t="shared" si="1"/>
        <v>0</v>
      </c>
      <c r="S10" s="209">
        <f t="shared" si="1"/>
        <v>0</v>
      </c>
      <c r="T10" s="210">
        <f t="shared" si="1"/>
        <v>67000000</v>
      </c>
      <c r="U10" s="209">
        <f t="shared" si="1"/>
        <v>0</v>
      </c>
      <c r="V10" s="210">
        <f t="shared" si="1"/>
        <v>0</v>
      </c>
      <c r="W10" s="209">
        <f t="shared" si="1"/>
        <v>0</v>
      </c>
      <c r="X10" s="210">
        <f t="shared" si="1"/>
        <v>0</v>
      </c>
      <c r="Y10" s="209">
        <f t="shared" si="1"/>
        <v>0</v>
      </c>
      <c r="Z10" s="210">
        <f t="shared" si="1"/>
        <v>0</v>
      </c>
      <c r="AA10" s="209">
        <f t="shared" si="1"/>
        <v>0</v>
      </c>
      <c r="AB10" s="210">
        <f t="shared" si="1"/>
        <v>0</v>
      </c>
      <c r="AC10" s="209">
        <f t="shared" si="1"/>
        <v>0</v>
      </c>
      <c r="AD10" s="210">
        <f t="shared" si="1"/>
        <v>0</v>
      </c>
      <c r="AE10" s="209">
        <f t="shared" si="1"/>
        <v>0</v>
      </c>
      <c r="AF10" s="616">
        <f>+AD10+AB10+V10+T10+R10+P10</f>
        <v>67000000</v>
      </c>
      <c r="AG10" s="209">
        <f>+AE10+AC10+AA10+Y10+W10+S10+Q10</f>
        <v>0</v>
      </c>
      <c r="AH10" s="212">
        <f>SUM(AH11:AH12)</f>
        <v>0</v>
      </c>
      <c r="AI10" s="213"/>
      <c r="AJ10" s="213"/>
      <c r="AK10" s="214"/>
    </row>
    <row r="11" spans="2:37" ht="41.25" customHeight="1">
      <c r="B11" s="463" t="s">
        <v>572</v>
      </c>
      <c r="C11" s="1411" t="s">
        <v>575</v>
      </c>
      <c r="D11" s="236"/>
      <c r="E11" s="238" t="s">
        <v>577</v>
      </c>
      <c r="F11" s="238"/>
      <c r="G11" s="479"/>
      <c r="H11" s="228"/>
      <c r="I11" s="586" t="s">
        <v>461</v>
      </c>
      <c r="J11" s="314" t="s">
        <v>578</v>
      </c>
      <c r="K11" s="469">
        <v>1</v>
      </c>
      <c r="L11" s="480">
        <v>2</v>
      </c>
      <c r="M11" s="225">
        <v>2</v>
      </c>
      <c r="N11" s="225"/>
      <c r="O11" s="481"/>
      <c r="P11" s="706">
        <v>0</v>
      </c>
      <c r="Q11" s="221">
        <v>0</v>
      </c>
      <c r="R11" s="707">
        <v>0</v>
      </c>
      <c r="S11" s="246">
        <v>0</v>
      </c>
      <c r="T11" s="246">
        <v>67000000</v>
      </c>
      <c r="U11" s="246">
        <v>0</v>
      </c>
      <c r="V11" s="246">
        <v>0</v>
      </c>
      <c r="W11" s="246">
        <v>0</v>
      </c>
      <c r="X11" s="246">
        <v>0</v>
      </c>
      <c r="Y11" s="246">
        <v>0</v>
      </c>
      <c r="Z11" s="246">
        <v>0</v>
      </c>
      <c r="AA11" s="246">
        <v>0</v>
      </c>
      <c r="AB11" s="246">
        <v>0</v>
      </c>
      <c r="AC11" s="246">
        <v>0</v>
      </c>
      <c r="AD11" s="248">
        <v>0</v>
      </c>
      <c r="AE11" s="248">
        <v>0</v>
      </c>
      <c r="AF11" s="1225">
        <f>+P10+R10+T10+V10+X10+Z10+AB10+AD10</f>
        <v>67000000</v>
      </c>
      <c r="AG11" s="1225">
        <f>+Q10+S10+U10+W10+Y10+AA10+AC10+AE10</f>
        <v>0</v>
      </c>
      <c r="AH11" s="1440" t="str">
        <f>+AH19</f>
        <v>POBLACION EN GENERAL</v>
      </c>
      <c r="AI11" s="1338"/>
      <c r="AJ11" s="1338"/>
      <c r="AK11" s="1379" t="str">
        <f>+AK15</f>
        <v>Dra Clara Piedad ortiz</v>
      </c>
    </row>
    <row r="12" spans="2:37" ht="17.25" customHeight="1" thickBot="1">
      <c r="B12" s="696"/>
      <c r="C12" s="1413"/>
      <c r="D12" s="279"/>
      <c r="E12" s="498"/>
      <c r="F12" s="498"/>
      <c r="G12" s="634"/>
      <c r="H12" s="317"/>
      <c r="I12" s="635"/>
      <c r="J12" s="635"/>
      <c r="K12" s="280"/>
      <c r="L12" s="636"/>
      <c r="M12" s="637"/>
      <c r="N12" s="483"/>
      <c r="O12" s="541"/>
      <c r="P12" s="499"/>
      <c r="Q12" s="273"/>
      <c r="R12" s="500"/>
      <c r="S12" s="272"/>
      <c r="T12" s="272"/>
      <c r="U12" s="272"/>
      <c r="V12" s="272"/>
      <c r="W12" s="272"/>
      <c r="X12" s="272"/>
      <c r="Y12" s="272"/>
      <c r="Z12" s="272"/>
      <c r="AA12" s="272"/>
      <c r="AB12" s="272"/>
      <c r="AC12" s="272"/>
      <c r="AD12" s="272"/>
      <c r="AE12" s="272"/>
      <c r="AF12" s="1315"/>
      <c r="AG12" s="1315"/>
      <c r="AH12" s="1410"/>
      <c r="AI12" s="1311"/>
      <c r="AJ12" s="1311"/>
      <c r="AK12" s="1441"/>
    </row>
    <row r="13" spans="2:37" ht="4.5" customHeight="1" thickBot="1">
      <c r="B13" s="1328"/>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30"/>
    </row>
    <row r="14" spans="2:37" ht="51.75" customHeight="1" thickBot="1">
      <c r="B14" s="233" t="s">
        <v>12</v>
      </c>
      <c r="C14" s="234"/>
      <c r="D14" s="198" t="s">
        <v>28</v>
      </c>
      <c r="E14" s="198" t="s">
        <v>13</v>
      </c>
      <c r="F14" s="198" t="s">
        <v>27</v>
      </c>
      <c r="G14" s="200" t="s">
        <v>25</v>
      </c>
      <c r="H14" s="200" t="s">
        <v>26</v>
      </c>
      <c r="I14" s="201" t="s">
        <v>14</v>
      </c>
      <c r="J14" s="258" t="s">
        <v>29</v>
      </c>
      <c r="K14" s="203"/>
      <c r="L14" s="205"/>
      <c r="M14" s="205"/>
      <c r="N14" s="206"/>
      <c r="O14" s="207"/>
      <c r="P14" s="208">
        <f aca="true" t="shared" si="2" ref="P14:AE14">SUM(P15:P16)</f>
        <v>0</v>
      </c>
      <c r="Q14" s="209">
        <f t="shared" si="2"/>
        <v>0</v>
      </c>
      <c r="R14" s="210">
        <f t="shared" si="2"/>
        <v>0</v>
      </c>
      <c r="S14" s="209">
        <f t="shared" si="2"/>
        <v>0</v>
      </c>
      <c r="T14" s="210">
        <f t="shared" si="2"/>
        <v>24300000</v>
      </c>
      <c r="U14" s="209">
        <f t="shared" si="2"/>
        <v>0</v>
      </c>
      <c r="V14" s="210">
        <f t="shared" si="2"/>
        <v>0</v>
      </c>
      <c r="W14" s="209">
        <f t="shared" si="2"/>
        <v>0</v>
      </c>
      <c r="X14" s="210">
        <f t="shared" si="2"/>
        <v>0</v>
      </c>
      <c r="Y14" s="209">
        <f t="shared" si="2"/>
        <v>0</v>
      </c>
      <c r="Z14" s="210">
        <f t="shared" si="2"/>
        <v>0</v>
      </c>
      <c r="AA14" s="209">
        <f t="shared" si="2"/>
        <v>0</v>
      </c>
      <c r="AB14" s="210">
        <f t="shared" si="2"/>
        <v>0</v>
      </c>
      <c r="AC14" s="209">
        <f t="shared" si="2"/>
        <v>0</v>
      </c>
      <c r="AD14" s="210">
        <f t="shared" si="2"/>
        <v>0</v>
      </c>
      <c r="AE14" s="209">
        <f t="shared" si="2"/>
        <v>0</v>
      </c>
      <c r="AF14" s="210">
        <f>+AD14+AB14+Z14+X14+V14+T14+R14+P14</f>
        <v>24300000</v>
      </c>
      <c r="AG14" s="209">
        <f>+AE14+AC14+Y14+W14+U14+Q14</f>
        <v>0</v>
      </c>
      <c r="AH14" s="212">
        <f>SUM(AH15:AH16)</f>
        <v>0</v>
      </c>
      <c r="AI14" s="213"/>
      <c r="AJ14" s="213"/>
      <c r="AK14" s="214"/>
    </row>
    <row r="15" spans="2:37" ht="53.25" customHeight="1">
      <c r="B15" s="1224" t="s">
        <v>573</v>
      </c>
      <c r="C15" s="1439"/>
      <c r="D15" s="505"/>
      <c r="E15" s="237" t="s">
        <v>580</v>
      </c>
      <c r="F15" s="237"/>
      <c r="G15" s="318"/>
      <c r="H15" s="252"/>
      <c r="I15" s="506" t="s">
        <v>579</v>
      </c>
      <c r="J15" s="507" t="s">
        <v>581</v>
      </c>
      <c r="K15" s="683">
        <v>1</v>
      </c>
      <c r="L15" s="683">
        <v>1</v>
      </c>
      <c r="M15" s="430">
        <v>100</v>
      </c>
      <c r="N15" s="1415"/>
      <c r="O15" s="1417"/>
      <c r="P15" s="508"/>
      <c r="Q15" s="248"/>
      <c r="R15" s="248"/>
      <c r="S15" s="248"/>
      <c r="T15" s="248">
        <v>24300000</v>
      </c>
      <c r="U15" s="248"/>
      <c r="V15" s="248"/>
      <c r="W15" s="248"/>
      <c r="X15" s="248"/>
      <c r="Y15" s="248"/>
      <c r="Z15" s="248"/>
      <c r="AA15" s="248"/>
      <c r="AB15" s="248"/>
      <c r="AC15" s="248"/>
      <c r="AD15" s="248"/>
      <c r="AE15" s="248"/>
      <c r="AF15" s="1143">
        <f>+P15:P16+R15:R16+T15:T16+V15:V16+X15:X16+Z15:Z16+AB15:AB16+AD15:AD16</f>
        <v>24300000</v>
      </c>
      <c r="AG15" s="1143">
        <f>+Q15:Q16+S15:S16+W15:W16+AE15:AE16</f>
        <v>0</v>
      </c>
      <c r="AH15" s="1123" t="s">
        <v>366</v>
      </c>
      <c r="AI15" s="1317"/>
      <c r="AJ15" s="1126"/>
      <c r="AK15" s="1131" t="str">
        <f>+AK19</f>
        <v>Dra Clara Piedad ortiz</v>
      </c>
    </row>
    <row r="16" spans="2:38" ht="57.75" customHeight="1" thickBot="1">
      <c r="B16" s="1150"/>
      <c r="C16" s="1435"/>
      <c r="D16" s="512"/>
      <c r="E16" s="498"/>
      <c r="F16" s="498"/>
      <c r="G16" s="513"/>
      <c r="H16" s="317"/>
      <c r="I16" s="653"/>
      <c r="J16" s="654"/>
      <c r="K16" s="319"/>
      <c r="L16" s="323"/>
      <c r="M16" s="269"/>
      <c r="N16" s="1416"/>
      <c r="O16" s="1418"/>
      <c r="P16" s="271"/>
      <c r="Q16" s="272"/>
      <c r="R16" s="272"/>
      <c r="S16" s="272"/>
      <c r="T16" s="272"/>
      <c r="U16" s="272"/>
      <c r="V16" s="272"/>
      <c r="W16" s="272"/>
      <c r="X16" s="272"/>
      <c r="Y16" s="272"/>
      <c r="Z16" s="272"/>
      <c r="AA16" s="272"/>
      <c r="AB16" s="272"/>
      <c r="AC16" s="272"/>
      <c r="AD16" s="272"/>
      <c r="AE16" s="272"/>
      <c r="AF16" s="1419"/>
      <c r="AG16" s="1419"/>
      <c r="AH16" s="1125"/>
      <c r="AI16" s="1318"/>
      <c r="AJ16" s="1128"/>
      <c r="AK16" s="1133"/>
      <c r="AL16" s="516"/>
    </row>
    <row r="17" spans="2:38" ht="4.5" customHeight="1" thickBot="1">
      <c r="B17" s="1328"/>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30"/>
      <c r="AL17" s="516"/>
    </row>
    <row r="18" spans="2:38" ht="74.25" customHeight="1" thickBot="1">
      <c r="B18" s="233" t="s">
        <v>12</v>
      </c>
      <c r="C18" s="234"/>
      <c r="D18" s="198" t="s">
        <v>28</v>
      </c>
      <c r="E18" s="198" t="s">
        <v>13</v>
      </c>
      <c r="F18" s="198" t="s">
        <v>27</v>
      </c>
      <c r="G18" s="200" t="s">
        <v>25</v>
      </c>
      <c r="H18" s="200" t="s">
        <v>26</v>
      </c>
      <c r="I18" s="201" t="s">
        <v>15</v>
      </c>
      <c r="J18" s="258" t="s">
        <v>29</v>
      </c>
      <c r="K18" s="203"/>
      <c r="L18" s="204"/>
      <c r="M18" s="205"/>
      <c r="N18" s="206"/>
      <c r="O18" s="207"/>
      <c r="P18" s="208">
        <f aca="true" t="shared" si="3" ref="P18:AE18">SUM(P19:P21)</f>
        <v>0</v>
      </c>
      <c r="Q18" s="209">
        <f t="shared" si="3"/>
        <v>0</v>
      </c>
      <c r="R18" s="210">
        <f t="shared" si="3"/>
        <v>0</v>
      </c>
      <c r="S18" s="209">
        <f t="shared" si="3"/>
        <v>0</v>
      </c>
      <c r="T18" s="210">
        <f t="shared" si="3"/>
        <v>15000000</v>
      </c>
      <c r="U18" s="209">
        <f t="shared" si="3"/>
        <v>0</v>
      </c>
      <c r="V18" s="210">
        <f t="shared" si="3"/>
        <v>0</v>
      </c>
      <c r="W18" s="209">
        <f t="shared" si="3"/>
        <v>0</v>
      </c>
      <c r="X18" s="210">
        <f t="shared" si="3"/>
        <v>0</v>
      </c>
      <c r="Y18" s="209">
        <f t="shared" si="3"/>
        <v>0</v>
      </c>
      <c r="Z18" s="210">
        <f t="shared" si="3"/>
        <v>0</v>
      </c>
      <c r="AA18" s="209">
        <f t="shared" si="3"/>
        <v>0</v>
      </c>
      <c r="AB18" s="210">
        <f t="shared" si="3"/>
        <v>0</v>
      </c>
      <c r="AC18" s="209">
        <f t="shared" si="3"/>
        <v>0</v>
      </c>
      <c r="AD18" s="210">
        <f t="shared" si="3"/>
        <v>0</v>
      </c>
      <c r="AE18" s="209">
        <f t="shared" si="3"/>
        <v>0</v>
      </c>
      <c r="AF18" s="211">
        <f>+AD18+Z18+X18+V18+T18+P18</f>
        <v>15000000</v>
      </c>
      <c r="AG18" s="209">
        <f>+AE18+AC18+AA18+Y18+W18+U18+S18+Q18</f>
        <v>0</v>
      </c>
      <c r="AH18" s="212">
        <f>SUM(AH19:AH21)</f>
        <v>0</v>
      </c>
      <c r="AI18" s="213"/>
      <c r="AJ18" s="213"/>
      <c r="AK18" s="214"/>
      <c r="AL18" s="516"/>
    </row>
    <row r="19" spans="2:38" ht="66" customHeight="1">
      <c r="B19" s="1148" t="s">
        <v>574</v>
      </c>
      <c r="C19" s="1433" t="s">
        <v>574</v>
      </c>
      <c r="D19" s="236"/>
      <c r="E19" s="238" t="s">
        <v>582</v>
      </c>
      <c r="F19" s="238"/>
      <c r="G19" s="239"/>
      <c r="H19" s="240"/>
      <c r="I19" s="457" t="s">
        <v>583</v>
      </c>
      <c r="J19" s="647" t="s">
        <v>584</v>
      </c>
      <c r="K19" s="1263">
        <v>0</v>
      </c>
      <c r="L19" s="1442">
        <v>1</v>
      </c>
      <c r="M19" s="1442">
        <v>1</v>
      </c>
      <c r="N19" s="1137"/>
      <c r="O19" s="1140"/>
      <c r="P19" s="245"/>
      <c r="Q19" s="246"/>
      <c r="R19" s="247"/>
      <c r="S19" s="246"/>
      <c r="T19" s="246">
        <v>15000000</v>
      </c>
      <c r="U19" s="246"/>
      <c r="V19" s="246"/>
      <c r="W19" s="246"/>
      <c r="X19" s="246"/>
      <c r="Y19" s="246"/>
      <c r="Z19" s="246"/>
      <c r="AA19" s="246"/>
      <c r="AB19" s="246"/>
      <c r="AC19" s="246"/>
      <c r="AD19" s="248"/>
      <c r="AE19" s="248"/>
      <c r="AF19" s="1143">
        <f>+P19:P21+R19:R21+T19:T21+V19:V21+X19:X21+Z19:Z21+AB19:AB21+AD19:AD21</f>
        <v>15000000</v>
      </c>
      <c r="AG19" s="1143">
        <f>+Q19:Q21+S19:S21+U19:U21+W19:W21+Y19:Y21+AA19:AA21+AC19:AC21+AE19:AE21</f>
        <v>0</v>
      </c>
      <c r="AH19" s="1123" t="s">
        <v>366</v>
      </c>
      <c r="AI19" s="1126"/>
      <c r="AJ19" s="1126"/>
      <c r="AK19" s="1131" t="s">
        <v>525</v>
      </c>
      <c r="AL19" s="516"/>
    </row>
    <row r="20" spans="2:38" ht="47.25" customHeight="1">
      <c r="B20" s="1149"/>
      <c r="C20" s="1434"/>
      <c r="D20" s="277"/>
      <c r="E20" s="226" t="s">
        <v>514</v>
      </c>
      <c r="F20" s="226"/>
      <c r="G20" s="227"/>
      <c r="H20" s="252"/>
      <c r="I20" s="457" t="s">
        <v>586</v>
      </c>
      <c r="J20" s="647" t="s">
        <v>585</v>
      </c>
      <c r="K20" s="1264"/>
      <c r="L20" s="1445"/>
      <c r="M20" s="1443"/>
      <c r="N20" s="1138"/>
      <c r="O20" s="1141"/>
      <c r="P20" s="254"/>
      <c r="Q20" s="255"/>
      <c r="R20" s="256"/>
      <c r="S20" s="255"/>
      <c r="T20" s="255"/>
      <c r="U20" s="255"/>
      <c r="V20" s="255"/>
      <c r="W20" s="255"/>
      <c r="X20" s="255"/>
      <c r="Y20" s="255"/>
      <c r="Z20" s="255"/>
      <c r="AA20" s="255"/>
      <c r="AB20" s="255"/>
      <c r="AC20" s="255"/>
      <c r="AD20" s="248"/>
      <c r="AE20" s="248"/>
      <c r="AF20" s="1424"/>
      <c r="AG20" s="1424"/>
      <c r="AH20" s="1124"/>
      <c r="AI20" s="1126"/>
      <c r="AJ20" s="1126"/>
      <c r="AK20" s="1131"/>
      <c r="AL20" s="516"/>
    </row>
    <row r="21" spans="2:38" ht="30.75" customHeight="1" thickBot="1">
      <c r="B21" s="1150"/>
      <c r="C21" s="1435"/>
      <c r="D21" s="279"/>
      <c r="E21" s="498"/>
      <c r="F21" s="498"/>
      <c r="G21" s="701"/>
      <c r="H21" s="317"/>
      <c r="I21" s="714"/>
      <c r="J21" s="715"/>
      <c r="K21" s="1265"/>
      <c r="L21" s="1446"/>
      <c r="M21" s="1444"/>
      <c r="N21" s="1139"/>
      <c r="O21" s="1142"/>
      <c r="P21" s="271"/>
      <c r="Q21" s="272"/>
      <c r="R21" s="273"/>
      <c r="S21" s="272"/>
      <c r="T21" s="272"/>
      <c r="U21" s="272"/>
      <c r="V21" s="272"/>
      <c r="W21" s="272"/>
      <c r="X21" s="272"/>
      <c r="Y21" s="272"/>
      <c r="Z21" s="272"/>
      <c r="AA21" s="272"/>
      <c r="AB21" s="272"/>
      <c r="AC21" s="272"/>
      <c r="AD21" s="272"/>
      <c r="AE21" s="272"/>
      <c r="AF21" s="1425"/>
      <c r="AG21" s="1425"/>
      <c r="AH21" s="1125"/>
      <c r="AI21" s="1128"/>
      <c r="AJ21" s="1128"/>
      <c r="AK21" s="1133"/>
      <c r="AL21" s="516"/>
    </row>
  </sheetData>
  <sheetProtection/>
  <mergeCells count="64">
    <mergeCell ref="B17:AK17"/>
    <mergeCell ref="AK19:AK21"/>
    <mergeCell ref="O19:O21"/>
    <mergeCell ref="AF19:AF21"/>
    <mergeCell ref="AG19:AG21"/>
    <mergeCell ref="AH19:AH21"/>
    <mergeCell ref="AI19:AI21"/>
    <mergeCell ref="AJ19:AJ21"/>
    <mergeCell ref="B19:B21"/>
    <mergeCell ref="C19:C21"/>
    <mergeCell ref="K19:K21"/>
    <mergeCell ref="L19:L21"/>
    <mergeCell ref="M19:M21"/>
    <mergeCell ref="N19:N21"/>
    <mergeCell ref="B13:AK13"/>
    <mergeCell ref="B15:B16"/>
    <mergeCell ref="C15:C16"/>
    <mergeCell ref="N15:N16"/>
    <mergeCell ref="O15:O16"/>
    <mergeCell ref="AF15:AF16"/>
    <mergeCell ref="AG15:AG16"/>
    <mergeCell ref="AH15:AH16"/>
    <mergeCell ref="AI15:AI16"/>
    <mergeCell ref="AJ15:AJ16"/>
    <mergeCell ref="AK11:AK12"/>
    <mergeCell ref="AK15:AK16"/>
    <mergeCell ref="C11:C12"/>
    <mergeCell ref="AF11:AF12"/>
    <mergeCell ref="AG11:AG12"/>
    <mergeCell ref="AI11:AI12"/>
    <mergeCell ref="AJ11:AJ12"/>
    <mergeCell ref="AH11:AH12"/>
    <mergeCell ref="AI6:AI7"/>
    <mergeCell ref="AJ6:AJ7"/>
    <mergeCell ref="AK6:AK7"/>
    <mergeCell ref="D8:I8"/>
    <mergeCell ref="B9:AK9"/>
    <mergeCell ref="X6:Y6"/>
    <mergeCell ref="Z6:AA6"/>
    <mergeCell ref="AB6:AC6"/>
    <mergeCell ref="AD6:AE6"/>
    <mergeCell ref="AF6:AG6"/>
    <mergeCell ref="AH6:AH7"/>
    <mergeCell ref="N6:N7"/>
    <mergeCell ref="O6:O7"/>
    <mergeCell ref="P6:Q6"/>
    <mergeCell ref="R6:S6"/>
    <mergeCell ref="T6:U6"/>
    <mergeCell ref="V6:W6"/>
    <mergeCell ref="B6:B7"/>
    <mergeCell ref="D6:I7"/>
    <mergeCell ref="J6:J7"/>
    <mergeCell ref="K6:K7"/>
    <mergeCell ref="L6:L7"/>
    <mergeCell ref="M6:M7"/>
    <mergeCell ref="B2:AK2"/>
    <mergeCell ref="B3:AK3"/>
    <mergeCell ref="B4:I4"/>
    <mergeCell ref="J4:U4"/>
    <mergeCell ref="V4:AK4"/>
    <mergeCell ref="B5:E5"/>
    <mergeCell ref="G5:O5"/>
    <mergeCell ref="P5:AG5"/>
    <mergeCell ref="AH5:AK5"/>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AT134"/>
  <sheetViews>
    <sheetView zoomScalePageLayoutView="0" workbookViewId="0" topLeftCell="A1">
      <selection activeCell="K8" sqref="K8:K10"/>
    </sheetView>
  </sheetViews>
  <sheetFormatPr defaultColWidth="11.421875" defaultRowHeight="15"/>
  <cols>
    <col min="1" max="1" width="11.140625" style="864" customWidth="1"/>
    <col min="2" max="2" width="24.421875" style="864" customWidth="1"/>
    <col min="3" max="3" width="7.00390625" style="864" customWidth="1"/>
    <col min="4" max="4" width="7.140625" style="865" customWidth="1"/>
    <col min="5" max="5" width="10.7109375" style="865" customWidth="1"/>
    <col min="6" max="6" width="8.140625" style="864" customWidth="1"/>
    <col min="7" max="7" width="25.00390625" style="866" customWidth="1"/>
    <col min="8" max="8" width="9.140625" style="866" customWidth="1"/>
    <col min="9" max="9" width="7.8515625" style="866" customWidth="1"/>
    <col min="10" max="10" width="30.57421875" style="866" customWidth="1"/>
    <col min="11" max="11" width="14.28125" style="866" customWidth="1"/>
    <col min="12" max="12" width="14.421875" style="866" customWidth="1"/>
    <col min="13" max="13" width="30.00390625" style="866" customWidth="1"/>
    <col min="14" max="14" width="72.7109375" style="867" customWidth="1"/>
    <col min="15" max="16" width="18.57421875" style="866" customWidth="1"/>
    <col min="17" max="17" width="12.421875" style="866" customWidth="1"/>
    <col min="18" max="18" width="13.28125" style="866" customWidth="1"/>
    <col min="19" max="19" width="13.28125" style="860" customWidth="1"/>
    <col min="20" max="20" width="11.421875" style="864" customWidth="1"/>
    <col min="21" max="16384" width="11.421875" style="808" customWidth="1"/>
  </cols>
  <sheetData>
    <row r="1" spans="1:21" s="784" customFormat="1" ht="30" customHeight="1">
      <c r="A1" s="1526"/>
      <c r="B1" s="1527"/>
      <c r="C1" s="1527"/>
      <c r="D1" s="1527"/>
      <c r="E1" s="1527"/>
      <c r="F1" s="1527"/>
      <c r="G1" s="1527"/>
      <c r="H1" s="1527"/>
      <c r="I1" s="1527"/>
      <c r="J1" s="1527"/>
      <c r="K1" s="1527"/>
      <c r="L1" s="1527"/>
      <c r="M1" s="1527"/>
      <c r="N1" s="1527"/>
      <c r="O1" s="1527"/>
      <c r="P1" s="1527"/>
      <c r="Q1" s="1527"/>
      <c r="R1" s="1527"/>
      <c r="S1" s="1527"/>
      <c r="T1" s="1527"/>
      <c r="U1" s="1528"/>
    </row>
    <row r="2" spans="1:21" s="784" customFormat="1" ht="25.5" customHeight="1">
      <c r="A2" s="1529" t="s">
        <v>812</v>
      </c>
      <c r="B2" s="1530"/>
      <c r="C2" s="1530"/>
      <c r="D2" s="1530"/>
      <c r="E2" s="1530"/>
      <c r="F2" s="1530"/>
      <c r="G2" s="1530"/>
      <c r="H2" s="1530"/>
      <c r="I2" s="1530"/>
      <c r="J2" s="1530"/>
      <c r="K2" s="1530"/>
      <c r="L2" s="1530"/>
      <c r="M2" s="1530"/>
      <c r="N2" s="1530"/>
      <c r="O2" s="1530"/>
      <c r="P2" s="1530"/>
      <c r="Q2" s="1530"/>
      <c r="R2" s="1530"/>
      <c r="S2" s="1530"/>
      <c r="T2" s="1530"/>
      <c r="U2" s="1531"/>
    </row>
    <row r="3" spans="1:21" s="784" customFormat="1" ht="27" customHeight="1">
      <c r="A3" s="1517" t="s">
        <v>587</v>
      </c>
      <c r="B3" s="1494"/>
      <c r="C3" s="1494"/>
      <c r="D3" s="1494"/>
      <c r="E3" s="1494"/>
      <c r="F3" s="1532" t="s">
        <v>588</v>
      </c>
      <c r="G3" s="1532"/>
      <c r="H3" s="1532"/>
      <c r="I3" s="1532"/>
      <c r="J3" s="1532"/>
      <c r="K3" s="1532"/>
      <c r="L3" s="1532"/>
      <c r="M3" s="1532"/>
      <c r="N3" s="1532"/>
      <c r="O3" s="1532"/>
      <c r="P3" s="1532"/>
      <c r="Q3" s="1532"/>
      <c r="R3" s="1532"/>
      <c r="S3" s="1532"/>
      <c r="T3" s="1532"/>
      <c r="U3" s="1533"/>
    </row>
    <row r="4" spans="1:21" s="784" customFormat="1" ht="22.5" customHeight="1">
      <c r="A4" s="1517" t="s">
        <v>589</v>
      </c>
      <c r="B4" s="1494"/>
      <c r="C4" s="1494"/>
      <c r="D4" s="1494"/>
      <c r="E4" s="1494"/>
      <c r="F4" s="1534">
        <v>25168</v>
      </c>
      <c r="G4" s="1534"/>
      <c r="H4" s="1534"/>
      <c r="I4" s="1534"/>
      <c r="J4" s="1534"/>
      <c r="K4" s="1534"/>
      <c r="L4" s="1534"/>
      <c r="M4" s="1534"/>
      <c r="N4" s="1534"/>
      <c r="O4" s="1534"/>
      <c r="P4" s="1534"/>
      <c r="Q4" s="1534"/>
      <c r="R4" s="1534"/>
      <c r="S4" s="1534"/>
      <c r="T4" s="1534"/>
      <c r="U4" s="1535"/>
    </row>
    <row r="5" spans="1:21" s="784" customFormat="1" ht="18.75" customHeight="1">
      <c r="A5" s="1517" t="s">
        <v>590</v>
      </c>
      <c r="B5" s="1494"/>
      <c r="C5" s="1494"/>
      <c r="D5" s="1494"/>
      <c r="E5" s="1494"/>
      <c r="F5" s="1520">
        <v>41640</v>
      </c>
      <c r="G5" s="1521"/>
      <c r="H5" s="1521"/>
      <c r="I5" s="1521"/>
      <c r="J5" s="1521"/>
      <c r="K5" s="1521"/>
      <c r="L5" s="1521"/>
      <c r="M5" s="1521"/>
      <c r="N5" s="1521"/>
      <c r="O5" s="1521"/>
      <c r="P5" s="1521"/>
      <c r="Q5" s="1521"/>
      <c r="R5" s="1521"/>
      <c r="S5" s="1521"/>
      <c r="T5" s="1521"/>
      <c r="U5" s="1522"/>
    </row>
    <row r="6" spans="1:21" s="784" customFormat="1" ht="24" customHeight="1">
      <c r="A6" s="1517" t="s">
        <v>591</v>
      </c>
      <c r="B6" s="1494"/>
      <c r="C6" s="1494"/>
      <c r="D6" s="1494"/>
      <c r="E6" s="1494"/>
      <c r="F6" s="1523" t="s">
        <v>592</v>
      </c>
      <c r="G6" s="1524"/>
      <c r="H6" s="1524"/>
      <c r="I6" s="1524"/>
      <c r="J6" s="1524"/>
      <c r="K6" s="1524"/>
      <c r="L6" s="1524"/>
      <c r="M6" s="1524"/>
      <c r="N6" s="1524"/>
      <c r="O6" s="1524"/>
      <c r="P6" s="1524"/>
      <c r="Q6" s="1524"/>
      <c r="R6" s="1524"/>
      <c r="S6" s="1524"/>
      <c r="T6" s="1524"/>
      <c r="U6" s="1525"/>
    </row>
    <row r="7" spans="1:21" s="784" customFormat="1" ht="33.75" customHeight="1" thickBot="1">
      <c r="A7" s="785"/>
      <c r="B7" s="786"/>
      <c r="C7" s="786"/>
      <c r="D7" s="1518" t="s">
        <v>593</v>
      </c>
      <c r="E7" s="1518"/>
      <c r="F7" s="1519"/>
      <c r="G7" s="1519"/>
      <c r="H7" s="1519"/>
      <c r="I7" s="1519"/>
      <c r="J7" s="1519"/>
      <c r="K7" s="1519"/>
      <c r="L7" s="1519"/>
      <c r="M7" s="1519"/>
      <c r="N7" s="1519"/>
      <c r="O7" s="1519"/>
      <c r="P7" s="1519"/>
      <c r="Q7" s="1519"/>
      <c r="R7" s="1519"/>
      <c r="S7" s="787"/>
      <c r="T7" s="788"/>
      <c r="U7" s="789"/>
    </row>
    <row r="8" spans="1:21" s="784" customFormat="1" ht="24.75" customHeight="1">
      <c r="A8" s="1514" t="s">
        <v>594</v>
      </c>
      <c r="B8" s="1505" t="s">
        <v>595</v>
      </c>
      <c r="C8" s="1499" t="s">
        <v>596</v>
      </c>
      <c r="D8" s="1499" t="s">
        <v>597</v>
      </c>
      <c r="E8" s="1499" t="s">
        <v>598</v>
      </c>
      <c r="F8" s="1499" t="s">
        <v>599</v>
      </c>
      <c r="G8" s="1505" t="s">
        <v>600</v>
      </c>
      <c r="H8" s="1508" t="s">
        <v>601</v>
      </c>
      <c r="I8" s="1499" t="s">
        <v>602</v>
      </c>
      <c r="J8" s="1511" t="s">
        <v>603</v>
      </c>
      <c r="K8" s="1499" t="s">
        <v>604</v>
      </c>
      <c r="L8" s="1499" t="s">
        <v>605</v>
      </c>
      <c r="M8" s="1493" t="s">
        <v>606</v>
      </c>
      <c r="N8" s="1496" t="s">
        <v>607</v>
      </c>
      <c r="O8" s="1493" t="s">
        <v>608</v>
      </c>
      <c r="P8" s="1493"/>
      <c r="Q8" s="1493"/>
      <c r="R8" s="1493"/>
      <c r="S8" s="790" t="s">
        <v>682</v>
      </c>
      <c r="T8" s="791" t="s">
        <v>609</v>
      </c>
      <c r="U8" s="792" t="s">
        <v>610</v>
      </c>
    </row>
    <row r="9" spans="1:21" s="784" customFormat="1" ht="23.25" customHeight="1">
      <c r="A9" s="1515"/>
      <c r="B9" s="1506"/>
      <c r="C9" s="1500"/>
      <c r="D9" s="1500"/>
      <c r="E9" s="1500"/>
      <c r="F9" s="1500"/>
      <c r="G9" s="1506"/>
      <c r="H9" s="1509"/>
      <c r="I9" s="1500"/>
      <c r="J9" s="1512"/>
      <c r="K9" s="1500"/>
      <c r="L9" s="1500"/>
      <c r="M9" s="1494"/>
      <c r="N9" s="1497"/>
      <c r="O9" s="1469" t="s">
        <v>683</v>
      </c>
      <c r="P9" s="1484" t="s">
        <v>684</v>
      </c>
      <c r="Q9" s="1484" t="s">
        <v>685</v>
      </c>
      <c r="R9" s="1503" t="s">
        <v>686</v>
      </c>
      <c r="S9" s="1484" t="s">
        <v>687</v>
      </c>
      <c r="T9" s="793"/>
      <c r="U9" s="794"/>
    </row>
    <row r="10" spans="1:21" s="796" customFormat="1" ht="43.5" customHeight="1">
      <c r="A10" s="1516"/>
      <c r="B10" s="1507"/>
      <c r="C10" s="1501"/>
      <c r="D10" s="1501"/>
      <c r="E10" s="1501"/>
      <c r="F10" s="1501"/>
      <c r="G10" s="1507"/>
      <c r="H10" s="1510"/>
      <c r="I10" s="1501"/>
      <c r="J10" s="1513"/>
      <c r="K10" s="1501"/>
      <c r="L10" s="1501"/>
      <c r="M10" s="1495"/>
      <c r="N10" s="1498"/>
      <c r="O10" s="1484"/>
      <c r="P10" s="1502"/>
      <c r="Q10" s="1502"/>
      <c r="R10" s="1504"/>
      <c r="S10" s="1485"/>
      <c r="T10" s="795"/>
      <c r="U10" s="794"/>
    </row>
    <row r="11" spans="1:21" s="804" customFormat="1" ht="40.5" customHeight="1">
      <c r="A11" s="1460">
        <v>3000000</v>
      </c>
      <c r="B11" s="1460" t="s">
        <v>688</v>
      </c>
      <c r="C11" s="1460" t="s">
        <v>689</v>
      </c>
      <c r="D11" s="1459" t="s">
        <v>690</v>
      </c>
      <c r="E11" s="1459"/>
      <c r="F11" s="1460">
        <v>3</v>
      </c>
      <c r="G11" s="1483" t="s">
        <v>691</v>
      </c>
      <c r="H11" s="1486"/>
      <c r="I11" s="1475" t="s">
        <v>689</v>
      </c>
      <c r="J11" s="1461" t="s">
        <v>692</v>
      </c>
      <c r="K11" s="1491"/>
      <c r="L11" s="1492">
        <v>1.42</v>
      </c>
      <c r="M11" s="1458" t="s">
        <v>693</v>
      </c>
      <c r="N11" s="800" t="s">
        <v>694</v>
      </c>
      <c r="O11" s="801">
        <v>1</v>
      </c>
      <c r="P11" s="802">
        <v>1</v>
      </c>
      <c r="Q11" s="802">
        <v>1</v>
      </c>
      <c r="R11" s="803">
        <v>1</v>
      </c>
      <c r="S11" s="802">
        <v>0</v>
      </c>
      <c r="T11" s="1479" t="s">
        <v>695</v>
      </c>
      <c r="U11" s="1481" t="s">
        <v>616</v>
      </c>
    </row>
    <row r="12" spans="1:21" ht="48.75" customHeight="1">
      <c r="A12" s="1460"/>
      <c r="B12" s="1460"/>
      <c r="C12" s="1460"/>
      <c r="D12" s="1459"/>
      <c r="E12" s="1459"/>
      <c r="F12" s="1460"/>
      <c r="G12" s="1483"/>
      <c r="H12" s="1486"/>
      <c r="I12" s="1487"/>
      <c r="J12" s="1461"/>
      <c r="K12" s="1491"/>
      <c r="L12" s="1492"/>
      <c r="M12" s="1458"/>
      <c r="N12" s="805" t="s">
        <v>696</v>
      </c>
      <c r="O12" s="799">
        <v>1</v>
      </c>
      <c r="P12" s="799">
        <v>1</v>
      </c>
      <c r="Q12" s="799">
        <v>1</v>
      </c>
      <c r="R12" s="806">
        <v>1</v>
      </c>
      <c r="S12" s="807">
        <v>500000</v>
      </c>
      <c r="T12" s="1480"/>
      <c r="U12" s="1482"/>
    </row>
    <row r="13" spans="1:21" ht="38.25" customHeight="1">
      <c r="A13" s="1460"/>
      <c r="B13" s="1460"/>
      <c r="C13" s="1460"/>
      <c r="D13" s="1459"/>
      <c r="E13" s="1459"/>
      <c r="F13" s="1460"/>
      <c r="G13" s="1483"/>
      <c r="H13" s="1486"/>
      <c r="I13" s="1487"/>
      <c r="J13" s="1461"/>
      <c r="K13" s="1491"/>
      <c r="L13" s="1492"/>
      <c r="M13" s="1458"/>
      <c r="N13" s="805" t="s">
        <v>697</v>
      </c>
      <c r="O13" s="799"/>
      <c r="P13" s="799">
        <v>1</v>
      </c>
      <c r="Q13" s="799"/>
      <c r="R13" s="806">
        <v>1</v>
      </c>
      <c r="S13" s="807">
        <v>1000000</v>
      </c>
      <c r="T13" s="1480"/>
      <c r="U13" s="1482"/>
    </row>
    <row r="14" spans="1:21" s="804" customFormat="1" ht="22.5" customHeight="1">
      <c r="A14" s="1460"/>
      <c r="B14" s="1460"/>
      <c r="C14" s="1460"/>
      <c r="D14" s="1459"/>
      <c r="E14" s="1459"/>
      <c r="F14" s="1460"/>
      <c r="G14" s="1483"/>
      <c r="H14" s="1486"/>
      <c r="I14" s="1487"/>
      <c r="J14" s="1461"/>
      <c r="K14" s="1491"/>
      <c r="L14" s="1492"/>
      <c r="M14" s="1458"/>
      <c r="N14" s="809" t="s">
        <v>698</v>
      </c>
      <c r="O14" s="802">
        <v>1</v>
      </c>
      <c r="P14" s="802"/>
      <c r="Q14" s="802">
        <v>1</v>
      </c>
      <c r="R14" s="803"/>
      <c r="S14" s="802">
        <v>0</v>
      </c>
      <c r="T14" s="1480"/>
      <c r="U14" s="1482"/>
    </row>
    <row r="15" spans="1:21" ht="73.5" customHeight="1">
      <c r="A15" s="1460"/>
      <c r="B15" s="1460"/>
      <c r="C15" s="1460"/>
      <c r="D15" s="1459"/>
      <c r="E15" s="1459"/>
      <c r="F15" s="1460"/>
      <c r="G15" s="1483"/>
      <c r="H15" s="1486"/>
      <c r="I15" s="1487"/>
      <c r="J15" s="1461"/>
      <c r="K15" s="1491"/>
      <c r="L15" s="1492"/>
      <c r="M15" s="1458"/>
      <c r="N15" s="805" t="s">
        <v>699</v>
      </c>
      <c r="O15" s="802" t="s">
        <v>700</v>
      </c>
      <c r="P15" s="802" t="s">
        <v>700</v>
      </c>
      <c r="Q15" s="802" t="s">
        <v>700</v>
      </c>
      <c r="R15" s="803" t="s">
        <v>700</v>
      </c>
      <c r="S15" s="802" t="s">
        <v>701</v>
      </c>
      <c r="T15" s="1480"/>
      <c r="U15" s="1482"/>
    </row>
    <row r="16" spans="1:21" ht="46.5" customHeight="1">
      <c r="A16" s="1460"/>
      <c r="B16" s="1460"/>
      <c r="C16" s="1460"/>
      <c r="D16" s="1459"/>
      <c r="E16" s="1459"/>
      <c r="F16" s="1460"/>
      <c r="G16" s="1483"/>
      <c r="H16" s="1477"/>
      <c r="I16" s="1477"/>
      <c r="J16" s="1461" t="s">
        <v>702</v>
      </c>
      <c r="K16" s="1477"/>
      <c r="L16" s="1478"/>
      <c r="M16" s="1488"/>
      <c r="N16" s="811" t="s">
        <v>703</v>
      </c>
      <c r="O16" s="802"/>
      <c r="P16" s="802"/>
      <c r="Q16" s="802">
        <v>1</v>
      </c>
      <c r="R16" s="803"/>
      <c r="S16" s="812">
        <v>500000</v>
      </c>
      <c r="T16" s="1480"/>
      <c r="U16" s="1482"/>
    </row>
    <row r="17" spans="1:21" ht="51">
      <c r="A17" s="1460"/>
      <c r="B17" s="1460"/>
      <c r="C17" s="1460"/>
      <c r="D17" s="1459"/>
      <c r="E17" s="1459"/>
      <c r="F17" s="1460"/>
      <c r="G17" s="1483"/>
      <c r="H17" s="1477"/>
      <c r="I17" s="1477"/>
      <c r="J17" s="1461"/>
      <c r="K17" s="1477"/>
      <c r="L17" s="1478"/>
      <c r="M17" s="1489"/>
      <c r="N17" s="811" t="s">
        <v>704</v>
      </c>
      <c r="O17" s="802"/>
      <c r="P17" s="802">
        <v>1</v>
      </c>
      <c r="Q17" s="802">
        <v>1</v>
      </c>
      <c r="R17" s="803"/>
      <c r="S17" s="802"/>
      <c r="T17" s="1480"/>
      <c r="U17" s="1482"/>
    </row>
    <row r="18" spans="1:21" ht="39.75" customHeight="1">
      <c r="A18" s="1460"/>
      <c r="B18" s="1460"/>
      <c r="C18" s="1460" t="s">
        <v>705</v>
      </c>
      <c r="D18" s="1459"/>
      <c r="E18" s="1459"/>
      <c r="F18" s="1460"/>
      <c r="G18" s="797" t="s">
        <v>706</v>
      </c>
      <c r="H18" s="1477"/>
      <c r="I18" s="802" t="s">
        <v>618</v>
      </c>
      <c r="J18" s="1461" t="s">
        <v>707</v>
      </c>
      <c r="K18" s="1477"/>
      <c r="L18" s="1478" t="s">
        <v>708</v>
      </c>
      <c r="M18" s="1447" t="s">
        <v>623</v>
      </c>
      <c r="N18" s="814" t="s">
        <v>709</v>
      </c>
      <c r="O18" s="802">
        <v>2</v>
      </c>
      <c r="P18" s="802">
        <v>3</v>
      </c>
      <c r="Q18" s="802">
        <v>3</v>
      </c>
      <c r="R18" s="803">
        <v>2</v>
      </c>
      <c r="S18" s="802"/>
      <c r="T18" s="1480"/>
      <c r="U18" s="1482"/>
    </row>
    <row r="19" spans="1:21" ht="25.5">
      <c r="A19" s="1460"/>
      <c r="B19" s="1460"/>
      <c r="C19" s="1460"/>
      <c r="D19" s="1459"/>
      <c r="E19" s="1459"/>
      <c r="F19" s="1460"/>
      <c r="G19" s="797" t="s">
        <v>710</v>
      </c>
      <c r="H19" s="1477"/>
      <c r="I19" s="802" t="s">
        <v>711</v>
      </c>
      <c r="J19" s="1461"/>
      <c r="K19" s="1477"/>
      <c r="L19" s="1478"/>
      <c r="M19" s="1448"/>
      <c r="N19" s="815" t="s">
        <v>712</v>
      </c>
      <c r="O19" s="802">
        <v>1</v>
      </c>
      <c r="P19" s="802">
        <v>1</v>
      </c>
      <c r="Q19" s="802">
        <v>1</v>
      </c>
      <c r="R19" s="803">
        <v>1</v>
      </c>
      <c r="S19" s="802"/>
      <c r="T19" s="1480"/>
      <c r="U19" s="1482"/>
    </row>
    <row r="20" spans="1:21" ht="25.5">
      <c r="A20" s="1460"/>
      <c r="B20" s="1460"/>
      <c r="C20" s="816"/>
      <c r="D20" s="1459"/>
      <c r="E20" s="1459"/>
      <c r="F20" s="1460"/>
      <c r="G20" s="797"/>
      <c r="H20" s="802"/>
      <c r="I20" s="802"/>
      <c r="J20" s="817"/>
      <c r="K20" s="1456"/>
      <c r="L20" s="1475"/>
      <c r="M20" s="1464" t="s">
        <v>713</v>
      </c>
      <c r="N20" s="815" t="s">
        <v>714</v>
      </c>
      <c r="O20" s="802"/>
      <c r="P20" s="802">
        <v>1</v>
      </c>
      <c r="Q20" s="802">
        <v>1</v>
      </c>
      <c r="R20" s="803"/>
      <c r="S20" s="812">
        <v>4000000</v>
      </c>
      <c r="T20" s="1480"/>
      <c r="U20" s="1482"/>
    </row>
    <row r="21" spans="1:21" ht="83.25" customHeight="1">
      <c r="A21" s="1460"/>
      <c r="B21" s="1460"/>
      <c r="C21" s="1460"/>
      <c r="D21" s="1459"/>
      <c r="E21" s="1459"/>
      <c r="F21" s="1460"/>
      <c r="G21" s="1458"/>
      <c r="H21" s="1477"/>
      <c r="I21" s="1477"/>
      <c r="J21" s="820" t="s">
        <v>622</v>
      </c>
      <c r="K21" s="1457"/>
      <c r="L21" s="1487"/>
      <c r="M21" s="1464"/>
      <c r="N21" s="822" t="s">
        <v>715</v>
      </c>
      <c r="O21" s="802"/>
      <c r="P21" s="802">
        <v>1</v>
      </c>
      <c r="Q21" s="802">
        <v>1</v>
      </c>
      <c r="R21" s="803"/>
      <c r="S21" s="802"/>
      <c r="T21" s="1480"/>
      <c r="U21" s="1482"/>
    </row>
    <row r="22" spans="1:21" ht="66.75" customHeight="1">
      <c r="A22" s="1460"/>
      <c r="B22" s="1460"/>
      <c r="C22" s="1460"/>
      <c r="D22" s="1459"/>
      <c r="E22" s="1459"/>
      <c r="F22" s="1460"/>
      <c r="G22" s="1458"/>
      <c r="H22" s="1477"/>
      <c r="I22" s="1477"/>
      <c r="J22" s="820"/>
      <c r="K22" s="1457"/>
      <c r="L22" s="1487"/>
      <c r="M22" s="1464"/>
      <c r="N22" s="822" t="s">
        <v>716</v>
      </c>
      <c r="O22" s="802"/>
      <c r="P22" s="802">
        <v>1</v>
      </c>
      <c r="Q22" s="802"/>
      <c r="R22" s="803">
        <v>1</v>
      </c>
      <c r="S22" s="802"/>
      <c r="T22" s="1480"/>
      <c r="U22" s="1482"/>
    </row>
    <row r="23" spans="1:21" ht="81" customHeight="1">
      <c r="A23" s="1460"/>
      <c r="B23" s="1460"/>
      <c r="C23" s="1460"/>
      <c r="D23" s="1459"/>
      <c r="E23" s="1459"/>
      <c r="F23" s="1460"/>
      <c r="G23" s="1458"/>
      <c r="H23" s="1477"/>
      <c r="I23" s="1477"/>
      <c r="J23" s="820"/>
      <c r="K23" s="1457"/>
      <c r="L23" s="1487"/>
      <c r="M23" s="1464"/>
      <c r="N23" s="822" t="s">
        <v>717</v>
      </c>
      <c r="O23" s="802">
        <v>3</v>
      </c>
      <c r="P23" s="802">
        <v>3</v>
      </c>
      <c r="Q23" s="802">
        <v>3</v>
      </c>
      <c r="R23" s="803">
        <v>3</v>
      </c>
      <c r="S23" s="802"/>
      <c r="T23" s="1480"/>
      <c r="U23" s="1482"/>
    </row>
    <row r="24" spans="1:21" ht="45.75" customHeight="1">
      <c r="A24" s="1460"/>
      <c r="B24" s="1460"/>
      <c r="C24" s="1460"/>
      <c r="D24" s="1459"/>
      <c r="E24" s="1459"/>
      <c r="F24" s="1460"/>
      <c r="G24" s="1458"/>
      <c r="H24" s="1477"/>
      <c r="I24" s="1477"/>
      <c r="J24" s="823"/>
      <c r="K24" s="1462"/>
      <c r="L24" s="1476"/>
      <c r="M24" s="1490"/>
      <c r="N24" s="822" t="s">
        <v>718</v>
      </c>
      <c r="O24" s="802"/>
      <c r="P24" s="802">
        <v>1</v>
      </c>
      <c r="Q24" s="802">
        <v>1</v>
      </c>
      <c r="R24" s="803"/>
      <c r="S24" s="802"/>
      <c r="T24" s="1480"/>
      <c r="U24" s="1482"/>
    </row>
    <row r="25" spans="1:21" ht="73.5" customHeight="1">
      <c r="A25" s="1460"/>
      <c r="B25" s="1460"/>
      <c r="C25" s="824"/>
      <c r="D25" s="1459"/>
      <c r="E25" s="1459"/>
      <c r="F25" s="1460"/>
      <c r="G25" s="802"/>
      <c r="H25" s="802"/>
      <c r="I25" s="802"/>
      <c r="J25" s="1450" t="s">
        <v>707</v>
      </c>
      <c r="K25" s="802"/>
      <c r="L25" s="810"/>
      <c r="M25" s="1447" t="s">
        <v>719</v>
      </c>
      <c r="N25" s="822" t="s">
        <v>720</v>
      </c>
      <c r="O25" s="802"/>
      <c r="P25" s="802"/>
      <c r="Q25" s="802"/>
      <c r="R25" s="803"/>
      <c r="S25" s="802"/>
      <c r="T25" s="1480"/>
      <c r="U25" s="1482"/>
    </row>
    <row r="26" spans="1:21" ht="44.25" customHeight="1">
      <c r="A26" s="1460"/>
      <c r="B26" s="1460"/>
      <c r="C26" s="1460"/>
      <c r="D26" s="1459"/>
      <c r="E26" s="1459"/>
      <c r="F26" s="1460"/>
      <c r="G26" s="1458"/>
      <c r="H26" s="1477"/>
      <c r="I26" s="1477"/>
      <c r="J26" s="1451"/>
      <c r="K26" s="1477"/>
      <c r="L26" s="1478"/>
      <c r="M26" s="1448"/>
      <c r="N26" s="815" t="s">
        <v>721</v>
      </c>
      <c r="O26" s="802" t="s">
        <v>628</v>
      </c>
      <c r="P26" s="802" t="s">
        <v>628</v>
      </c>
      <c r="Q26" s="802" t="s">
        <v>628</v>
      </c>
      <c r="R26" s="803" t="s">
        <v>628</v>
      </c>
      <c r="S26" s="802"/>
      <c r="T26" s="1480"/>
      <c r="U26" s="1482"/>
    </row>
    <row r="27" spans="1:21" s="828" customFormat="1" ht="33.75" customHeight="1">
      <c r="A27" s="1460"/>
      <c r="B27" s="1460"/>
      <c r="C27" s="1460"/>
      <c r="D27" s="1459"/>
      <c r="E27" s="1459"/>
      <c r="F27" s="1460"/>
      <c r="G27" s="1458"/>
      <c r="H27" s="1477"/>
      <c r="I27" s="1477"/>
      <c r="J27" s="1452"/>
      <c r="K27" s="1477"/>
      <c r="L27" s="1478"/>
      <c r="M27" s="1449"/>
      <c r="N27" s="826" t="s">
        <v>722</v>
      </c>
      <c r="O27" s="798" t="s">
        <v>628</v>
      </c>
      <c r="P27" s="798" t="s">
        <v>628</v>
      </c>
      <c r="Q27" s="798" t="s">
        <v>628</v>
      </c>
      <c r="R27" s="827" t="s">
        <v>628</v>
      </c>
      <c r="S27" s="798"/>
      <c r="T27" s="1480"/>
      <c r="U27" s="1482"/>
    </row>
    <row r="28" spans="1:21" s="832" customFormat="1" ht="75" customHeight="1">
      <c r="A28" s="829"/>
      <c r="B28" s="829"/>
      <c r="C28" s="829" t="s">
        <v>723</v>
      </c>
      <c r="D28" s="830"/>
      <c r="E28" s="830"/>
      <c r="F28" s="829"/>
      <c r="G28" s="802" t="s">
        <v>724</v>
      </c>
      <c r="H28" s="802"/>
      <c r="I28" s="802"/>
      <c r="J28" s="798" t="s">
        <v>622</v>
      </c>
      <c r="K28" s="818"/>
      <c r="L28" s="818">
        <v>0.1</v>
      </c>
      <c r="M28" s="758" t="s">
        <v>725</v>
      </c>
      <c r="N28" s="831" t="s">
        <v>726</v>
      </c>
      <c r="O28" s="802"/>
      <c r="P28" s="802">
        <v>2</v>
      </c>
      <c r="Q28" s="802">
        <v>2</v>
      </c>
      <c r="R28" s="803"/>
      <c r="S28" s="802"/>
      <c r="T28" s="1480"/>
      <c r="U28" s="1482"/>
    </row>
    <row r="29" spans="1:21" ht="66.75" customHeight="1">
      <c r="A29" s="1460"/>
      <c r="B29" s="1469"/>
      <c r="C29" s="1460"/>
      <c r="D29" s="1459"/>
      <c r="E29" s="1459"/>
      <c r="F29" s="1460"/>
      <c r="G29" s="802" t="s">
        <v>724</v>
      </c>
      <c r="H29" s="802"/>
      <c r="I29" s="802" t="s">
        <v>711</v>
      </c>
      <c r="J29" s="1451" t="s">
        <v>622</v>
      </c>
      <c r="K29" s="1457"/>
      <c r="L29" s="1457"/>
      <c r="M29" s="1457" t="s">
        <v>727</v>
      </c>
      <c r="N29" s="1473" t="s">
        <v>728</v>
      </c>
      <c r="O29" s="1475"/>
      <c r="P29" s="1456">
        <v>1</v>
      </c>
      <c r="Q29" s="1456">
        <v>2</v>
      </c>
      <c r="R29" s="1456"/>
      <c r="S29" s="1456"/>
      <c r="T29" s="1480"/>
      <c r="U29" s="1482"/>
    </row>
    <row r="30" spans="1:21" ht="9.75" customHeight="1">
      <c r="A30" s="1460"/>
      <c r="B30" s="1469"/>
      <c r="C30" s="1460"/>
      <c r="D30" s="1459"/>
      <c r="E30" s="1459"/>
      <c r="F30" s="1460"/>
      <c r="G30" s="802" t="s">
        <v>724</v>
      </c>
      <c r="H30" s="802"/>
      <c r="I30" s="802" t="s">
        <v>711</v>
      </c>
      <c r="J30" s="1452"/>
      <c r="K30" s="1462"/>
      <c r="L30" s="1462"/>
      <c r="M30" s="1462"/>
      <c r="N30" s="1474"/>
      <c r="O30" s="1476"/>
      <c r="P30" s="1462"/>
      <c r="Q30" s="1462"/>
      <c r="R30" s="1462"/>
      <c r="S30" s="1462"/>
      <c r="T30" s="1480"/>
      <c r="U30" s="1482"/>
    </row>
    <row r="31" spans="1:21" ht="54" customHeight="1">
      <c r="A31" s="1460">
        <v>3000000</v>
      </c>
      <c r="B31" s="1469" t="s">
        <v>729</v>
      </c>
      <c r="C31" s="816" t="s">
        <v>730</v>
      </c>
      <c r="D31" s="1459" t="s">
        <v>690</v>
      </c>
      <c r="E31" s="1459"/>
      <c r="F31" s="1460">
        <v>3</v>
      </c>
      <c r="G31" s="802" t="s">
        <v>731</v>
      </c>
      <c r="H31" s="802"/>
      <c r="I31" s="802" t="s">
        <v>689</v>
      </c>
      <c r="J31" s="833" t="s">
        <v>732</v>
      </c>
      <c r="K31" s="802"/>
      <c r="L31" s="802" t="s">
        <v>733</v>
      </c>
      <c r="M31" s="758" t="s">
        <v>734</v>
      </c>
      <c r="N31" s="834" t="s">
        <v>735</v>
      </c>
      <c r="O31" s="802">
        <v>1</v>
      </c>
      <c r="P31" s="802" t="s">
        <v>736</v>
      </c>
      <c r="Q31" s="802">
        <v>1</v>
      </c>
      <c r="R31" s="803" t="s">
        <v>736</v>
      </c>
      <c r="S31" s="802">
        <v>1000000</v>
      </c>
      <c r="T31" s="1480"/>
      <c r="U31" s="1482"/>
    </row>
    <row r="32" spans="1:21" ht="60" customHeight="1">
      <c r="A32" s="1460"/>
      <c r="B32" s="1469"/>
      <c r="C32" s="824" t="s">
        <v>737</v>
      </c>
      <c r="D32" s="1459"/>
      <c r="E32" s="1459"/>
      <c r="F32" s="1460"/>
      <c r="G32" s="802" t="s">
        <v>738</v>
      </c>
      <c r="H32" s="802"/>
      <c r="I32" s="802" t="s">
        <v>739</v>
      </c>
      <c r="J32" s="798" t="s">
        <v>707</v>
      </c>
      <c r="K32" s="802"/>
      <c r="L32" s="802" t="s">
        <v>733</v>
      </c>
      <c r="M32" s="835" t="s">
        <v>740</v>
      </c>
      <c r="N32" s="836" t="s">
        <v>741</v>
      </c>
      <c r="O32" s="802" t="s">
        <v>628</v>
      </c>
      <c r="P32" s="802" t="s">
        <v>628</v>
      </c>
      <c r="Q32" s="802" t="s">
        <v>628</v>
      </c>
      <c r="R32" s="803" t="s">
        <v>628</v>
      </c>
      <c r="S32" s="802"/>
      <c r="T32" s="1480"/>
      <c r="U32" s="1482"/>
    </row>
    <row r="33" spans="1:21" ht="76.5" customHeight="1">
      <c r="A33" s="1460">
        <v>3000000</v>
      </c>
      <c r="B33" s="1469" t="s">
        <v>742</v>
      </c>
      <c r="C33" s="816" t="s">
        <v>743</v>
      </c>
      <c r="D33" s="1459" t="s">
        <v>690</v>
      </c>
      <c r="E33" s="1459"/>
      <c r="F33" s="1460">
        <v>3</v>
      </c>
      <c r="G33" s="802" t="s">
        <v>744</v>
      </c>
      <c r="H33" s="802"/>
      <c r="I33" s="802" t="s">
        <v>711</v>
      </c>
      <c r="J33" s="798" t="s">
        <v>692</v>
      </c>
      <c r="K33" s="802"/>
      <c r="L33" s="802">
        <v>0.3</v>
      </c>
      <c r="M33" s="837" t="s">
        <v>745</v>
      </c>
      <c r="N33" s="822" t="s">
        <v>746</v>
      </c>
      <c r="O33" s="802"/>
      <c r="P33" s="802"/>
      <c r="Q33" s="802"/>
      <c r="R33" s="803"/>
      <c r="S33" s="802"/>
      <c r="T33" s="1480"/>
      <c r="U33" s="1482"/>
    </row>
    <row r="34" spans="1:21" ht="72" customHeight="1">
      <c r="A34" s="1460"/>
      <c r="B34" s="1469"/>
      <c r="C34" s="1460" t="s">
        <v>747</v>
      </c>
      <c r="D34" s="1459"/>
      <c r="E34" s="1459"/>
      <c r="F34" s="1460"/>
      <c r="G34" s="802" t="s">
        <v>738</v>
      </c>
      <c r="H34" s="802"/>
      <c r="I34" s="802" t="s">
        <v>748</v>
      </c>
      <c r="J34" s="1461" t="s">
        <v>707</v>
      </c>
      <c r="K34" s="1456"/>
      <c r="L34" s="1456">
        <v>0.25</v>
      </c>
      <c r="M34" s="1458" t="s">
        <v>749</v>
      </c>
      <c r="N34" s="815" t="s">
        <v>750</v>
      </c>
      <c r="O34" s="802">
        <v>1</v>
      </c>
      <c r="P34" s="802">
        <v>1</v>
      </c>
      <c r="Q34" s="802">
        <v>1</v>
      </c>
      <c r="R34" s="803">
        <v>1</v>
      </c>
      <c r="S34" s="802"/>
      <c r="T34" s="1480"/>
      <c r="U34" s="1482"/>
    </row>
    <row r="35" spans="1:21" ht="72" customHeight="1">
      <c r="A35" s="1460"/>
      <c r="B35" s="1469"/>
      <c r="C35" s="1460"/>
      <c r="D35" s="1459"/>
      <c r="E35" s="1459"/>
      <c r="F35" s="1460"/>
      <c r="G35" s="802"/>
      <c r="H35" s="802"/>
      <c r="I35" s="802"/>
      <c r="J35" s="1461"/>
      <c r="K35" s="1457"/>
      <c r="L35" s="1457"/>
      <c r="M35" s="1458"/>
      <c r="N35" s="838" t="s">
        <v>751</v>
      </c>
      <c r="O35" s="802">
        <v>1</v>
      </c>
      <c r="P35" s="802">
        <v>1</v>
      </c>
      <c r="Q35" s="802">
        <v>1</v>
      </c>
      <c r="R35" s="803">
        <v>1</v>
      </c>
      <c r="S35" s="802"/>
      <c r="T35" s="1480"/>
      <c r="U35" s="1482"/>
    </row>
    <row r="36" spans="1:21" ht="51">
      <c r="A36" s="1460"/>
      <c r="B36" s="1469"/>
      <c r="C36" s="1460"/>
      <c r="D36" s="1459"/>
      <c r="E36" s="1459"/>
      <c r="F36" s="1460"/>
      <c r="G36" s="802" t="s">
        <v>738</v>
      </c>
      <c r="H36" s="802"/>
      <c r="I36" s="802" t="s">
        <v>748</v>
      </c>
      <c r="J36" s="1461"/>
      <c r="K36" s="1462"/>
      <c r="L36" s="1462"/>
      <c r="M36" s="1458"/>
      <c r="N36" s="815" t="s">
        <v>752</v>
      </c>
      <c r="O36" s="802">
        <v>1</v>
      </c>
      <c r="P36" s="802">
        <v>2</v>
      </c>
      <c r="Q36" s="802">
        <v>1</v>
      </c>
      <c r="R36" s="803">
        <v>1</v>
      </c>
      <c r="S36" s="802"/>
      <c r="T36" s="1480"/>
      <c r="U36" s="1482"/>
    </row>
    <row r="37" spans="1:21" ht="76.5" customHeight="1">
      <c r="A37" s="1460">
        <v>3000000</v>
      </c>
      <c r="B37" s="1469" t="s">
        <v>753</v>
      </c>
      <c r="C37" s="1470" t="s">
        <v>754</v>
      </c>
      <c r="D37" s="1459" t="s">
        <v>690</v>
      </c>
      <c r="E37" s="1472"/>
      <c r="F37" s="1470">
        <v>3</v>
      </c>
      <c r="G37" s="802" t="s">
        <v>738</v>
      </c>
      <c r="H37" s="802"/>
      <c r="I37" s="802" t="s">
        <v>739</v>
      </c>
      <c r="J37" s="1461" t="s">
        <v>755</v>
      </c>
      <c r="K37" s="1456"/>
      <c r="L37" s="1456">
        <v>0.1</v>
      </c>
      <c r="M37" s="1466" t="s">
        <v>756</v>
      </c>
      <c r="N37" s="839" t="s">
        <v>757</v>
      </c>
      <c r="O37" s="802">
        <v>1</v>
      </c>
      <c r="P37" s="802">
        <v>1</v>
      </c>
      <c r="Q37" s="802">
        <v>1</v>
      </c>
      <c r="R37" s="803">
        <v>1</v>
      </c>
      <c r="S37" s="802">
        <v>500000</v>
      </c>
      <c r="T37" s="1480"/>
      <c r="U37" s="1482"/>
    </row>
    <row r="38" spans="1:21" ht="46.5" customHeight="1">
      <c r="A38" s="1460"/>
      <c r="B38" s="1469"/>
      <c r="C38" s="1471"/>
      <c r="D38" s="1459"/>
      <c r="E38" s="1465"/>
      <c r="F38" s="1471"/>
      <c r="G38" s="802"/>
      <c r="H38" s="802"/>
      <c r="I38" s="802"/>
      <c r="J38" s="1461"/>
      <c r="K38" s="1457"/>
      <c r="L38" s="1457"/>
      <c r="M38" s="1467"/>
      <c r="N38" s="839" t="s">
        <v>758</v>
      </c>
      <c r="O38" s="802"/>
      <c r="P38" s="802"/>
      <c r="Q38" s="802"/>
      <c r="R38" s="803"/>
      <c r="S38" s="802"/>
      <c r="T38" s="1480"/>
      <c r="U38" s="1482"/>
    </row>
    <row r="39" spans="1:21" ht="57.75" customHeight="1">
      <c r="A39" s="1460"/>
      <c r="B39" s="1469"/>
      <c r="C39" s="1471"/>
      <c r="D39" s="1459"/>
      <c r="E39" s="1465"/>
      <c r="F39" s="1471"/>
      <c r="G39" s="802" t="s">
        <v>738</v>
      </c>
      <c r="H39" s="802"/>
      <c r="I39" s="802" t="s">
        <v>739</v>
      </c>
      <c r="J39" s="1461"/>
      <c r="K39" s="1457"/>
      <c r="L39" s="1457"/>
      <c r="M39" s="1467"/>
      <c r="N39" s="839" t="s">
        <v>759</v>
      </c>
      <c r="O39" s="802">
        <v>1</v>
      </c>
      <c r="P39" s="802">
        <v>1</v>
      </c>
      <c r="Q39" s="802">
        <v>1</v>
      </c>
      <c r="R39" s="803">
        <v>1</v>
      </c>
      <c r="S39" s="802"/>
      <c r="T39" s="1480"/>
      <c r="U39" s="1482"/>
    </row>
    <row r="40" spans="1:21" ht="97.5" customHeight="1">
      <c r="A40" s="1460"/>
      <c r="B40" s="1469"/>
      <c r="C40" s="1471"/>
      <c r="D40" s="1459"/>
      <c r="E40" s="1465"/>
      <c r="F40" s="1471"/>
      <c r="G40" s="802" t="s">
        <v>744</v>
      </c>
      <c r="H40" s="802"/>
      <c r="I40" s="802" t="s">
        <v>711</v>
      </c>
      <c r="J40" s="1461"/>
      <c r="K40" s="1457"/>
      <c r="L40" s="1457"/>
      <c r="M40" s="1467"/>
      <c r="N40" s="839" t="s">
        <v>760</v>
      </c>
      <c r="O40" s="802">
        <v>1</v>
      </c>
      <c r="P40" s="802">
        <v>1</v>
      </c>
      <c r="Q40" s="802">
        <v>1</v>
      </c>
      <c r="R40" s="803">
        <v>1</v>
      </c>
      <c r="S40" s="802"/>
      <c r="T40" s="1480"/>
      <c r="U40" s="1482"/>
    </row>
    <row r="41" spans="1:21" ht="51">
      <c r="A41" s="1460"/>
      <c r="B41" s="1469"/>
      <c r="C41" s="1471"/>
      <c r="D41" s="1459"/>
      <c r="E41" s="1465"/>
      <c r="F41" s="1471"/>
      <c r="G41" s="802" t="s">
        <v>738</v>
      </c>
      <c r="H41" s="802"/>
      <c r="I41" s="802" t="s">
        <v>739</v>
      </c>
      <c r="J41" s="1461"/>
      <c r="K41" s="1457"/>
      <c r="L41" s="1457"/>
      <c r="M41" s="1468" t="s">
        <v>761</v>
      </c>
      <c r="N41" s="839" t="s">
        <v>762</v>
      </c>
      <c r="O41" s="840" t="s">
        <v>763</v>
      </c>
      <c r="P41" s="840" t="s">
        <v>763</v>
      </c>
      <c r="Q41" s="840" t="s">
        <v>763</v>
      </c>
      <c r="R41" s="841" t="s">
        <v>763</v>
      </c>
      <c r="S41" s="840"/>
      <c r="T41" s="1480"/>
      <c r="U41" s="1482"/>
    </row>
    <row r="42" spans="1:21" ht="51">
      <c r="A42" s="1460"/>
      <c r="B42" s="1469"/>
      <c r="C42" s="1471"/>
      <c r="D42" s="1459"/>
      <c r="E42" s="1465"/>
      <c r="F42" s="1471"/>
      <c r="G42" s="802" t="s">
        <v>738</v>
      </c>
      <c r="H42" s="802"/>
      <c r="I42" s="802" t="s">
        <v>739</v>
      </c>
      <c r="J42" s="1461"/>
      <c r="K42" s="1462"/>
      <c r="L42" s="1462"/>
      <c r="M42" s="1468"/>
      <c r="N42" s="839" t="s">
        <v>764</v>
      </c>
      <c r="O42" s="802"/>
      <c r="P42" s="840" t="s">
        <v>765</v>
      </c>
      <c r="Q42" s="840"/>
      <c r="R42" s="841" t="s">
        <v>765</v>
      </c>
      <c r="S42" s="840"/>
      <c r="T42" s="1480"/>
      <c r="U42" s="1482"/>
    </row>
    <row r="43" spans="1:21" ht="122.25" customHeight="1">
      <c r="A43" s="1460"/>
      <c r="B43" s="1469"/>
      <c r="C43" s="1471"/>
      <c r="D43" s="1459"/>
      <c r="E43" s="1465"/>
      <c r="F43" s="1471"/>
      <c r="G43" s="802" t="s">
        <v>738</v>
      </c>
      <c r="H43" s="802"/>
      <c r="I43" s="802" t="s">
        <v>739</v>
      </c>
      <c r="J43" s="1461" t="s">
        <v>654</v>
      </c>
      <c r="K43" s="1456"/>
      <c r="L43" s="1456">
        <v>1.2</v>
      </c>
      <c r="M43" s="1458" t="s">
        <v>766</v>
      </c>
      <c r="N43" s="842" t="s">
        <v>767</v>
      </c>
      <c r="O43" s="802">
        <v>2</v>
      </c>
      <c r="P43" s="802">
        <v>2</v>
      </c>
      <c r="Q43" s="802">
        <v>2</v>
      </c>
      <c r="R43" s="803">
        <v>2</v>
      </c>
      <c r="S43" s="812" t="s">
        <v>768</v>
      </c>
      <c r="T43" s="1480"/>
      <c r="U43" s="1482"/>
    </row>
    <row r="44" spans="1:21" ht="51">
      <c r="A44" s="1460"/>
      <c r="B44" s="1469"/>
      <c r="C44" s="1471"/>
      <c r="D44" s="1459"/>
      <c r="E44" s="1465"/>
      <c r="F44" s="1471"/>
      <c r="G44" s="802" t="s">
        <v>738</v>
      </c>
      <c r="H44" s="802"/>
      <c r="I44" s="802" t="s">
        <v>739</v>
      </c>
      <c r="J44" s="1461"/>
      <c r="K44" s="1457"/>
      <c r="L44" s="1457"/>
      <c r="M44" s="1458"/>
      <c r="N44" s="842" t="s">
        <v>769</v>
      </c>
      <c r="O44" s="802">
        <v>2</v>
      </c>
      <c r="P44" s="802">
        <v>3</v>
      </c>
      <c r="Q44" s="802">
        <v>3</v>
      </c>
      <c r="R44" s="803">
        <v>3</v>
      </c>
      <c r="S44" s="802"/>
      <c r="T44" s="1480"/>
      <c r="U44" s="1482"/>
    </row>
    <row r="45" spans="1:21" ht="51.75" customHeight="1">
      <c r="A45" s="1460"/>
      <c r="B45" s="1469"/>
      <c r="C45" s="1471"/>
      <c r="D45" s="1459"/>
      <c r="E45" s="1465"/>
      <c r="F45" s="1471"/>
      <c r="G45" s="802" t="s">
        <v>738</v>
      </c>
      <c r="H45" s="802"/>
      <c r="I45" s="802" t="s">
        <v>739</v>
      </c>
      <c r="J45" s="1461"/>
      <c r="K45" s="1457"/>
      <c r="L45" s="1457"/>
      <c r="M45" s="1458"/>
      <c r="N45" s="843" t="s">
        <v>770</v>
      </c>
      <c r="O45" s="802">
        <v>2</v>
      </c>
      <c r="P45" s="802"/>
      <c r="Q45" s="802"/>
      <c r="R45" s="803"/>
      <c r="S45" s="802"/>
      <c r="T45" s="1480"/>
      <c r="U45" s="1482"/>
    </row>
    <row r="46" spans="1:21" ht="38.25" customHeight="1">
      <c r="A46" s="1460"/>
      <c r="B46" s="1469"/>
      <c r="C46" s="1471"/>
      <c r="D46" s="1459"/>
      <c r="E46" s="1465"/>
      <c r="F46" s="1471"/>
      <c r="G46" s="802" t="s">
        <v>738</v>
      </c>
      <c r="H46" s="802"/>
      <c r="I46" s="802" t="s">
        <v>739</v>
      </c>
      <c r="J46" s="1461"/>
      <c r="K46" s="1457"/>
      <c r="L46" s="1457"/>
      <c r="M46" s="1458"/>
      <c r="N46" s="842" t="s">
        <v>771</v>
      </c>
      <c r="O46" s="802" t="s">
        <v>628</v>
      </c>
      <c r="P46" s="802" t="s">
        <v>628</v>
      </c>
      <c r="Q46" s="802" t="s">
        <v>628</v>
      </c>
      <c r="R46" s="803" t="s">
        <v>628</v>
      </c>
      <c r="S46" s="802"/>
      <c r="T46" s="1480"/>
      <c r="U46" s="1482"/>
    </row>
    <row r="47" spans="1:21" ht="51.75" customHeight="1">
      <c r="A47" s="1460"/>
      <c r="B47" s="1469"/>
      <c r="C47" s="1471"/>
      <c r="D47" s="1459"/>
      <c r="E47" s="1465"/>
      <c r="F47" s="1471"/>
      <c r="G47" s="802" t="s">
        <v>738</v>
      </c>
      <c r="H47" s="802"/>
      <c r="I47" s="802" t="s">
        <v>739</v>
      </c>
      <c r="J47" s="1461"/>
      <c r="K47" s="1457"/>
      <c r="L47" s="1457"/>
      <c r="M47" s="1458"/>
      <c r="N47" s="842" t="s">
        <v>772</v>
      </c>
      <c r="O47" s="802">
        <v>2</v>
      </c>
      <c r="P47" s="802">
        <v>3</v>
      </c>
      <c r="Q47" s="802">
        <v>3</v>
      </c>
      <c r="R47" s="803">
        <v>3</v>
      </c>
      <c r="S47" s="802"/>
      <c r="T47" s="1480"/>
      <c r="U47" s="1482"/>
    </row>
    <row r="48" spans="1:21" ht="47.25" customHeight="1">
      <c r="A48" s="1460"/>
      <c r="B48" s="1469"/>
      <c r="C48" s="1471"/>
      <c r="D48" s="1459"/>
      <c r="E48" s="1465"/>
      <c r="F48" s="1471"/>
      <c r="G48" s="802" t="s">
        <v>738</v>
      </c>
      <c r="H48" s="802"/>
      <c r="I48" s="802" t="s">
        <v>739</v>
      </c>
      <c r="J48" s="1461"/>
      <c r="K48" s="1457"/>
      <c r="L48" s="1457"/>
      <c r="M48" s="1458"/>
      <c r="N48" s="836" t="s">
        <v>773</v>
      </c>
      <c r="O48" s="802">
        <v>2</v>
      </c>
      <c r="P48" s="802">
        <v>3</v>
      </c>
      <c r="Q48" s="802">
        <v>3</v>
      </c>
      <c r="R48" s="803">
        <v>3</v>
      </c>
      <c r="S48" s="802"/>
      <c r="T48" s="1480"/>
      <c r="U48" s="1482"/>
    </row>
    <row r="49" spans="1:21" ht="46.5" customHeight="1">
      <c r="A49" s="1460"/>
      <c r="B49" s="1469"/>
      <c r="C49" s="1471"/>
      <c r="D49" s="1459"/>
      <c r="E49" s="1465"/>
      <c r="F49" s="1471"/>
      <c r="G49" s="802" t="s">
        <v>738</v>
      </c>
      <c r="H49" s="802"/>
      <c r="I49" s="802" t="s">
        <v>739</v>
      </c>
      <c r="J49" s="1461"/>
      <c r="K49" s="1462"/>
      <c r="L49" s="1462"/>
      <c r="M49" s="1458"/>
      <c r="N49" s="842" t="s">
        <v>774</v>
      </c>
      <c r="O49" s="802">
        <v>2</v>
      </c>
      <c r="P49" s="802">
        <v>3</v>
      </c>
      <c r="Q49" s="802">
        <v>3</v>
      </c>
      <c r="R49" s="803">
        <v>3</v>
      </c>
      <c r="S49" s="802"/>
      <c r="T49" s="1480"/>
      <c r="U49" s="1482"/>
    </row>
    <row r="50" spans="1:21" ht="46.5" customHeight="1">
      <c r="A50" s="1460"/>
      <c r="B50" s="1469"/>
      <c r="C50" s="1471"/>
      <c r="D50" s="1459"/>
      <c r="E50" s="1465"/>
      <c r="F50" s="1471"/>
      <c r="G50" s="802"/>
      <c r="H50" s="802"/>
      <c r="I50" s="802"/>
      <c r="J50" s="798"/>
      <c r="K50" s="821"/>
      <c r="L50" s="821"/>
      <c r="M50" s="813"/>
      <c r="N50" s="843"/>
      <c r="O50" s="802"/>
      <c r="P50" s="802"/>
      <c r="Q50" s="802"/>
      <c r="R50" s="803"/>
      <c r="S50" s="802"/>
      <c r="T50" s="1480"/>
      <c r="U50" s="1482"/>
    </row>
    <row r="51" spans="1:21" ht="58.5" customHeight="1">
      <c r="A51" s="1460"/>
      <c r="B51" s="1469"/>
      <c r="C51" s="1471"/>
      <c r="D51" s="1459"/>
      <c r="E51" s="1465"/>
      <c r="F51" s="1471"/>
      <c r="G51" s="802" t="s">
        <v>775</v>
      </c>
      <c r="H51" s="802"/>
      <c r="I51" s="802" t="s">
        <v>776</v>
      </c>
      <c r="J51" s="1461" t="s">
        <v>777</v>
      </c>
      <c r="K51" s="1456"/>
      <c r="L51" s="1456">
        <v>4</v>
      </c>
      <c r="M51" s="1463" t="s">
        <v>778</v>
      </c>
      <c r="N51" s="822" t="s">
        <v>779</v>
      </c>
      <c r="O51" s="802">
        <v>1</v>
      </c>
      <c r="P51" s="802">
        <v>1</v>
      </c>
      <c r="Q51" s="802">
        <v>1</v>
      </c>
      <c r="R51" s="803">
        <v>1</v>
      </c>
      <c r="S51" s="812" t="s">
        <v>780</v>
      </c>
      <c r="T51" s="1480"/>
      <c r="U51" s="1482"/>
    </row>
    <row r="52" spans="1:21" ht="60" customHeight="1">
      <c r="A52" s="1460"/>
      <c r="B52" s="1469"/>
      <c r="C52" s="1471"/>
      <c r="D52" s="1459"/>
      <c r="E52" s="1465"/>
      <c r="F52" s="1471"/>
      <c r="G52" s="802" t="s">
        <v>775</v>
      </c>
      <c r="H52" s="802"/>
      <c r="I52" s="802" t="s">
        <v>781</v>
      </c>
      <c r="J52" s="1461"/>
      <c r="K52" s="1457"/>
      <c r="L52" s="1457"/>
      <c r="M52" s="1464"/>
      <c r="N52" s="836" t="s">
        <v>782</v>
      </c>
      <c r="O52" s="802" t="s">
        <v>783</v>
      </c>
      <c r="P52" s="802" t="s">
        <v>783</v>
      </c>
      <c r="Q52" s="802" t="s">
        <v>783</v>
      </c>
      <c r="R52" s="802" t="s">
        <v>783</v>
      </c>
      <c r="S52" s="812">
        <v>800000</v>
      </c>
      <c r="T52" s="1480"/>
      <c r="U52" s="1482"/>
    </row>
    <row r="53" spans="1:21" ht="60" customHeight="1">
      <c r="A53" s="1460"/>
      <c r="B53" s="1469"/>
      <c r="C53" s="1471"/>
      <c r="D53" s="1459"/>
      <c r="E53" s="1465"/>
      <c r="F53" s="1471"/>
      <c r="G53" s="802"/>
      <c r="H53" s="802"/>
      <c r="I53" s="802"/>
      <c r="J53" s="1461"/>
      <c r="K53" s="1457"/>
      <c r="L53" s="1457"/>
      <c r="M53" s="819"/>
      <c r="N53" s="836" t="s">
        <v>784</v>
      </c>
      <c r="O53" s="802"/>
      <c r="P53" s="802"/>
      <c r="Q53" s="802"/>
      <c r="R53" s="803"/>
      <c r="S53" s="812">
        <v>2000000</v>
      </c>
      <c r="T53" s="1480"/>
      <c r="U53" s="1482"/>
    </row>
    <row r="54" spans="1:21" ht="54" customHeight="1">
      <c r="A54" s="1460"/>
      <c r="B54" s="1469"/>
      <c r="C54" s="1471"/>
      <c r="D54" s="1459"/>
      <c r="E54" s="1465"/>
      <c r="F54" s="1471"/>
      <c r="G54" s="802" t="s">
        <v>775</v>
      </c>
      <c r="H54" s="802"/>
      <c r="I54" s="802" t="s">
        <v>785</v>
      </c>
      <c r="J54" s="1461"/>
      <c r="K54" s="1462"/>
      <c r="L54" s="1462"/>
      <c r="M54" s="844"/>
      <c r="N54" s="836" t="s">
        <v>786</v>
      </c>
      <c r="O54" s="802"/>
      <c r="P54" s="802"/>
      <c r="Q54" s="802">
        <v>1</v>
      </c>
      <c r="R54" s="803"/>
      <c r="S54" s="812">
        <v>1000000</v>
      </c>
      <c r="T54" s="1480"/>
      <c r="U54" s="1482"/>
    </row>
    <row r="55" spans="1:21" ht="64.5" customHeight="1">
      <c r="A55" s="1460"/>
      <c r="B55" s="1469"/>
      <c r="C55" s="1460" t="s">
        <v>787</v>
      </c>
      <c r="D55" s="1465" t="s">
        <v>788</v>
      </c>
      <c r="E55" s="1459">
        <v>0</v>
      </c>
      <c r="F55" s="1460">
        <v>5</v>
      </c>
      <c r="G55" s="802" t="s">
        <v>789</v>
      </c>
      <c r="H55" s="802"/>
      <c r="I55" s="802" t="s">
        <v>787</v>
      </c>
      <c r="J55" s="1461" t="s">
        <v>790</v>
      </c>
      <c r="K55" s="1456"/>
      <c r="L55" s="1456">
        <v>0</v>
      </c>
      <c r="M55" s="1458" t="s">
        <v>791</v>
      </c>
      <c r="N55" s="815" t="s">
        <v>792</v>
      </c>
      <c r="O55" s="802"/>
      <c r="P55" s="802">
        <v>1</v>
      </c>
      <c r="Q55" s="802">
        <v>1</v>
      </c>
      <c r="R55" s="803"/>
      <c r="S55" s="802"/>
      <c r="T55" s="1480"/>
      <c r="U55" s="1482"/>
    </row>
    <row r="56" spans="1:21" ht="64.5" customHeight="1">
      <c r="A56" s="1460"/>
      <c r="B56" s="1469"/>
      <c r="C56" s="1460"/>
      <c r="D56" s="1465"/>
      <c r="E56" s="1459"/>
      <c r="F56" s="1460"/>
      <c r="G56" s="845"/>
      <c r="H56" s="802"/>
      <c r="I56" s="802"/>
      <c r="J56" s="1461"/>
      <c r="K56" s="1457"/>
      <c r="L56" s="1457"/>
      <c r="M56" s="1458"/>
      <c r="N56" s="815" t="s">
        <v>793</v>
      </c>
      <c r="O56" s="802"/>
      <c r="P56" s="802"/>
      <c r="Q56" s="802"/>
      <c r="R56" s="803"/>
      <c r="S56" s="802"/>
      <c r="T56" s="1480"/>
      <c r="U56" s="1482"/>
    </row>
    <row r="57" spans="1:21" ht="59.25" customHeight="1">
      <c r="A57" s="1460"/>
      <c r="B57" s="1469"/>
      <c r="C57" s="1460"/>
      <c r="D57" s="1465"/>
      <c r="E57" s="1459"/>
      <c r="F57" s="1460"/>
      <c r="G57" s="846" t="s">
        <v>794</v>
      </c>
      <c r="H57" s="802"/>
      <c r="I57" s="802" t="s">
        <v>795</v>
      </c>
      <c r="J57" s="1461"/>
      <c r="K57" s="1457"/>
      <c r="L57" s="1457"/>
      <c r="M57" s="1458"/>
      <c r="N57" s="822" t="s">
        <v>796</v>
      </c>
      <c r="O57" s="802"/>
      <c r="P57" s="802">
        <v>1</v>
      </c>
      <c r="Q57" s="802"/>
      <c r="R57" s="803"/>
      <c r="S57" s="802"/>
      <c r="T57" s="1480"/>
      <c r="U57" s="1482"/>
    </row>
    <row r="58" spans="1:21" ht="12.75">
      <c r="A58" s="1460"/>
      <c r="B58" s="1469"/>
      <c r="C58" s="824" t="s">
        <v>797</v>
      </c>
      <c r="D58" s="1459" t="s">
        <v>677</v>
      </c>
      <c r="E58" s="1459">
        <v>60</v>
      </c>
      <c r="F58" s="1460">
        <v>1</v>
      </c>
      <c r="G58" s="802" t="s">
        <v>798</v>
      </c>
      <c r="H58" s="802"/>
      <c r="I58" s="802" t="s">
        <v>797</v>
      </c>
      <c r="J58" s="1461" t="s">
        <v>799</v>
      </c>
      <c r="K58" s="1456"/>
      <c r="L58" s="1456">
        <v>70</v>
      </c>
      <c r="M58" s="837"/>
      <c r="N58" s="847"/>
      <c r="O58" s="802"/>
      <c r="P58" s="802"/>
      <c r="Q58" s="802"/>
      <c r="R58" s="803"/>
      <c r="S58" s="802"/>
      <c r="T58" s="1480"/>
      <c r="U58" s="1482"/>
    </row>
    <row r="59" spans="1:21" ht="60.75" customHeight="1">
      <c r="A59" s="1460"/>
      <c r="B59" s="1469"/>
      <c r="C59" s="824" t="s">
        <v>800</v>
      </c>
      <c r="D59" s="1459"/>
      <c r="E59" s="1459"/>
      <c r="F59" s="1460"/>
      <c r="G59" s="802" t="s">
        <v>801</v>
      </c>
      <c r="H59" s="802"/>
      <c r="I59" s="802" t="s">
        <v>800</v>
      </c>
      <c r="J59" s="1461"/>
      <c r="K59" s="1457"/>
      <c r="L59" s="1457"/>
      <c r="M59" s="848"/>
      <c r="N59" s="847"/>
      <c r="O59" s="802"/>
      <c r="P59" s="802"/>
      <c r="Q59" s="802"/>
      <c r="R59" s="803"/>
      <c r="S59" s="802"/>
      <c r="T59" s="1480"/>
      <c r="U59" s="1482"/>
    </row>
    <row r="60" spans="1:21" ht="39" customHeight="1">
      <c r="A60" s="1460"/>
      <c r="B60" s="1469"/>
      <c r="C60" s="824" t="s">
        <v>802</v>
      </c>
      <c r="D60" s="1459"/>
      <c r="E60" s="1459"/>
      <c r="F60" s="1460"/>
      <c r="G60" s="802" t="s">
        <v>798</v>
      </c>
      <c r="H60" s="802"/>
      <c r="I60" s="802" t="s">
        <v>797</v>
      </c>
      <c r="J60" s="1461"/>
      <c r="K60" s="1462"/>
      <c r="L60" s="1462"/>
      <c r="M60" s="848"/>
      <c r="N60" s="847"/>
      <c r="O60" s="802"/>
      <c r="P60" s="802"/>
      <c r="Q60" s="802"/>
      <c r="R60" s="803"/>
      <c r="S60" s="802"/>
      <c r="T60" s="1480"/>
      <c r="U60" s="1482"/>
    </row>
    <row r="61" spans="1:46" s="853" customFormat="1" ht="12.75">
      <c r="A61" s="799"/>
      <c r="B61" s="799"/>
      <c r="C61" s="799"/>
      <c r="D61" s="849"/>
      <c r="E61" s="849"/>
      <c r="F61" s="799"/>
      <c r="G61" s="802"/>
      <c r="H61" s="802"/>
      <c r="I61" s="802"/>
      <c r="J61" s="798" t="s">
        <v>803</v>
      </c>
      <c r="K61" s="802"/>
      <c r="L61" s="802"/>
      <c r="M61" s="850"/>
      <c r="N61" s="822" t="s">
        <v>804</v>
      </c>
      <c r="O61" s="802"/>
      <c r="P61" s="802"/>
      <c r="Q61" s="802"/>
      <c r="R61" s="802"/>
      <c r="S61" s="802"/>
      <c r="T61" s="799"/>
      <c r="U61" s="851"/>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2"/>
      <c r="AT61" s="852"/>
    </row>
    <row r="62" spans="1:46" s="856" customFormat="1" ht="25.5">
      <c r="A62" s="799"/>
      <c r="B62" s="799"/>
      <c r="C62" s="799"/>
      <c r="D62" s="849"/>
      <c r="E62" s="849"/>
      <c r="F62" s="799"/>
      <c r="G62" s="802"/>
      <c r="H62" s="802"/>
      <c r="I62" s="802"/>
      <c r="J62" s="825"/>
      <c r="K62" s="818"/>
      <c r="L62" s="854"/>
      <c r="M62" s="1447" t="s">
        <v>805</v>
      </c>
      <c r="N62" s="855" t="s">
        <v>806</v>
      </c>
      <c r="O62" s="802"/>
      <c r="P62" s="802"/>
      <c r="Q62" s="802"/>
      <c r="R62" s="802"/>
      <c r="S62" s="812">
        <v>5000000</v>
      </c>
      <c r="T62" s="799"/>
      <c r="U62" s="851"/>
      <c r="V62" s="804"/>
      <c r="W62" s="804"/>
      <c r="X62" s="804"/>
      <c r="Y62" s="804"/>
      <c r="Z62" s="804"/>
      <c r="AA62" s="804"/>
      <c r="AB62" s="804"/>
      <c r="AC62" s="804"/>
      <c r="AD62" s="804"/>
      <c r="AE62" s="804"/>
      <c r="AF62" s="804"/>
      <c r="AG62" s="804"/>
      <c r="AH62" s="804"/>
      <c r="AI62" s="804"/>
      <c r="AJ62" s="804"/>
      <c r="AK62" s="804"/>
      <c r="AL62" s="804"/>
      <c r="AM62" s="804"/>
      <c r="AN62" s="804"/>
      <c r="AO62" s="804"/>
      <c r="AP62" s="804"/>
      <c r="AQ62" s="804"/>
      <c r="AR62" s="804"/>
      <c r="AS62" s="804"/>
      <c r="AT62" s="804"/>
    </row>
    <row r="63" spans="1:46" s="853" customFormat="1" ht="139.5" customHeight="1">
      <c r="A63" s="799"/>
      <c r="B63" s="799"/>
      <c r="C63" s="799"/>
      <c r="D63" s="849"/>
      <c r="E63" s="849"/>
      <c r="F63" s="799"/>
      <c r="G63" s="802"/>
      <c r="H63" s="802"/>
      <c r="I63" s="802"/>
      <c r="J63" s="1450" t="s">
        <v>807</v>
      </c>
      <c r="K63" s="857"/>
      <c r="L63" s="1453"/>
      <c r="M63" s="1448"/>
      <c r="N63" s="855" t="s">
        <v>808</v>
      </c>
      <c r="O63" s="802">
        <v>1</v>
      </c>
      <c r="P63" s="802">
        <v>1</v>
      </c>
      <c r="Q63" s="802">
        <v>1</v>
      </c>
      <c r="R63" s="802">
        <v>1</v>
      </c>
      <c r="S63" s="802"/>
      <c r="T63" s="799"/>
      <c r="U63" s="851"/>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c r="AT63" s="852"/>
    </row>
    <row r="64" spans="1:46" s="853" customFormat="1" ht="76.5">
      <c r="A64" s="799"/>
      <c r="B64" s="799"/>
      <c r="C64" s="799"/>
      <c r="D64" s="849"/>
      <c r="E64" s="849"/>
      <c r="F64" s="799"/>
      <c r="G64" s="802"/>
      <c r="H64" s="802"/>
      <c r="I64" s="802"/>
      <c r="J64" s="1451"/>
      <c r="K64" s="858"/>
      <c r="L64" s="1454"/>
      <c r="M64" s="1448"/>
      <c r="N64" s="855" t="s">
        <v>809</v>
      </c>
      <c r="O64" s="802">
        <v>1</v>
      </c>
      <c r="P64" s="802">
        <v>1</v>
      </c>
      <c r="Q64" s="802">
        <v>1</v>
      </c>
      <c r="R64" s="802">
        <v>1</v>
      </c>
      <c r="S64" s="802"/>
      <c r="T64" s="799"/>
      <c r="U64" s="851"/>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2"/>
      <c r="AT64" s="852"/>
    </row>
    <row r="65" spans="1:46" s="862" customFormat="1" ht="89.25">
      <c r="A65" s="816"/>
      <c r="B65" s="816"/>
      <c r="C65" s="816"/>
      <c r="D65" s="859"/>
      <c r="E65" s="859"/>
      <c r="F65" s="816"/>
      <c r="G65" s="860"/>
      <c r="H65" s="860"/>
      <c r="I65" s="802"/>
      <c r="J65" s="1451"/>
      <c r="K65" s="858"/>
      <c r="L65" s="1454"/>
      <c r="M65" s="1448"/>
      <c r="N65" s="855" t="s">
        <v>810</v>
      </c>
      <c r="O65" s="860">
        <v>1</v>
      </c>
      <c r="P65" s="860">
        <v>1</v>
      </c>
      <c r="Q65" s="860">
        <v>1</v>
      </c>
      <c r="R65" s="860">
        <v>1</v>
      </c>
      <c r="S65" s="860"/>
      <c r="T65" s="816"/>
      <c r="U65" s="861"/>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row>
    <row r="66" spans="1:46" s="862" customFormat="1" ht="38.25">
      <c r="A66" s="816"/>
      <c r="B66" s="816"/>
      <c r="C66" s="816"/>
      <c r="D66" s="859"/>
      <c r="E66" s="859"/>
      <c r="F66" s="816"/>
      <c r="G66" s="860"/>
      <c r="H66" s="860"/>
      <c r="I66" s="802"/>
      <c r="J66" s="1452"/>
      <c r="K66" s="802"/>
      <c r="L66" s="1455"/>
      <c r="M66" s="1449"/>
      <c r="N66" s="863" t="s">
        <v>811</v>
      </c>
      <c r="O66" s="860">
        <v>1</v>
      </c>
      <c r="P66" s="860">
        <v>1</v>
      </c>
      <c r="Q66" s="860">
        <v>1</v>
      </c>
      <c r="R66" s="860">
        <v>1</v>
      </c>
      <c r="S66" s="860"/>
      <c r="T66" s="816"/>
      <c r="U66" s="861"/>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row>
    <row r="67" spans="18:19" ht="12.75">
      <c r="R67" s="866" t="s">
        <v>9</v>
      </c>
      <c r="S67" s="868"/>
    </row>
    <row r="68" ht="12.75">
      <c r="S68" s="868"/>
    </row>
    <row r="69" ht="12.75">
      <c r="S69" s="868"/>
    </row>
    <row r="70" ht="12.75">
      <c r="S70" s="868"/>
    </row>
    <row r="71" ht="12.75">
      <c r="S71" s="868"/>
    </row>
    <row r="72" ht="12.75">
      <c r="S72" s="868"/>
    </row>
    <row r="73" ht="12.75">
      <c r="S73" s="868"/>
    </row>
    <row r="74" ht="12.75">
      <c r="S74" s="868"/>
    </row>
    <row r="75" ht="12.75">
      <c r="S75" s="868"/>
    </row>
    <row r="76" ht="12.75">
      <c r="S76" s="868"/>
    </row>
    <row r="77" ht="12.75">
      <c r="S77" s="868"/>
    </row>
    <row r="78" ht="12.75">
      <c r="S78" s="868"/>
    </row>
    <row r="79" ht="12.75">
      <c r="S79" s="868"/>
    </row>
    <row r="80" ht="12.75">
      <c r="S80" s="868"/>
    </row>
    <row r="81" ht="12.75">
      <c r="S81" s="868"/>
    </row>
    <row r="82" ht="12.75">
      <c r="S82" s="868"/>
    </row>
    <row r="83" ht="12.75">
      <c r="S83" s="868"/>
    </row>
    <row r="84" ht="12.75">
      <c r="S84" s="868"/>
    </row>
    <row r="85" ht="12.75">
      <c r="S85" s="868"/>
    </row>
    <row r="86" ht="12.75">
      <c r="S86" s="868"/>
    </row>
    <row r="87" ht="12.75">
      <c r="S87" s="868"/>
    </row>
    <row r="88" ht="12.75">
      <c r="S88" s="868"/>
    </row>
    <row r="89" ht="12.75">
      <c r="S89" s="868"/>
    </row>
    <row r="90" ht="12.75">
      <c r="S90" s="868"/>
    </row>
    <row r="91" ht="12.75">
      <c r="S91" s="868"/>
    </row>
    <row r="92" ht="12.75">
      <c r="S92" s="868"/>
    </row>
    <row r="93" ht="12.75">
      <c r="S93" s="868"/>
    </row>
    <row r="94" ht="12.75">
      <c r="S94" s="868"/>
    </row>
    <row r="95" ht="12.75">
      <c r="S95" s="868"/>
    </row>
    <row r="96" ht="12.75">
      <c r="S96" s="868"/>
    </row>
    <row r="97" ht="12.75">
      <c r="S97" s="868"/>
    </row>
    <row r="98" ht="12.75">
      <c r="S98" s="868"/>
    </row>
    <row r="99" ht="12.75">
      <c r="S99" s="868"/>
    </row>
    <row r="100" ht="12.75">
      <c r="S100" s="868"/>
    </row>
    <row r="101" ht="12.75">
      <c r="S101" s="868"/>
    </row>
    <row r="102" ht="12.75">
      <c r="S102" s="868"/>
    </row>
    <row r="103" ht="12.75">
      <c r="S103" s="868"/>
    </row>
    <row r="104" ht="12.75">
      <c r="S104" s="868"/>
    </row>
    <row r="105" ht="12.75">
      <c r="S105" s="868"/>
    </row>
    <row r="106" ht="12.75">
      <c r="S106" s="868"/>
    </row>
    <row r="107" ht="12.75">
      <c r="S107" s="868"/>
    </row>
    <row r="108" ht="12.75">
      <c r="S108" s="868"/>
    </row>
    <row r="109" ht="12.75">
      <c r="S109" s="868"/>
    </row>
    <row r="110" ht="12.75">
      <c r="S110" s="868"/>
    </row>
    <row r="111" ht="12.75">
      <c r="S111" s="868"/>
    </row>
    <row r="112" ht="12.75">
      <c r="S112" s="868"/>
    </row>
    <row r="113" ht="12.75">
      <c r="S113" s="868"/>
    </row>
    <row r="114" ht="12.75">
      <c r="S114" s="868"/>
    </row>
    <row r="115" ht="12.75">
      <c r="S115" s="868"/>
    </row>
    <row r="116" ht="12.75">
      <c r="S116" s="868"/>
    </row>
    <row r="117" ht="12.75">
      <c r="S117" s="868"/>
    </row>
    <row r="118" ht="12.75">
      <c r="S118" s="868"/>
    </row>
    <row r="119" ht="12.75">
      <c r="S119" s="868"/>
    </row>
    <row r="120" ht="12.75">
      <c r="S120" s="868"/>
    </row>
    <row r="121" ht="12.75">
      <c r="S121" s="868"/>
    </row>
    <row r="122" ht="12.75">
      <c r="S122" s="868"/>
    </row>
    <row r="123" ht="12.75">
      <c r="S123" s="868"/>
    </row>
    <row r="124" ht="12.75">
      <c r="S124" s="868"/>
    </row>
    <row r="125" ht="12.75">
      <c r="S125" s="868"/>
    </row>
    <row r="126" ht="12.75">
      <c r="S126" s="868"/>
    </row>
    <row r="127" ht="12.75">
      <c r="S127" s="868"/>
    </row>
    <row r="128" ht="12.75">
      <c r="S128" s="868"/>
    </row>
    <row r="129" ht="12.75">
      <c r="S129" s="868"/>
    </row>
    <row r="130" ht="12.75">
      <c r="S130" s="868"/>
    </row>
    <row r="131" ht="12.75">
      <c r="S131" s="868"/>
    </row>
    <row r="132" ht="12.75">
      <c r="S132" s="868"/>
    </row>
    <row r="133" ht="12.75">
      <c r="S133" s="868"/>
    </row>
    <row r="134" ht="12.75">
      <c r="S134" s="868"/>
    </row>
  </sheetData>
  <sheetProtection/>
  <mergeCells count="143">
    <mergeCell ref="A3:E3"/>
    <mergeCell ref="A4:E4"/>
    <mergeCell ref="A1:U1"/>
    <mergeCell ref="A2:U2"/>
    <mergeCell ref="F3:U3"/>
    <mergeCell ref="F4:U4"/>
    <mergeCell ref="A5:E5"/>
    <mergeCell ref="A6:E6"/>
    <mergeCell ref="D7:E7"/>
    <mergeCell ref="F7:R7"/>
    <mergeCell ref="F5:U5"/>
    <mergeCell ref="F6:U6"/>
    <mergeCell ref="A8:A10"/>
    <mergeCell ref="B8:B10"/>
    <mergeCell ref="C8:C10"/>
    <mergeCell ref="D8:D10"/>
    <mergeCell ref="E8:E10"/>
    <mergeCell ref="F8:F10"/>
    <mergeCell ref="O8:R8"/>
    <mergeCell ref="O9:O10"/>
    <mergeCell ref="P9:P10"/>
    <mergeCell ref="Q9:Q10"/>
    <mergeCell ref="R9:R10"/>
    <mergeCell ref="G8:G10"/>
    <mergeCell ref="H8:H10"/>
    <mergeCell ref="I8:I10"/>
    <mergeCell ref="J8:J10"/>
    <mergeCell ref="K8:K10"/>
    <mergeCell ref="J11:J15"/>
    <mergeCell ref="K11:K15"/>
    <mergeCell ref="L11:L15"/>
    <mergeCell ref="K18:K19"/>
    <mergeCell ref="M8:M10"/>
    <mergeCell ref="N8:N10"/>
    <mergeCell ref="L8:L10"/>
    <mergeCell ref="M11:M15"/>
    <mergeCell ref="J34:J36"/>
    <mergeCell ref="K34:K36"/>
    <mergeCell ref="M16:M17"/>
    <mergeCell ref="C18:C19"/>
    <mergeCell ref="H18:H19"/>
    <mergeCell ref="J18:J19"/>
    <mergeCell ref="M18:M19"/>
    <mergeCell ref="K20:K24"/>
    <mergeCell ref="L20:L24"/>
    <mergeCell ref="M20:M24"/>
    <mergeCell ref="S9:S10"/>
    <mergeCell ref="A11:A27"/>
    <mergeCell ref="B11:B27"/>
    <mergeCell ref="C11:C15"/>
    <mergeCell ref="D11:D27"/>
    <mergeCell ref="E11:E27"/>
    <mergeCell ref="F11:F27"/>
    <mergeCell ref="G11:G15"/>
    <mergeCell ref="H11:H15"/>
    <mergeCell ref="I11:I15"/>
    <mergeCell ref="T11:T60"/>
    <mergeCell ref="U11:U60"/>
    <mergeCell ref="C16:C17"/>
    <mergeCell ref="G16:G17"/>
    <mergeCell ref="H16:H17"/>
    <mergeCell ref="I16:I17"/>
    <mergeCell ref="J16:J17"/>
    <mergeCell ref="K16:K17"/>
    <mergeCell ref="L16:L17"/>
    <mergeCell ref="L18:L19"/>
    <mergeCell ref="C21:C24"/>
    <mergeCell ref="G21:G24"/>
    <mergeCell ref="H21:H24"/>
    <mergeCell ref="I21:I24"/>
    <mergeCell ref="F29:F30"/>
    <mergeCell ref="J25:J27"/>
    <mergeCell ref="M25:M27"/>
    <mergeCell ref="C26:C27"/>
    <mergeCell ref="G26:G27"/>
    <mergeCell ref="H26:H27"/>
    <mergeCell ref="I26:I27"/>
    <mergeCell ref="K26:K27"/>
    <mergeCell ref="L26:L27"/>
    <mergeCell ref="K29:K30"/>
    <mergeCell ref="L29:L30"/>
    <mergeCell ref="M29:M30"/>
    <mergeCell ref="N29:N30"/>
    <mergeCell ref="O29:O30"/>
    <mergeCell ref="A29:A30"/>
    <mergeCell ref="B29:B30"/>
    <mergeCell ref="C29:C30"/>
    <mergeCell ref="D29:D30"/>
    <mergeCell ref="E29:E30"/>
    <mergeCell ref="P29:P30"/>
    <mergeCell ref="Q29:Q30"/>
    <mergeCell ref="R29:R30"/>
    <mergeCell ref="S29:S30"/>
    <mergeCell ref="A31:A32"/>
    <mergeCell ref="B31:B32"/>
    <mergeCell ref="D31:D32"/>
    <mergeCell ref="E31:E32"/>
    <mergeCell ref="F31:F32"/>
    <mergeCell ref="J29:J30"/>
    <mergeCell ref="A33:A36"/>
    <mergeCell ref="B33:B36"/>
    <mergeCell ref="D33:D36"/>
    <mergeCell ref="E33:E36"/>
    <mergeCell ref="F33:F36"/>
    <mergeCell ref="C34:C36"/>
    <mergeCell ref="L34:L36"/>
    <mergeCell ref="M34:M36"/>
    <mergeCell ref="A37:A60"/>
    <mergeCell ref="B37:B60"/>
    <mergeCell ref="C37:C54"/>
    <mergeCell ref="D37:D54"/>
    <mergeCell ref="E37:E54"/>
    <mergeCell ref="F37:F54"/>
    <mergeCell ref="J37:J42"/>
    <mergeCell ref="K37:K42"/>
    <mergeCell ref="K55:K57"/>
    <mergeCell ref="L37:L42"/>
    <mergeCell ref="M37:M40"/>
    <mergeCell ref="M41:M42"/>
    <mergeCell ref="J43:J49"/>
    <mergeCell ref="K43:K49"/>
    <mergeCell ref="L43:L49"/>
    <mergeCell ref="M43:M49"/>
    <mergeCell ref="L58:L60"/>
    <mergeCell ref="J51:J54"/>
    <mergeCell ref="K51:K54"/>
    <mergeCell ref="L51:L54"/>
    <mergeCell ref="M51:M52"/>
    <mergeCell ref="C55:C57"/>
    <mergeCell ref="D55:D57"/>
    <mergeCell ref="E55:E57"/>
    <mergeCell ref="F55:F57"/>
    <mergeCell ref="J55:J57"/>
    <mergeCell ref="M62:M66"/>
    <mergeCell ref="J63:J66"/>
    <mergeCell ref="L63:L66"/>
    <mergeCell ref="L55:L57"/>
    <mergeCell ref="M55:M57"/>
    <mergeCell ref="D58:D60"/>
    <mergeCell ref="E58:E60"/>
    <mergeCell ref="F58:F60"/>
    <mergeCell ref="J58:J60"/>
    <mergeCell ref="K58:K60"/>
  </mergeCells>
  <hyperlinks>
    <hyperlink ref="U11" r:id="rId1" display="alcaldiachaguani@hotmail.com,salud@chaguani-cundinamarca.gov.co"/>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270"/>
  <sheetViews>
    <sheetView zoomScalePageLayoutView="0" workbookViewId="0" topLeftCell="A1">
      <selection activeCell="J8" sqref="J8:J10"/>
    </sheetView>
  </sheetViews>
  <sheetFormatPr defaultColWidth="11.421875" defaultRowHeight="15"/>
  <cols>
    <col min="1" max="1" width="11.421875" style="733" customWidth="1"/>
    <col min="2" max="2" width="21.8515625" style="733" customWidth="1"/>
    <col min="3" max="3" width="11.421875" style="733" customWidth="1"/>
    <col min="4" max="4" width="12.140625" style="782" customWidth="1"/>
    <col min="5" max="5" width="11.421875" style="733" customWidth="1"/>
    <col min="6" max="6" width="9.28125" style="733" customWidth="1"/>
    <col min="7" max="7" width="19.00390625" style="733" customWidth="1"/>
    <col min="8" max="9" width="11.421875" style="733" customWidth="1"/>
    <col min="10" max="10" width="24.140625" style="733" customWidth="1"/>
    <col min="11" max="12" width="11.421875" style="733" customWidth="1"/>
    <col min="13" max="13" width="35.421875" style="733" customWidth="1"/>
    <col min="14" max="14" width="55.57421875" style="783" customWidth="1"/>
    <col min="15" max="18" width="11.421875" style="733" customWidth="1"/>
    <col min="19" max="19" width="11.421875" style="781" customWidth="1"/>
    <col min="20" max="20" width="11.421875" style="725" customWidth="1"/>
    <col min="21" max="16384" width="11.421875" style="733" customWidth="1"/>
  </cols>
  <sheetData>
    <row r="1" spans="1:20" s="716" customFormat="1" ht="30" customHeight="1">
      <c r="A1" s="1569"/>
      <c r="B1" s="1570"/>
      <c r="C1" s="1570"/>
      <c r="D1" s="1570"/>
      <c r="E1" s="1570"/>
      <c r="F1" s="1570"/>
      <c r="G1" s="1570"/>
      <c r="H1" s="1570"/>
      <c r="I1" s="1570"/>
      <c r="J1" s="1570"/>
      <c r="K1" s="1570"/>
      <c r="L1" s="1570"/>
      <c r="M1" s="1570"/>
      <c r="N1" s="1570"/>
      <c r="O1" s="1570"/>
      <c r="P1" s="1570"/>
      <c r="Q1" s="1570"/>
      <c r="R1" s="1570"/>
      <c r="S1" s="1570"/>
      <c r="T1" s="1571"/>
    </row>
    <row r="2" spans="1:20" s="716" customFormat="1" ht="25.5" customHeight="1">
      <c r="A2" s="1572" t="s">
        <v>813</v>
      </c>
      <c r="B2" s="1573"/>
      <c r="C2" s="1573"/>
      <c r="D2" s="1573"/>
      <c r="E2" s="1573"/>
      <c r="F2" s="1573"/>
      <c r="G2" s="1573"/>
      <c r="H2" s="1573"/>
      <c r="I2" s="1573"/>
      <c r="J2" s="1573"/>
      <c r="K2" s="1573"/>
      <c r="L2" s="1573"/>
      <c r="M2" s="1573"/>
      <c r="N2" s="1573"/>
      <c r="O2" s="1573"/>
      <c r="P2" s="1573"/>
      <c r="Q2" s="1573"/>
      <c r="R2" s="1573"/>
      <c r="S2" s="1573"/>
      <c r="T2" s="1574"/>
    </row>
    <row r="3" spans="1:20" s="716" customFormat="1" ht="27" customHeight="1">
      <c r="A3" s="1585" t="s">
        <v>587</v>
      </c>
      <c r="B3" s="1586"/>
      <c r="C3" s="1586"/>
      <c r="D3" s="1586"/>
      <c r="E3" s="1586"/>
      <c r="F3" s="1575" t="s">
        <v>588</v>
      </c>
      <c r="G3" s="1575"/>
      <c r="H3" s="1575"/>
      <c r="I3" s="1575"/>
      <c r="J3" s="1575"/>
      <c r="K3" s="1575"/>
      <c r="L3" s="1575"/>
      <c r="M3" s="1575"/>
      <c r="N3" s="1575"/>
      <c r="O3" s="1575"/>
      <c r="P3" s="1575"/>
      <c r="Q3" s="1575"/>
      <c r="R3" s="1575"/>
      <c r="S3" s="1575"/>
      <c r="T3" s="1576"/>
    </row>
    <row r="4" spans="1:20" s="716" customFormat="1" ht="22.5" customHeight="1">
      <c r="A4" s="1585" t="s">
        <v>589</v>
      </c>
      <c r="B4" s="1586"/>
      <c r="C4" s="1586"/>
      <c r="D4" s="1586"/>
      <c r="E4" s="1586"/>
      <c r="F4" s="1577">
        <v>25168</v>
      </c>
      <c r="G4" s="1577"/>
      <c r="H4" s="1577"/>
      <c r="I4" s="1577"/>
      <c r="J4" s="1577"/>
      <c r="K4" s="1577"/>
      <c r="L4" s="1577"/>
      <c r="M4" s="1577"/>
      <c r="N4" s="1577"/>
      <c r="O4" s="1577"/>
      <c r="P4" s="1577"/>
      <c r="Q4" s="1577"/>
      <c r="R4" s="1577"/>
      <c r="S4" s="1577"/>
      <c r="T4" s="1578"/>
    </row>
    <row r="5" spans="1:20" s="716" customFormat="1" ht="18.75" customHeight="1">
      <c r="A5" s="1585" t="s">
        <v>590</v>
      </c>
      <c r="B5" s="1586"/>
      <c r="C5" s="1586"/>
      <c r="D5" s="1586"/>
      <c r="E5" s="1586"/>
      <c r="F5" s="1579">
        <v>41640</v>
      </c>
      <c r="G5" s="1580"/>
      <c r="H5" s="1580"/>
      <c r="I5" s="1580"/>
      <c r="J5" s="1580"/>
      <c r="K5" s="1580"/>
      <c r="L5" s="1580"/>
      <c r="M5" s="1580"/>
      <c r="N5" s="1580"/>
      <c r="O5" s="1580"/>
      <c r="P5" s="1580"/>
      <c r="Q5" s="1580"/>
      <c r="R5" s="1580"/>
      <c r="S5" s="1580"/>
      <c r="T5" s="1581"/>
    </row>
    <row r="6" spans="1:20" s="716" customFormat="1" ht="24" customHeight="1">
      <c r="A6" s="1585" t="s">
        <v>591</v>
      </c>
      <c r="B6" s="1586"/>
      <c r="C6" s="1586"/>
      <c r="D6" s="1586"/>
      <c r="E6" s="1586"/>
      <c r="F6" s="1582" t="s">
        <v>592</v>
      </c>
      <c r="G6" s="1583"/>
      <c r="H6" s="1583"/>
      <c r="I6" s="1583"/>
      <c r="J6" s="1583"/>
      <c r="K6" s="1583"/>
      <c r="L6" s="1583"/>
      <c r="M6" s="1583"/>
      <c r="N6" s="1583"/>
      <c r="O6" s="1583"/>
      <c r="P6" s="1583"/>
      <c r="Q6" s="1583"/>
      <c r="R6" s="1583"/>
      <c r="S6" s="1583"/>
      <c r="T6" s="1584"/>
    </row>
    <row r="7" spans="1:20" s="716" customFormat="1" ht="33.75" customHeight="1" thickBot="1">
      <c r="A7" s="718"/>
      <c r="B7" s="719"/>
      <c r="C7" s="719"/>
      <c r="D7" s="1614" t="s">
        <v>593</v>
      </c>
      <c r="E7" s="1614"/>
      <c r="F7" s="1615"/>
      <c r="G7" s="1615"/>
      <c r="H7" s="1615"/>
      <c r="I7" s="1615"/>
      <c r="J7" s="1615"/>
      <c r="K7" s="1615"/>
      <c r="L7" s="1615"/>
      <c r="M7" s="1615"/>
      <c r="N7" s="1615"/>
      <c r="O7" s="1615"/>
      <c r="P7" s="1615"/>
      <c r="Q7" s="1615"/>
      <c r="R7" s="1615"/>
      <c r="S7" s="720"/>
      <c r="T7" s="717"/>
    </row>
    <row r="8" spans="1:20" s="716" customFormat="1" ht="24.75" customHeight="1">
      <c r="A8" s="1616" t="s">
        <v>594</v>
      </c>
      <c r="B8" s="1618" t="s">
        <v>595</v>
      </c>
      <c r="C8" s="1589" t="s">
        <v>596</v>
      </c>
      <c r="D8" s="1589" t="s">
        <v>597</v>
      </c>
      <c r="E8" s="1589" t="s">
        <v>598</v>
      </c>
      <c r="F8" s="1589" t="s">
        <v>599</v>
      </c>
      <c r="G8" s="1605" t="s">
        <v>600</v>
      </c>
      <c r="H8" s="1608" t="s">
        <v>601</v>
      </c>
      <c r="I8" s="1589" t="s">
        <v>602</v>
      </c>
      <c r="J8" s="1611" t="s">
        <v>603</v>
      </c>
      <c r="K8" s="1589" t="s">
        <v>604</v>
      </c>
      <c r="L8" s="1589" t="s">
        <v>605</v>
      </c>
      <c r="M8" s="1598" t="s">
        <v>606</v>
      </c>
      <c r="N8" s="1566" t="s">
        <v>607</v>
      </c>
      <c r="O8" s="1601" t="s">
        <v>608</v>
      </c>
      <c r="P8" s="1601"/>
      <c r="Q8" s="1601"/>
      <c r="R8" s="1601"/>
      <c r="S8" s="720" t="s">
        <v>609</v>
      </c>
      <c r="T8" s="717" t="s">
        <v>610</v>
      </c>
    </row>
    <row r="9" spans="1:20" s="716" customFormat="1" ht="23.25" customHeight="1">
      <c r="A9" s="1617"/>
      <c r="B9" s="1619"/>
      <c r="C9" s="1590"/>
      <c r="D9" s="1590"/>
      <c r="E9" s="1590"/>
      <c r="F9" s="1590"/>
      <c r="G9" s="1606"/>
      <c r="H9" s="1609"/>
      <c r="I9" s="1590"/>
      <c r="J9" s="1612"/>
      <c r="K9" s="1590"/>
      <c r="L9" s="1590"/>
      <c r="M9" s="1599"/>
      <c r="N9" s="1567"/>
      <c r="O9" s="1602" t="s">
        <v>611</v>
      </c>
      <c r="P9" s="1602" t="s">
        <v>612</v>
      </c>
      <c r="Q9" s="1602" t="s">
        <v>613</v>
      </c>
      <c r="R9" s="1604" t="s">
        <v>614</v>
      </c>
      <c r="S9" s="720"/>
      <c r="T9" s="721"/>
    </row>
    <row r="10" spans="1:20" s="722" customFormat="1" ht="75.75" customHeight="1">
      <c r="A10" s="1617"/>
      <c r="B10" s="1620"/>
      <c r="C10" s="1591"/>
      <c r="D10" s="1591"/>
      <c r="E10" s="1591"/>
      <c r="F10" s="1591"/>
      <c r="G10" s="1607"/>
      <c r="H10" s="1610"/>
      <c r="I10" s="1591"/>
      <c r="J10" s="1613"/>
      <c r="K10" s="1591"/>
      <c r="L10" s="1591"/>
      <c r="M10" s="1600"/>
      <c r="N10" s="1568"/>
      <c r="O10" s="1603"/>
      <c r="P10" s="1603"/>
      <c r="Q10" s="1603"/>
      <c r="R10" s="1604"/>
      <c r="S10" s="1592" t="s">
        <v>615</v>
      </c>
      <c r="T10" s="1587" t="s">
        <v>616</v>
      </c>
    </row>
    <row r="11" spans="1:20" ht="71.25" customHeight="1">
      <c r="A11" s="1561"/>
      <c r="B11" s="1537"/>
      <c r="C11" s="723"/>
      <c r="D11" s="1550"/>
      <c r="E11" s="1543"/>
      <c r="F11" s="1561"/>
      <c r="G11" s="724" t="s">
        <v>617</v>
      </c>
      <c r="H11" s="725"/>
      <c r="I11" s="726" t="s">
        <v>618</v>
      </c>
      <c r="J11" s="727" t="s">
        <v>619</v>
      </c>
      <c r="K11" s="723"/>
      <c r="L11" s="728"/>
      <c r="M11" s="729"/>
      <c r="N11" s="730" t="s">
        <v>620</v>
      </c>
      <c r="O11" s="731" t="s">
        <v>621</v>
      </c>
      <c r="P11" s="731" t="s">
        <v>621</v>
      </c>
      <c r="Q11" s="731" t="s">
        <v>621</v>
      </c>
      <c r="R11" s="732" t="s">
        <v>621</v>
      </c>
      <c r="S11" s="1593"/>
      <c r="T11" s="1588"/>
    </row>
    <row r="12" spans="1:20" ht="71.25" customHeight="1">
      <c r="A12" s="1561"/>
      <c r="B12" s="1537"/>
      <c r="C12" s="734"/>
      <c r="D12" s="1550"/>
      <c r="E12" s="1543"/>
      <c r="F12" s="1561"/>
      <c r="G12" s="724"/>
      <c r="H12" s="725"/>
      <c r="I12" s="726"/>
      <c r="J12" s="1563" t="s">
        <v>622</v>
      </c>
      <c r="K12" s="734"/>
      <c r="L12" s="735"/>
      <c r="M12" s="1553" t="s">
        <v>623</v>
      </c>
      <c r="N12" s="730" t="s">
        <v>624</v>
      </c>
      <c r="O12" s="731">
        <v>1</v>
      </c>
      <c r="P12" s="731" t="s">
        <v>625</v>
      </c>
      <c r="Q12" s="731" t="s">
        <v>625</v>
      </c>
      <c r="R12" s="731" t="s">
        <v>625</v>
      </c>
      <c r="S12" s="1593"/>
      <c r="T12" s="1588"/>
    </row>
    <row r="13" spans="1:20" ht="71.25" customHeight="1">
      <c r="A13" s="1561"/>
      <c r="B13" s="1537"/>
      <c r="C13" s="734"/>
      <c r="D13" s="1550"/>
      <c r="E13" s="1543"/>
      <c r="F13" s="1561"/>
      <c r="G13" s="724"/>
      <c r="H13" s="725"/>
      <c r="I13" s="726"/>
      <c r="J13" s="1564"/>
      <c r="K13" s="734"/>
      <c r="L13" s="735"/>
      <c r="M13" s="1554"/>
      <c r="N13" s="730" t="s">
        <v>626</v>
      </c>
      <c r="O13" s="731"/>
      <c r="P13" s="731"/>
      <c r="Q13" s="731">
        <v>1</v>
      </c>
      <c r="R13" s="732"/>
      <c r="S13" s="1593"/>
      <c r="T13" s="1588"/>
    </row>
    <row r="14" spans="1:20" ht="43.5" customHeight="1">
      <c r="A14" s="1561"/>
      <c r="B14" s="1537"/>
      <c r="C14" s="1538"/>
      <c r="D14" s="1550"/>
      <c r="E14" s="1543"/>
      <c r="F14" s="1561"/>
      <c r="H14" s="725"/>
      <c r="I14" s="726" t="s">
        <v>618</v>
      </c>
      <c r="J14" s="1564"/>
      <c r="K14" s="1538"/>
      <c r="L14" s="1542">
        <v>0.3</v>
      </c>
      <c r="M14" s="1554"/>
      <c r="N14" s="736" t="s">
        <v>627</v>
      </c>
      <c r="O14" s="737" t="s">
        <v>628</v>
      </c>
      <c r="P14" s="737" t="s">
        <v>628</v>
      </c>
      <c r="Q14" s="737" t="s">
        <v>628</v>
      </c>
      <c r="R14" s="738" t="s">
        <v>628</v>
      </c>
      <c r="S14" s="1593"/>
      <c r="T14" s="1588"/>
    </row>
    <row r="15" spans="1:20" ht="60.75" customHeight="1">
      <c r="A15" s="1561"/>
      <c r="B15" s="1537"/>
      <c r="C15" s="1539"/>
      <c r="D15" s="1550"/>
      <c r="E15" s="1543"/>
      <c r="F15" s="1561"/>
      <c r="G15" s="724" t="s">
        <v>617</v>
      </c>
      <c r="H15" s="725"/>
      <c r="I15" s="726" t="s">
        <v>618</v>
      </c>
      <c r="J15" s="1564"/>
      <c r="K15" s="1539"/>
      <c r="L15" s="1543"/>
      <c r="M15" s="1555"/>
      <c r="N15" s="739" t="s">
        <v>629</v>
      </c>
      <c r="O15" s="731" t="s">
        <v>630</v>
      </c>
      <c r="P15" s="731" t="s">
        <v>630</v>
      </c>
      <c r="Q15" s="731" t="s">
        <v>630</v>
      </c>
      <c r="R15" s="740">
        <v>1</v>
      </c>
      <c r="S15" s="1593"/>
      <c r="T15" s="1588"/>
    </row>
    <row r="16" spans="1:20" ht="38.25">
      <c r="A16" s="1561"/>
      <c r="B16" s="1537"/>
      <c r="C16" s="1540"/>
      <c r="D16" s="1550"/>
      <c r="E16" s="1543"/>
      <c r="F16" s="1561"/>
      <c r="G16" s="724" t="s">
        <v>617</v>
      </c>
      <c r="H16" s="725"/>
      <c r="I16" s="726" t="s">
        <v>618</v>
      </c>
      <c r="J16" s="1565"/>
      <c r="K16" s="1540"/>
      <c r="L16" s="1544"/>
      <c r="M16" s="741"/>
      <c r="N16" s="742" t="s">
        <v>631</v>
      </c>
      <c r="O16" s="743">
        <v>1</v>
      </c>
      <c r="P16" s="743">
        <v>1</v>
      </c>
      <c r="Q16" s="743">
        <v>1</v>
      </c>
      <c r="R16" s="740">
        <v>1</v>
      </c>
      <c r="S16" s="1593"/>
      <c r="T16" s="1588"/>
    </row>
    <row r="17" spans="1:20" ht="74.25" customHeight="1">
      <c r="A17" s="1561"/>
      <c r="B17" s="1537"/>
      <c r="C17" s="1538"/>
      <c r="D17" s="1550"/>
      <c r="E17" s="1543"/>
      <c r="F17" s="1561"/>
      <c r="G17" s="724" t="s">
        <v>617</v>
      </c>
      <c r="H17" s="725"/>
      <c r="I17" s="726" t="s">
        <v>618</v>
      </c>
      <c r="J17" s="1549" t="s">
        <v>632</v>
      </c>
      <c r="K17" s="1538"/>
      <c r="L17" s="1558">
        <v>0.1</v>
      </c>
      <c r="M17" s="1553"/>
      <c r="N17" s="744" t="s">
        <v>633</v>
      </c>
      <c r="O17" s="743">
        <v>2</v>
      </c>
      <c r="P17" s="743">
        <v>3</v>
      </c>
      <c r="Q17" s="743">
        <v>3</v>
      </c>
      <c r="R17" s="740">
        <v>2</v>
      </c>
      <c r="S17" s="1593"/>
      <c r="T17" s="1588"/>
    </row>
    <row r="18" spans="1:20" ht="74.25" customHeight="1">
      <c r="A18" s="1561"/>
      <c r="B18" s="1537"/>
      <c r="C18" s="1539"/>
      <c r="D18" s="1550"/>
      <c r="E18" s="1543"/>
      <c r="F18" s="1561"/>
      <c r="G18" s="724"/>
      <c r="H18" s="725"/>
      <c r="I18" s="726"/>
      <c r="J18" s="1556"/>
      <c r="K18" s="1539"/>
      <c r="L18" s="1559"/>
      <c r="M18" s="1554"/>
      <c r="N18" s="744" t="s">
        <v>634</v>
      </c>
      <c r="O18" s="745" t="s">
        <v>635</v>
      </c>
      <c r="P18" s="745" t="s">
        <v>635</v>
      </c>
      <c r="Q18" s="745" t="s">
        <v>635</v>
      </c>
      <c r="R18" s="746" t="s">
        <v>635</v>
      </c>
      <c r="S18" s="1593"/>
      <c r="T18" s="1588"/>
    </row>
    <row r="19" spans="1:20" ht="74.25" customHeight="1">
      <c r="A19" s="1561"/>
      <c r="B19" s="1537"/>
      <c r="C19" s="1539"/>
      <c r="D19" s="1550"/>
      <c r="E19" s="1543"/>
      <c r="F19" s="1561"/>
      <c r="G19" s="724"/>
      <c r="H19" s="725"/>
      <c r="I19" s="726"/>
      <c r="J19" s="1556"/>
      <c r="K19" s="1539"/>
      <c r="L19" s="1559"/>
      <c r="M19" s="1554"/>
      <c r="N19" s="744" t="s">
        <v>636</v>
      </c>
      <c r="O19" s="745">
        <v>1</v>
      </c>
      <c r="P19" s="745">
        <v>1</v>
      </c>
      <c r="Q19" s="745">
        <v>1</v>
      </c>
      <c r="R19" s="746">
        <v>1</v>
      </c>
      <c r="S19" s="1593"/>
      <c r="T19" s="1588"/>
    </row>
    <row r="20" spans="1:20" ht="74.25" customHeight="1">
      <c r="A20" s="1561"/>
      <c r="B20" s="1537"/>
      <c r="C20" s="1539"/>
      <c r="D20" s="1550"/>
      <c r="E20" s="1543"/>
      <c r="F20" s="1561"/>
      <c r="G20" s="724"/>
      <c r="H20" s="725"/>
      <c r="I20" s="726"/>
      <c r="J20" s="1556"/>
      <c r="K20" s="1539"/>
      <c r="L20" s="1559"/>
      <c r="M20" s="1554"/>
      <c r="N20" s="744" t="s">
        <v>637</v>
      </c>
      <c r="O20" s="745">
        <v>1</v>
      </c>
      <c r="P20" s="745">
        <v>1</v>
      </c>
      <c r="Q20" s="745">
        <v>1</v>
      </c>
      <c r="R20" s="746">
        <v>1</v>
      </c>
      <c r="S20" s="1593"/>
      <c r="T20" s="1588"/>
    </row>
    <row r="21" spans="1:20" ht="74.25" customHeight="1">
      <c r="A21" s="1561"/>
      <c r="B21" s="1537"/>
      <c r="C21" s="1539"/>
      <c r="D21" s="1550"/>
      <c r="E21" s="1543"/>
      <c r="F21" s="1561"/>
      <c r="G21" s="724"/>
      <c r="H21" s="725"/>
      <c r="I21" s="726"/>
      <c r="J21" s="1556"/>
      <c r="K21" s="1539"/>
      <c r="L21" s="1559"/>
      <c r="M21" s="1554"/>
      <c r="N21" s="744" t="s">
        <v>638</v>
      </c>
      <c r="O21" s="745">
        <v>3</v>
      </c>
      <c r="P21" s="745">
        <v>3</v>
      </c>
      <c r="Q21" s="745">
        <v>3</v>
      </c>
      <c r="R21" s="746">
        <v>3</v>
      </c>
      <c r="S21" s="1593"/>
      <c r="T21" s="1588"/>
    </row>
    <row r="22" spans="1:20" ht="51.75" customHeight="1">
      <c r="A22" s="1561"/>
      <c r="B22" s="1537"/>
      <c r="C22" s="1540"/>
      <c r="D22" s="1550"/>
      <c r="E22" s="1543"/>
      <c r="F22" s="1561"/>
      <c r="G22" s="724" t="s">
        <v>617</v>
      </c>
      <c r="H22" s="725"/>
      <c r="I22" s="726" t="s">
        <v>618</v>
      </c>
      <c r="J22" s="1556"/>
      <c r="K22" s="1540"/>
      <c r="L22" s="1560"/>
      <c r="M22" s="1554"/>
      <c r="N22" s="747" t="s">
        <v>639</v>
      </c>
      <c r="O22" s="743">
        <v>1000000</v>
      </c>
      <c r="P22" s="743"/>
      <c r="Q22" s="743"/>
      <c r="R22" s="740">
        <v>1000000</v>
      </c>
      <c r="S22" s="1593"/>
      <c r="T22" s="1588"/>
    </row>
    <row r="23" spans="1:20" ht="51.75" customHeight="1">
      <c r="A23" s="1561"/>
      <c r="B23" s="1537"/>
      <c r="C23" s="734"/>
      <c r="D23" s="1550"/>
      <c r="E23" s="1543"/>
      <c r="F23" s="1561"/>
      <c r="G23" s="724"/>
      <c r="H23" s="725"/>
      <c r="I23" s="726"/>
      <c r="J23" s="1556"/>
      <c r="K23" s="734"/>
      <c r="L23" s="748"/>
      <c r="M23" s="1554"/>
      <c r="N23" s="749" t="s">
        <v>640</v>
      </c>
      <c r="O23" s="743"/>
      <c r="P23" s="743"/>
      <c r="Q23" s="743"/>
      <c r="R23" s="740"/>
      <c r="S23" s="1593"/>
      <c r="T23" s="1588"/>
    </row>
    <row r="24" spans="1:20" ht="51.75" customHeight="1">
      <c r="A24" s="1561"/>
      <c r="B24" s="1537"/>
      <c r="C24" s="734"/>
      <c r="D24" s="1550"/>
      <c r="E24" s="1543"/>
      <c r="F24" s="1561"/>
      <c r="G24" s="724"/>
      <c r="H24" s="725"/>
      <c r="I24" s="726"/>
      <c r="J24" s="1556"/>
      <c r="K24" s="734"/>
      <c r="L24" s="748"/>
      <c r="M24" s="1554"/>
      <c r="N24" s="749" t="s">
        <v>641</v>
      </c>
      <c r="O24" s="743"/>
      <c r="P24" s="743"/>
      <c r="Q24" s="743"/>
      <c r="R24" s="740"/>
      <c r="S24" s="1593"/>
      <c r="T24" s="1588"/>
    </row>
    <row r="25" spans="1:20" ht="51.75" customHeight="1">
      <c r="A25" s="1561"/>
      <c r="B25" s="1537"/>
      <c r="C25" s="734"/>
      <c r="D25" s="1550"/>
      <c r="E25" s="1543"/>
      <c r="F25" s="1561"/>
      <c r="G25" s="724"/>
      <c r="H25" s="725"/>
      <c r="I25" s="726"/>
      <c r="J25" s="1557"/>
      <c r="K25" s="734"/>
      <c r="L25" s="748"/>
      <c r="M25" s="1555"/>
      <c r="N25" s="749" t="s">
        <v>642</v>
      </c>
      <c r="O25" s="743"/>
      <c r="P25" s="743"/>
      <c r="Q25" s="743"/>
      <c r="R25" s="740"/>
      <c r="S25" s="1593"/>
      <c r="T25" s="1588"/>
    </row>
    <row r="26" spans="1:20" ht="38.25">
      <c r="A26" s="1561"/>
      <c r="B26" s="1537"/>
      <c r="C26" s="1538"/>
      <c r="D26" s="1550"/>
      <c r="E26" s="1543"/>
      <c r="F26" s="1561"/>
      <c r="G26" s="724" t="s">
        <v>617</v>
      </c>
      <c r="H26" s="725"/>
      <c r="I26" s="726" t="s">
        <v>618</v>
      </c>
      <c r="J26" s="1597" t="s">
        <v>643</v>
      </c>
      <c r="K26" s="1538"/>
      <c r="L26" s="1542">
        <v>0.1</v>
      </c>
      <c r="M26" s="1554" t="s">
        <v>644</v>
      </c>
      <c r="N26" s="749"/>
      <c r="O26" s="743">
        <v>2</v>
      </c>
      <c r="P26" s="743">
        <v>3</v>
      </c>
      <c r="Q26" s="743">
        <v>3</v>
      </c>
      <c r="R26" s="740">
        <v>2</v>
      </c>
      <c r="S26" s="1593"/>
      <c r="T26" s="1588"/>
    </row>
    <row r="27" spans="1:20" ht="38.25">
      <c r="A27" s="1561"/>
      <c r="B27" s="1537"/>
      <c r="C27" s="1539"/>
      <c r="D27" s="1550"/>
      <c r="E27" s="1543"/>
      <c r="F27" s="1561"/>
      <c r="G27" s="724" t="s">
        <v>617</v>
      </c>
      <c r="H27" s="725"/>
      <c r="I27" s="726" t="s">
        <v>618</v>
      </c>
      <c r="J27" s="1597"/>
      <c r="K27" s="1539"/>
      <c r="L27" s="1543"/>
      <c r="M27" s="1554"/>
      <c r="N27" s="749" t="s">
        <v>645</v>
      </c>
      <c r="O27" s="743">
        <v>2</v>
      </c>
      <c r="P27" s="743">
        <v>3</v>
      </c>
      <c r="Q27" s="743">
        <v>3</v>
      </c>
      <c r="R27" s="740">
        <v>2</v>
      </c>
      <c r="S27" s="1593"/>
      <c r="T27" s="1588"/>
    </row>
    <row r="28" spans="1:20" ht="38.25">
      <c r="A28" s="1561"/>
      <c r="B28" s="1537"/>
      <c r="C28" s="1539"/>
      <c r="D28" s="1550"/>
      <c r="E28" s="1543"/>
      <c r="F28" s="1561"/>
      <c r="G28" s="724" t="s">
        <v>617</v>
      </c>
      <c r="H28" s="725"/>
      <c r="I28" s="726" t="s">
        <v>618</v>
      </c>
      <c r="J28" s="1597"/>
      <c r="K28" s="1539"/>
      <c r="L28" s="1543"/>
      <c r="M28" s="1554"/>
      <c r="N28" s="749" t="s">
        <v>646</v>
      </c>
      <c r="O28" s="743">
        <v>2</v>
      </c>
      <c r="P28" s="743">
        <v>3</v>
      </c>
      <c r="Q28" s="743">
        <v>3</v>
      </c>
      <c r="R28" s="740">
        <v>2</v>
      </c>
      <c r="S28" s="1593"/>
      <c r="T28" s="1588"/>
    </row>
    <row r="29" spans="1:20" ht="38.25">
      <c r="A29" s="1561"/>
      <c r="B29" s="1537"/>
      <c r="C29" s="1539"/>
      <c r="D29" s="1550"/>
      <c r="E29" s="1543"/>
      <c r="F29" s="1561"/>
      <c r="G29" s="724" t="s">
        <v>617</v>
      </c>
      <c r="H29" s="725"/>
      <c r="I29" s="726" t="s">
        <v>618</v>
      </c>
      <c r="J29" s="1597"/>
      <c r="K29" s="1539"/>
      <c r="L29" s="1543"/>
      <c r="M29" s="1554"/>
      <c r="N29" s="750" t="s">
        <v>647</v>
      </c>
      <c r="O29" s="743">
        <v>1</v>
      </c>
      <c r="P29" s="743">
        <v>1</v>
      </c>
      <c r="Q29" s="743">
        <v>1</v>
      </c>
      <c r="R29" s="740">
        <v>1</v>
      </c>
      <c r="S29" s="1593"/>
      <c r="T29" s="1588"/>
    </row>
    <row r="30" spans="1:20" ht="38.25">
      <c r="A30" s="1561"/>
      <c r="B30" s="1537"/>
      <c r="C30" s="1539"/>
      <c r="D30" s="1550"/>
      <c r="E30" s="1543"/>
      <c r="F30" s="1561"/>
      <c r="G30" s="724" t="s">
        <v>617</v>
      </c>
      <c r="H30" s="725"/>
      <c r="I30" s="726" t="s">
        <v>618</v>
      </c>
      <c r="J30" s="1597"/>
      <c r="K30" s="1539"/>
      <c r="L30" s="1543"/>
      <c r="M30" s="1554"/>
      <c r="N30" s="750" t="s">
        <v>648</v>
      </c>
      <c r="O30" s="743">
        <v>1</v>
      </c>
      <c r="P30" s="743">
        <v>1</v>
      </c>
      <c r="Q30" s="743">
        <v>1</v>
      </c>
      <c r="R30" s="740">
        <v>1</v>
      </c>
      <c r="S30" s="1593"/>
      <c r="T30" s="1588"/>
    </row>
    <row r="31" spans="1:20" ht="90">
      <c r="A31" s="1561"/>
      <c r="B31" s="1537"/>
      <c r="C31" s="1540"/>
      <c r="D31" s="1550"/>
      <c r="E31" s="1543"/>
      <c r="F31" s="1561"/>
      <c r="G31" s="724" t="s">
        <v>617</v>
      </c>
      <c r="H31" s="725"/>
      <c r="I31" s="726" t="s">
        <v>618</v>
      </c>
      <c r="J31" s="1597"/>
      <c r="K31" s="1539"/>
      <c r="L31" s="1543"/>
      <c r="M31" s="1554"/>
      <c r="N31" s="751" t="s">
        <v>649</v>
      </c>
      <c r="O31" s="752">
        <v>1</v>
      </c>
      <c r="P31" s="752"/>
      <c r="Q31" s="752"/>
      <c r="R31" s="753"/>
      <c r="S31" s="1593"/>
      <c r="T31" s="1588"/>
    </row>
    <row r="32" spans="1:20" s="759" customFormat="1" ht="26.25">
      <c r="A32" s="1561"/>
      <c r="B32" s="1537"/>
      <c r="C32" s="754"/>
      <c r="D32" s="1550"/>
      <c r="E32" s="1543"/>
      <c r="F32" s="1561"/>
      <c r="G32" s="731"/>
      <c r="H32" s="743"/>
      <c r="I32" s="737"/>
      <c r="J32" s="755" t="s">
        <v>650</v>
      </c>
      <c r="K32" s="756"/>
      <c r="L32" s="757">
        <v>0.2</v>
      </c>
      <c r="M32" s="758"/>
      <c r="N32" s="750" t="s">
        <v>651</v>
      </c>
      <c r="O32" s="743"/>
      <c r="P32" s="743">
        <v>1</v>
      </c>
      <c r="Q32" s="743"/>
      <c r="R32" s="743">
        <v>1</v>
      </c>
      <c r="S32" s="1593"/>
      <c r="T32" s="1588"/>
    </row>
    <row r="33" spans="1:20" ht="38.25">
      <c r="A33" s="1561"/>
      <c r="B33" s="1537"/>
      <c r="C33" s="734"/>
      <c r="D33" s="1550"/>
      <c r="E33" s="1543"/>
      <c r="F33" s="1561"/>
      <c r="G33" s="724" t="s">
        <v>617</v>
      </c>
      <c r="H33" s="725"/>
      <c r="I33" s="726" t="s">
        <v>618</v>
      </c>
      <c r="J33" s="727" t="s">
        <v>652</v>
      </c>
      <c r="K33" s="734"/>
      <c r="L33" s="735"/>
      <c r="M33" s="760"/>
      <c r="N33" s="761" t="s">
        <v>653</v>
      </c>
      <c r="O33" s="762">
        <v>1</v>
      </c>
      <c r="P33" s="762"/>
      <c r="Q33" s="762"/>
      <c r="R33" s="763"/>
      <c r="S33" s="1593"/>
      <c r="T33" s="1588"/>
    </row>
    <row r="34" spans="1:20" ht="51" customHeight="1">
      <c r="A34" s="1561"/>
      <c r="B34" s="1537"/>
      <c r="C34" s="1538"/>
      <c r="D34" s="1550"/>
      <c r="E34" s="1543"/>
      <c r="F34" s="1561"/>
      <c r="G34" s="724" t="s">
        <v>617</v>
      </c>
      <c r="H34" s="725"/>
      <c r="I34" s="726" t="s">
        <v>618</v>
      </c>
      <c r="J34" s="1541" t="s">
        <v>654</v>
      </c>
      <c r="K34" s="1538"/>
      <c r="L34" s="1542">
        <v>0.3</v>
      </c>
      <c r="M34" s="729"/>
      <c r="N34" s="764" t="s">
        <v>655</v>
      </c>
      <c r="O34" s="745" t="s">
        <v>628</v>
      </c>
      <c r="P34" s="745" t="s">
        <v>628</v>
      </c>
      <c r="Q34" s="745" t="s">
        <v>628</v>
      </c>
      <c r="R34" s="746" t="s">
        <v>628</v>
      </c>
      <c r="S34" s="1593"/>
      <c r="T34" s="1588"/>
    </row>
    <row r="35" spans="1:20" ht="59.25" customHeight="1">
      <c r="A35" s="1561"/>
      <c r="B35" s="1537"/>
      <c r="C35" s="1540"/>
      <c r="D35" s="1550"/>
      <c r="E35" s="1543"/>
      <c r="F35" s="1561"/>
      <c r="G35" s="724" t="s">
        <v>617</v>
      </c>
      <c r="H35" s="725"/>
      <c r="I35" s="726" t="s">
        <v>618</v>
      </c>
      <c r="J35" s="1541"/>
      <c r="K35" s="1540"/>
      <c r="L35" s="1544"/>
      <c r="M35" s="760"/>
      <c r="N35" s="765" t="s">
        <v>656</v>
      </c>
      <c r="O35" s="745" t="s">
        <v>628</v>
      </c>
      <c r="P35" s="745" t="s">
        <v>628</v>
      </c>
      <c r="Q35" s="745" t="s">
        <v>628</v>
      </c>
      <c r="R35" s="746" t="s">
        <v>628</v>
      </c>
      <c r="S35" s="1593"/>
      <c r="T35" s="1588"/>
    </row>
    <row r="36" spans="1:20" ht="38.25">
      <c r="A36" s="1561"/>
      <c r="B36" s="1537"/>
      <c r="C36" s="1538"/>
      <c r="D36" s="1550"/>
      <c r="E36" s="1543"/>
      <c r="F36" s="1561"/>
      <c r="G36" s="724" t="s">
        <v>617</v>
      </c>
      <c r="H36" s="725"/>
      <c r="I36" s="726" t="s">
        <v>618</v>
      </c>
      <c r="J36" s="1541" t="s">
        <v>657</v>
      </c>
      <c r="K36" s="1538"/>
      <c r="L36" s="1542">
        <v>0.1</v>
      </c>
      <c r="M36" s="1594" t="s">
        <v>658</v>
      </c>
      <c r="N36" s="765" t="s">
        <v>659</v>
      </c>
      <c r="O36" s="745" t="s">
        <v>660</v>
      </c>
      <c r="P36" s="745" t="s">
        <v>661</v>
      </c>
      <c r="Q36" s="745" t="s">
        <v>661</v>
      </c>
      <c r="R36" s="746" t="s">
        <v>660</v>
      </c>
      <c r="S36" s="1593"/>
      <c r="T36" s="1588"/>
    </row>
    <row r="37" spans="1:20" ht="38.25">
      <c r="A37" s="1561"/>
      <c r="B37" s="1537"/>
      <c r="C37" s="1539"/>
      <c r="D37" s="1550"/>
      <c r="E37" s="1543"/>
      <c r="F37" s="1561"/>
      <c r="G37" s="724" t="s">
        <v>617</v>
      </c>
      <c r="H37" s="725"/>
      <c r="I37" s="726" t="s">
        <v>618</v>
      </c>
      <c r="J37" s="1541"/>
      <c r="K37" s="1539"/>
      <c r="L37" s="1543"/>
      <c r="M37" s="1595"/>
      <c r="N37" s="745" t="s">
        <v>662</v>
      </c>
      <c r="O37" s="743">
        <v>1</v>
      </c>
      <c r="P37" s="743">
        <v>1</v>
      </c>
      <c r="Q37" s="743">
        <v>1</v>
      </c>
      <c r="R37" s="740">
        <v>1</v>
      </c>
      <c r="S37" s="1593"/>
      <c r="T37" s="1588"/>
    </row>
    <row r="38" spans="1:20" ht="45.75" customHeight="1">
      <c r="A38" s="1561"/>
      <c r="B38" s="1537"/>
      <c r="C38" s="1539"/>
      <c r="D38" s="1550"/>
      <c r="E38" s="1543"/>
      <c r="F38" s="1561"/>
      <c r="G38" s="724" t="s">
        <v>617</v>
      </c>
      <c r="H38" s="725"/>
      <c r="I38" s="726" t="s">
        <v>618</v>
      </c>
      <c r="J38" s="1541"/>
      <c r="K38" s="1539"/>
      <c r="L38" s="1543"/>
      <c r="M38" s="1596"/>
      <c r="N38" s="766" t="s">
        <v>663</v>
      </c>
      <c r="O38" s="743">
        <v>1</v>
      </c>
      <c r="P38" s="743"/>
      <c r="Q38" s="743"/>
      <c r="R38" s="740"/>
      <c r="S38" s="1593"/>
      <c r="T38" s="1588"/>
    </row>
    <row r="39" spans="1:20" ht="77.25" customHeight="1">
      <c r="A39" s="1561"/>
      <c r="B39" s="1537"/>
      <c r="C39" s="1539"/>
      <c r="D39" s="1550"/>
      <c r="E39" s="1543"/>
      <c r="F39" s="1561"/>
      <c r="G39" s="724" t="s">
        <v>617</v>
      </c>
      <c r="H39" s="725"/>
      <c r="I39" s="726" t="s">
        <v>618</v>
      </c>
      <c r="J39" s="1541"/>
      <c r="K39" s="1539"/>
      <c r="L39" s="1543"/>
      <c r="M39" s="1536" t="s">
        <v>664</v>
      </c>
      <c r="N39" s="766" t="s">
        <v>665</v>
      </c>
      <c r="O39" s="743">
        <v>1</v>
      </c>
      <c r="P39" s="743">
        <v>3</v>
      </c>
      <c r="Q39" s="743">
        <v>3</v>
      </c>
      <c r="R39" s="740">
        <v>2</v>
      </c>
      <c r="S39" s="1593"/>
      <c r="T39" s="1588"/>
    </row>
    <row r="40" spans="1:20" ht="43.5" customHeight="1">
      <c r="A40" s="1561"/>
      <c r="B40" s="1537"/>
      <c r="C40" s="1539"/>
      <c r="D40" s="1550"/>
      <c r="E40" s="1543"/>
      <c r="F40" s="1561"/>
      <c r="G40" s="724"/>
      <c r="H40" s="725"/>
      <c r="I40" s="726"/>
      <c r="J40" s="1541"/>
      <c r="K40" s="1539"/>
      <c r="L40" s="1543"/>
      <c r="M40" s="1536"/>
      <c r="N40" s="766" t="s">
        <v>666</v>
      </c>
      <c r="O40" s="745" t="s">
        <v>628</v>
      </c>
      <c r="P40" s="745" t="s">
        <v>628</v>
      </c>
      <c r="Q40" s="745" t="s">
        <v>628</v>
      </c>
      <c r="R40" s="746" t="s">
        <v>628</v>
      </c>
      <c r="S40" s="1593"/>
      <c r="T40" s="1588"/>
    </row>
    <row r="41" spans="1:20" ht="38.25">
      <c r="A41" s="1561"/>
      <c r="B41" s="1537"/>
      <c r="C41" s="1539"/>
      <c r="D41" s="1550"/>
      <c r="E41" s="1543"/>
      <c r="F41" s="1561"/>
      <c r="G41" s="724" t="s">
        <v>617</v>
      </c>
      <c r="H41" s="725"/>
      <c r="I41" s="726" t="s">
        <v>618</v>
      </c>
      <c r="J41" s="1541"/>
      <c r="K41" s="1539"/>
      <c r="L41" s="1543"/>
      <c r="M41" s="1537"/>
      <c r="N41" s="767" t="s">
        <v>667</v>
      </c>
      <c r="O41" s="743">
        <v>1</v>
      </c>
      <c r="P41" s="743">
        <v>3</v>
      </c>
      <c r="Q41" s="743">
        <v>3</v>
      </c>
      <c r="R41" s="740">
        <v>2</v>
      </c>
      <c r="S41" s="1593"/>
      <c r="T41" s="1588"/>
    </row>
    <row r="42" spans="1:20" ht="38.25">
      <c r="A42" s="1561"/>
      <c r="B42" s="1537"/>
      <c r="C42" s="1539"/>
      <c r="D42" s="1550"/>
      <c r="E42" s="1543"/>
      <c r="F42" s="1561"/>
      <c r="G42" s="724" t="s">
        <v>617</v>
      </c>
      <c r="H42" s="725"/>
      <c r="I42" s="726" t="s">
        <v>618</v>
      </c>
      <c r="J42" s="1541"/>
      <c r="K42" s="1539"/>
      <c r="L42" s="1543"/>
      <c r="M42" s="1537"/>
      <c r="N42" s="766" t="s">
        <v>668</v>
      </c>
      <c r="O42" s="743">
        <v>1</v>
      </c>
      <c r="P42" s="743">
        <v>1</v>
      </c>
      <c r="Q42" s="743">
        <v>1</v>
      </c>
      <c r="R42" s="740">
        <v>1</v>
      </c>
      <c r="S42" s="1593"/>
      <c r="T42" s="1588"/>
    </row>
    <row r="43" spans="1:20" ht="38.25">
      <c r="A43" s="1561"/>
      <c r="B43" s="1537"/>
      <c r="C43" s="1539"/>
      <c r="D43" s="1550"/>
      <c r="E43" s="1543"/>
      <c r="F43" s="1561"/>
      <c r="G43" s="724" t="s">
        <v>617</v>
      </c>
      <c r="H43" s="725"/>
      <c r="I43" s="726" t="s">
        <v>618</v>
      </c>
      <c r="J43" s="1541"/>
      <c r="K43" s="1539"/>
      <c r="L43" s="1543"/>
      <c r="M43" s="1537"/>
      <c r="N43" s="766" t="s">
        <v>669</v>
      </c>
      <c r="O43" s="743">
        <v>1</v>
      </c>
      <c r="P43" s="743">
        <v>1</v>
      </c>
      <c r="Q43" s="743">
        <v>1</v>
      </c>
      <c r="R43" s="740">
        <v>1</v>
      </c>
      <c r="S43" s="1593"/>
      <c r="T43" s="1588"/>
    </row>
    <row r="44" spans="1:20" ht="38.25">
      <c r="A44" s="1561"/>
      <c r="B44" s="1537"/>
      <c r="C44" s="1540"/>
      <c r="D44" s="1550"/>
      <c r="E44" s="1543"/>
      <c r="F44" s="1561"/>
      <c r="G44" s="724" t="s">
        <v>617</v>
      </c>
      <c r="H44" s="725"/>
      <c r="I44" s="726" t="s">
        <v>618</v>
      </c>
      <c r="J44" s="1541"/>
      <c r="K44" s="1540"/>
      <c r="L44" s="1544"/>
      <c r="M44" s="1537"/>
      <c r="N44" s="766" t="s">
        <v>670</v>
      </c>
      <c r="O44" s="743">
        <v>1</v>
      </c>
      <c r="P44" s="743">
        <v>1</v>
      </c>
      <c r="Q44" s="743">
        <v>1</v>
      </c>
      <c r="R44" s="740">
        <v>1</v>
      </c>
      <c r="S44" s="1593"/>
      <c r="T44" s="1588"/>
    </row>
    <row r="45" spans="1:20" ht="48.75" customHeight="1">
      <c r="A45" s="1561"/>
      <c r="B45" s="1537"/>
      <c r="C45" s="1538"/>
      <c r="D45" s="1550"/>
      <c r="E45" s="1543"/>
      <c r="F45" s="1561"/>
      <c r="G45" s="724" t="s">
        <v>617</v>
      </c>
      <c r="H45" s="725"/>
      <c r="I45" s="726" t="s">
        <v>618</v>
      </c>
      <c r="J45" s="1541" t="s">
        <v>671</v>
      </c>
      <c r="K45" s="1538"/>
      <c r="L45" s="1542">
        <v>0</v>
      </c>
      <c r="M45" s="768" t="s">
        <v>672</v>
      </c>
      <c r="N45" s="766" t="s">
        <v>673</v>
      </c>
      <c r="O45" s="745" t="s">
        <v>628</v>
      </c>
      <c r="P45" s="745" t="s">
        <v>628</v>
      </c>
      <c r="Q45" s="745" t="s">
        <v>628</v>
      </c>
      <c r="R45" s="746" t="s">
        <v>628</v>
      </c>
      <c r="S45" s="1593"/>
      <c r="T45" s="1588"/>
    </row>
    <row r="46" spans="1:20" ht="51" customHeight="1">
      <c r="A46" s="1561"/>
      <c r="B46" s="1537"/>
      <c r="C46" s="1539"/>
      <c r="D46" s="1550"/>
      <c r="E46" s="1543"/>
      <c r="F46" s="1561"/>
      <c r="G46" s="724" t="s">
        <v>617</v>
      </c>
      <c r="H46" s="725"/>
      <c r="I46" s="726" t="s">
        <v>618</v>
      </c>
      <c r="J46" s="1541"/>
      <c r="K46" s="1539"/>
      <c r="L46" s="1543"/>
      <c r="M46" s="1545" t="s">
        <v>674</v>
      </c>
      <c r="N46" s="766" t="s">
        <v>675</v>
      </c>
      <c r="O46" s="745">
        <v>1</v>
      </c>
      <c r="P46" s="745">
        <v>1</v>
      </c>
      <c r="Q46" s="745">
        <v>1</v>
      </c>
      <c r="R46" s="746">
        <v>1</v>
      </c>
      <c r="S46" s="1593"/>
      <c r="T46" s="1588"/>
    </row>
    <row r="47" spans="1:20" ht="38.25">
      <c r="A47" s="1561"/>
      <c r="B47" s="1537"/>
      <c r="C47" s="1540"/>
      <c r="D47" s="1550"/>
      <c r="E47" s="1544"/>
      <c r="F47" s="1561"/>
      <c r="G47" s="724" t="s">
        <v>617</v>
      </c>
      <c r="H47" s="725"/>
      <c r="I47" s="726" t="s">
        <v>618</v>
      </c>
      <c r="J47" s="1541"/>
      <c r="K47" s="1539"/>
      <c r="L47" s="1543"/>
      <c r="M47" s="1546"/>
      <c r="N47" s="766" t="s">
        <v>676</v>
      </c>
      <c r="O47" s="745">
        <v>1</v>
      </c>
      <c r="P47" s="745">
        <v>1</v>
      </c>
      <c r="Q47" s="743"/>
      <c r="R47" s="740"/>
      <c r="S47" s="1593"/>
      <c r="T47" s="1588"/>
    </row>
    <row r="48" spans="1:20" ht="38.25">
      <c r="A48" s="1561"/>
      <c r="B48" s="1537"/>
      <c r="C48" s="1548"/>
      <c r="D48" s="1550" t="s">
        <v>677</v>
      </c>
      <c r="E48" s="1552">
        <v>95.4</v>
      </c>
      <c r="F48" s="1561"/>
      <c r="G48" s="724" t="s">
        <v>617</v>
      </c>
      <c r="H48" s="725"/>
      <c r="I48" s="726" t="s">
        <v>618</v>
      </c>
      <c r="J48" s="1541"/>
      <c r="K48" s="1540"/>
      <c r="L48" s="1544"/>
      <c r="M48" s="1547"/>
      <c r="N48" s="766" t="s">
        <v>678</v>
      </c>
      <c r="O48" s="745">
        <v>1</v>
      </c>
      <c r="P48" s="745">
        <v>1</v>
      </c>
      <c r="Q48" s="743">
        <v>1</v>
      </c>
      <c r="R48" s="740">
        <v>1</v>
      </c>
      <c r="S48" s="1593"/>
      <c r="T48" s="1588"/>
    </row>
    <row r="49" spans="1:20" ht="38.25">
      <c r="A49" s="1542"/>
      <c r="B49" s="1562"/>
      <c r="C49" s="1549"/>
      <c r="D49" s="1551"/>
      <c r="E49" s="1538"/>
      <c r="F49" s="771"/>
      <c r="G49" s="769" t="s">
        <v>617</v>
      </c>
      <c r="H49" s="772"/>
      <c r="I49" s="773" t="s">
        <v>618</v>
      </c>
      <c r="J49" s="774" t="s">
        <v>679</v>
      </c>
      <c r="K49" s="734"/>
      <c r="L49" s="735"/>
      <c r="M49" s="770" t="s">
        <v>680</v>
      </c>
      <c r="N49" s="775" t="s">
        <v>681</v>
      </c>
      <c r="O49" s="776">
        <v>1</v>
      </c>
      <c r="P49" s="776">
        <v>1</v>
      </c>
      <c r="Q49" s="752">
        <v>1</v>
      </c>
      <c r="R49" s="753">
        <v>1</v>
      </c>
      <c r="S49" s="1593"/>
      <c r="T49" s="1588"/>
    </row>
    <row r="50" spans="1:20" ht="15">
      <c r="A50" s="777"/>
      <c r="B50" s="778"/>
      <c r="C50" s="778"/>
      <c r="D50" s="779"/>
      <c r="E50" s="778"/>
      <c r="F50" s="778"/>
      <c r="G50" s="778"/>
      <c r="H50" s="778"/>
      <c r="I50" s="778"/>
      <c r="J50" s="778"/>
      <c r="K50" s="778"/>
      <c r="L50" s="778"/>
      <c r="M50" s="778"/>
      <c r="N50" s="780"/>
      <c r="O50" s="778"/>
      <c r="P50" s="778"/>
      <c r="Q50" s="778"/>
      <c r="R50" s="778"/>
      <c r="S50" s="778"/>
      <c r="T50" s="781"/>
    </row>
    <row r="51" spans="19:20" ht="15">
      <c r="S51" s="733"/>
      <c r="T51" s="733"/>
    </row>
    <row r="52" spans="19:20" ht="15">
      <c r="S52" s="733"/>
      <c r="T52" s="733"/>
    </row>
    <row r="53" spans="19:20" ht="15">
      <c r="S53" s="733"/>
      <c r="T53" s="733"/>
    </row>
    <row r="54" spans="19:20" ht="15">
      <c r="S54" s="733"/>
      <c r="T54" s="733"/>
    </row>
    <row r="55" spans="19:20" ht="15">
      <c r="S55" s="733"/>
      <c r="T55" s="733"/>
    </row>
    <row r="56" spans="19:20" ht="15">
      <c r="S56" s="733"/>
      <c r="T56" s="733"/>
    </row>
    <row r="57" spans="19:20" ht="15">
      <c r="S57" s="733"/>
      <c r="T57" s="733"/>
    </row>
    <row r="58" spans="19:20" ht="15">
      <c r="S58" s="733"/>
      <c r="T58" s="733"/>
    </row>
    <row r="59" spans="19:20" ht="15">
      <c r="S59" s="733"/>
      <c r="T59" s="733"/>
    </row>
    <row r="60" spans="19:20" ht="15">
      <c r="S60" s="733"/>
      <c r="T60" s="733"/>
    </row>
    <row r="61" spans="19:20" ht="15">
      <c r="S61" s="733"/>
      <c r="T61" s="733"/>
    </row>
    <row r="62" spans="19:20" ht="15">
      <c r="S62" s="733"/>
      <c r="T62" s="733"/>
    </row>
    <row r="63" spans="19:20" ht="15">
      <c r="S63" s="733"/>
      <c r="T63" s="733"/>
    </row>
    <row r="64" spans="19:20" ht="15">
      <c r="S64" s="733"/>
      <c r="T64" s="733"/>
    </row>
    <row r="65" spans="19:20" ht="15">
      <c r="S65" s="733"/>
      <c r="T65" s="733"/>
    </row>
    <row r="66" spans="19:20" ht="15">
      <c r="S66" s="733"/>
      <c r="T66" s="733"/>
    </row>
    <row r="67" spans="19:20" ht="15">
      <c r="S67" s="733"/>
      <c r="T67" s="733"/>
    </row>
    <row r="68" spans="19:20" ht="15">
      <c r="S68" s="733"/>
      <c r="T68" s="733"/>
    </row>
    <row r="69" spans="19:20" ht="15">
      <c r="S69" s="733"/>
      <c r="T69" s="733"/>
    </row>
    <row r="70" spans="19:20" ht="15">
      <c r="S70" s="733"/>
      <c r="T70" s="733"/>
    </row>
    <row r="71" spans="19:20" ht="15">
      <c r="S71" s="733"/>
      <c r="T71" s="733"/>
    </row>
    <row r="72" spans="19:20" ht="15">
      <c r="S72" s="733"/>
      <c r="T72" s="733"/>
    </row>
    <row r="73" spans="19:20" ht="15">
      <c r="S73" s="733"/>
      <c r="T73" s="733"/>
    </row>
    <row r="74" spans="19:20" ht="15">
      <c r="S74" s="733"/>
      <c r="T74" s="733"/>
    </row>
    <row r="75" spans="19:20" ht="15">
      <c r="S75" s="733"/>
      <c r="T75" s="733"/>
    </row>
    <row r="76" spans="19:20" ht="15">
      <c r="S76" s="733"/>
      <c r="T76" s="733"/>
    </row>
    <row r="77" spans="19:20" ht="15">
      <c r="S77" s="733"/>
      <c r="T77" s="733"/>
    </row>
    <row r="78" spans="19:20" ht="15">
      <c r="S78" s="733"/>
      <c r="T78" s="733"/>
    </row>
    <row r="79" spans="19:20" ht="15">
      <c r="S79" s="733"/>
      <c r="T79" s="733"/>
    </row>
    <row r="80" spans="19:20" ht="15">
      <c r="S80" s="733"/>
      <c r="T80" s="733"/>
    </row>
    <row r="81" spans="19:20" ht="15">
      <c r="S81" s="733"/>
      <c r="T81" s="733"/>
    </row>
    <row r="82" spans="19:20" ht="15">
      <c r="S82" s="733"/>
      <c r="T82" s="733"/>
    </row>
    <row r="83" spans="19:20" ht="15">
      <c r="S83" s="733"/>
      <c r="T83" s="733"/>
    </row>
    <row r="84" spans="19:20" ht="15">
      <c r="S84" s="733"/>
      <c r="T84" s="733"/>
    </row>
    <row r="85" spans="19:20" ht="15">
      <c r="S85" s="733"/>
      <c r="T85" s="733"/>
    </row>
    <row r="86" spans="19:20" ht="15">
      <c r="S86" s="733"/>
      <c r="T86" s="733"/>
    </row>
    <row r="87" spans="19:20" ht="15">
      <c r="S87" s="733"/>
      <c r="T87" s="733"/>
    </row>
    <row r="88" spans="19:20" ht="15">
      <c r="S88" s="733"/>
      <c r="T88" s="733"/>
    </row>
    <row r="89" spans="19:20" ht="15">
      <c r="S89" s="733"/>
      <c r="T89" s="733"/>
    </row>
    <row r="90" spans="19:20" ht="15">
      <c r="S90" s="733"/>
      <c r="T90" s="733"/>
    </row>
    <row r="91" spans="19:20" ht="15">
      <c r="S91" s="733"/>
      <c r="T91" s="733"/>
    </row>
    <row r="92" spans="19:20" ht="15">
      <c r="S92" s="733"/>
      <c r="T92" s="733"/>
    </row>
    <row r="93" spans="19:20" ht="15">
      <c r="S93" s="733"/>
      <c r="T93" s="733"/>
    </row>
    <row r="94" spans="19:20" ht="15">
      <c r="S94" s="733"/>
      <c r="T94" s="733"/>
    </row>
    <row r="95" spans="19:20" ht="15">
      <c r="S95" s="733"/>
      <c r="T95" s="733"/>
    </row>
    <row r="96" spans="19:20" ht="15">
      <c r="S96" s="733"/>
      <c r="T96" s="733"/>
    </row>
    <row r="97" spans="19:20" ht="15">
      <c r="S97" s="733"/>
      <c r="T97" s="733"/>
    </row>
    <row r="98" spans="19:20" ht="15">
      <c r="S98" s="733"/>
      <c r="T98" s="733"/>
    </row>
    <row r="99" spans="19:20" ht="15">
      <c r="S99" s="733"/>
      <c r="T99" s="733"/>
    </row>
    <row r="100" spans="19:20" ht="15">
      <c r="S100" s="733"/>
      <c r="T100" s="733"/>
    </row>
    <row r="101" spans="19:20" ht="15">
      <c r="S101" s="733"/>
      <c r="T101" s="733"/>
    </row>
    <row r="102" spans="19:20" ht="15">
      <c r="S102" s="733"/>
      <c r="T102" s="733"/>
    </row>
    <row r="103" spans="19:20" ht="15">
      <c r="S103" s="733"/>
      <c r="T103" s="733"/>
    </row>
    <row r="104" spans="19:20" ht="15">
      <c r="S104" s="733"/>
      <c r="T104" s="733"/>
    </row>
    <row r="105" spans="19:20" ht="15">
      <c r="S105" s="733"/>
      <c r="T105" s="733"/>
    </row>
    <row r="106" spans="19:20" ht="15">
      <c r="S106" s="733"/>
      <c r="T106" s="733"/>
    </row>
    <row r="107" spans="19:20" ht="15">
      <c r="S107" s="733"/>
      <c r="T107" s="733"/>
    </row>
    <row r="108" spans="19:20" ht="15">
      <c r="S108" s="733"/>
      <c r="T108" s="733"/>
    </row>
    <row r="109" spans="19:20" ht="15">
      <c r="S109" s="733"/>
      <c r="T109" s="733"/>
    </row>
    <row r="110" spans="19:20" ht="15">
      <c r="S110" s="733"/>
      <c r="T110" s="733"/>
    </row>
    <row r="111" spans="19:20" ht="15">
      <c r="S111" s="733"/>
      <c r="T111" s="733"/>
    </row>
    <row r="112" spans="19:20" ht="15">
      <c r="S112" s="733"/>
      <c r="T112" s="733"/>
    </row>
    <row r="113" spans="19:20" ht="15">
      <c r="S113" s="733"/>
      <c r="T113" s="733"/>
    </row>
    <row r="114" spans="19:20" ht="15">
      <c r="S114" s="733"/>
      <c r="T114" s="733"/>
    </row>
    <row r="115" spans="19:20" ht="15">
      <c r="S115" s="733"/>
      <c r="T115" s="733"/>
    </row>
    <row r="116" spans="19:20" ht="15">
      <c r="S116" s="733"/>
      <c r="T116" s="733"/>
    </row>
    <row r="117" spans="19:20" ht="15">
      <c r="S117" s="733"/>
      <c r="T117" s="733"/>
    </row>
    <row r="118" spans="19:20" ht="15">
      <c r="S118" s="733"/>
      <c r="T118" s="733"/>
    </row>
    <row r="119" spans="19:20" ht="15">
      <c r="S119" s="733"/>
      <c r="T119" s="733"/>
    </row>
    <row r="120" spans="19:20" ht="15">
      <c r="S120" s="733"/>
      <c r="T120" s="733"/>
    </row>
    <row r="121" spans="19:20" ht="15">
      <c r="S121" s="733"/>
      <c r="T121" s="733"/>
    </row>
    <row r="122" spans="19:20" ht="15">
      <c r="S122" s="733"/>
      <c r="T122" s="733"/>
    </row>
    <row r="123" spans="19:20" ht="15">
      <c r="S123" s="733"/>
      <c r="T123" s="733"/>
    </row>
    <row r="124" spans="19:20" ht="15">
      <c r="S124" s="733"/>
      <c r="T124" s="733"/>
    </row>
    <row r="125" spans="19:20" ht="15">
      <c r="S125" s="733"/>
      <c r="T125" s="733"/>
    </row>
    <row r="126" spans="19:20" ht="15">
      <c r="S126" s="733"/>
      <c r="T126" s="733"/>
    </row>
    <row r="127" spans="19:20" ht="15">
      <c r="S127" s="733"/>
      <c r="T127" s="733"/>
    </row>
    <row r="128" spans="19:20" ht="15">
      <c r="S128" s="733"/>
      <c r="T128" s="733"/>
    </row>
    <row r="129" spans="19:20" ht="15">
      <c r="S129" s="733"/>
      <c r="T129" s="733"/>
    </row>
    <row r="130" spans="19:20" ht="15">
      <c r="S130" s="733"/>
      <c r="T130" s="733"/>
    </row>
    <row r="131" spans="19:20" ht="15">
      <c r="S131" s="733"/>
      <c r="T131" s="733"/>
    </row>
    <row r="132" spans="19:20" ht="15">
      <c r="S132" s="733"/>
      <c r="T132" s="733"/>
    </row>
    <row r="133" spans="19:20" ht="15">
      <c r="S133" s="733"/>
      <c r="T133" s="733"/>
    </row>
    <row r="134" spans="19:20" ht="15">
      <c r="S134" s="733"/>
      <c r="T134" s="733"/>
    </row>
    <row r="135" spans="19:20" ht="15">
      <c r="S135" s="733"/>
      <c r="T135" s="733"/>
    </row>
    <row r="136" spans="19:20" ht="15">
      <c r="S136" s="733"/>
      <c r="T136" s="733"/>
    </row>
    <row r="137" spans="19:20" ht="15">
      <c r="S137" s="733"/>
      <c r="T137" s="733"/>
    </row>
    <row r="138" spans="19:20" ht="15">
      <c r="S138" s="733"/>
      <c r="T138" s="733"/>
    </row>
    <row r="139" spans="19:20" ht="15">
      <c r="S139" s="733"/>
      <c r="T139" s="733"/>
    </row>
    <row r="140" spans="19:20" ht="15">
      <c r="S140" s="733"/>
      <c r="T140" s="733"/>
    </row>
    <row r="141" spans="19:20" ht="15">
      <c r="S141" s="733"/>
      <c r="T141" s="733"/>
    </row>
    <row r="142" spans="19:20" ht="15">
      <c r="S142" s="733"/>
      <c r="T142" s="733"/>
    </row>
    <row r="143" spans="19:20" ht="15">
      <c r="S143" s="733"/>
      <c r="T143" s="733"/>
    </row>
    <row r="144" spans="19:20" ht="15">
      <c r="S144" s="733"/>
      <c r="T144" s="733"/>
    </row>
    <row r="145" spans="19:20" ht="15">
      <c r="S145" s="733"/>
      <c r="T145" s="733"/>
    </row>
    <row r="146" spans="19:20" ht="15">
      <c r="S146" s="733"/>
      <c r="T146" s="733"/>
    </row>
    <row r="147" spans="19:20" ht="15">
      <c r="S147" s="733"/>
      <c r="T147" s="733"/>
    </row>
    <row r="148" spans="19:20" ht="15">
      <c r="S148" s="733"/>
      <c r="T148" s="733"/>
    </row>
    <row r="149" spans="19:20" ht="15">
      <c r="S149" s="733"/>
      <c r="T149" s="733"/>
    </row>
    <row r="150" spans="19:20" ht="15">
      <c r="S150" s="733"/>
      <c r="T150" s="733"/>
    </row>
    <row r="151" spans="19:20" ht="15">
      <c r="S151" s="733"/>
      <c r="T151" s="733"/>
    </row>
    <row r="152" spans="19:20" ht="15">
      <c r="S152" s="733"/>
      <c r="T152" s="733"/>
    </row>
    <row r="153" spans="19:20" ht="15">
      <c r="S153" s="733"/>
      <c r="T153" s="733"/>
    </row>
    <row r="154" spans="19:20" ht="15">
      <c r="S154" s="733"/>
      <c r="T154" s="733"/>
    </row>
    <row r="155" spans="19:20" ht="15">
      <c r="S155" s="733"/>
      <c r="T155" s="733"/>
    </row>
    <row r="156" spans="19:20" ht="15">
      <c r="S156" s="733"/>
      <c r="T156" s="733"/>
    </row>
    <row r="157" spans="19:20" ht="15">
      <c r="S157" s="733"/>
      <c r="T157" s="733"/>
    </row>
    <row r="158" spans="19:20" ht="15">
      <c r="S158" s="733"/>
      <c r="T158" s="733"/>
    </row>
    <row r="159" spans="19:20" ht="15">
      <c r="S159" s="733"/>
      <c r="T159" s="733"/>
    </row>
    <row r="160" spans="19:20" ht="15">
      <c r="S160" s="733"/>
      <c r="T160" s="733"/>
    </row>
    <row r="161" spans="19:20" ht="15">
      <c r="S161" s="733"/>
      <c r="T161" s="733"/>
    </row>
    <row r="162" spans="19:20" ht="15">
      <c r="S162" s="733"/>
      <c r="T162" s="733"/>
    </row>
    <row r="163" spans="19:20" ht="15">
      <c r="S163" s="733"/>
      <c r="T163" s="733"/>
    </row>
    <row r="164" spans="19:20" ht="15">
      <c r="S164" s="733"/>
      <c r="T164" s="733"/>
    </row>
    <row r="165" spans="19:20" ht="15">
      <c r="S165" s="733"/>
      <c r="T165" s="733"/>
    </row>
    <row r="166" spans="19:20" ht="15">
      <c r="S166" s="733"/>
      <c r="T166" s="733"/>
    </row>
    <row r="167" spans="19:20" ht="15">
      <c r="S167" s="733"/>
      <c r="T167" s="733"/>
    </row>
    <row r="168" spans="19:20" ht="15">
      <c r="S168" s="733"/>
      <c r="T168" s="733"/>
    </row>
    <row r="169" spans="19:20" ht="15">
      <c r="S169" s="733"/>
      <c r="T169" s="733"/>
    </row>
    <row r="170" spans="19:20" ht="15">
      <c r="S170" s="733"/>
      <c r="T170" s="733"/>
    </row>
    <row r="171" spans="19:20" ht="15">
      <c r="S171" s="733"/>
      <c r="T171" s="733"/>
    </row>
    <row r="172" spans="19:20" ht="15">
      <c r="S172" s="733"/>
      <c r="T172" s="733"/>
    </row>
    <row r="173" spans="19:20" ht="15">
      <c r="S173" s="733"/>
      <c r="T173" s="733"/>
    </row>
    <row r="174" spans="19:20" ht="15">
      <c r="S174" s="733"/>
      <c r="T174" s="733"/>
    </row>
    <row r="175" spans="19:20" ht="15">
      <c r="S175" s="733"/>
      <c r="T175" s="733"/>
    </row>
    <row r="176" spans="19:20" ht="15">
      <c r="S176" s="733"/>
      <c r="T176" s="733"/>
    </row>
    <row r="177" spans="19:20" ht="15">
      <c r="S177" s="733"/>
      <c r="T177" s="733"/>
    </row>
    <row r="178" spans="19:20" ht="15">
      <c r="S178" s="733"/>
      <c r="T178" s="733"/>
    </row>
    <row r="179" spans="19:20" ht="15">
      <c r="S179" s="733"/>
      <c r="T179" s="733"/>
    </row>
    <row r="180" spans="19:20" ht="15">
      <c r="S180" s="733"/>
      <c r="T180" s="733"/>
    </row>
    <row r="181" spans="19:20" ht="15">
      <c r="S181" s="733"/>
      <c r="T181" s="733"/>
    </row>
    <row r="182" spans="19:20" ht="15">
      <c r="S182" s="733"/>
      <c r="T182" s="733"/>
    </row>
    <row r="183" spans="19:20" ht="15">
      <c r="S183" s="733"/>
      <c r="T183" s="733"/>
    </row>
    <row r="184" spans="19:20" ht="15">
      <c r="S184" s="733"/>
      <c r="T184" s="733"/>
    </row>
    <row r="185" spans="19:20" ht="15">
      <c r="S185" s="733"/>
      <c r="T185" s="733"/>
    </row>
    <row r="186" spans="19:20" ht="15">
      <c r="S186" s="733"/>
      <c r="T186" s="733"/>
    </row>
    <row r="187" spans="19:20" ht="15">
      <c r="S187" s="733"/>
      <c r="T187" s="733"/>
    </row>
    <row r="188" spans="19:20" ht="15">
      <c r="S188" s="733"/>
      <c r="T188" s="733"/>
    </row>
    <row r="189" spans="19:20" ht="15">
      <c r="S189" s="733"/>
      <c r="T189" s="733"/>
    </row>
    <row r="190" spans="19:20" ht="15">
      <c r="S190" s="733"/>
      <c r="T190" s="733"/>
    </row>
    <row r="191" spans="19:20" ht="15">
      <c r="S191" s="733"/>
      <c r="T191" s="733"/>
    </row>
    <row r="192" spans="19:20" ht="15">
      <c r="S192" s="733"/>
      <c r="T192" s="733"/>
    </row>
    <row r="193" spans="19:20" ht="15">
      <c r="S193" s="733"/>
      <c r="T193" s="733"/>
    </row>
    <row r="194" spans="19:20" ht="15">
      <c r="S194" s="733"/>
      <c r="T194" s="733"/>
    </row>
    <row r="195" spans="19:20" ht="15">
      <c r="S195" s="733"/>
      <c r="T195" s="733"/>
    </row>
    <row r="196" spans="19:20" ht="15">
      <c r="S196" s="733"/>
      <c r="T196" s="733"/>
    </row>
    <row r="197" spans="19:20" ht="15">
      <c r="S197" s="733"/>
      <c r="T197" s="733"/>
    </row>
    <row r="198" spans="19:20" ht="15">
      <c r="S198" s="733"/>
      <c r="T198" s="733"/>
    </row>
    <row r="199" spans="19:20" ht="15">
      <c r="S199" s="733"/>
      <c r="T199" s="733"/>
    </row>
    <row r="200" spans="19:20" ht="15">
      <c r="S200" s="733"/>
      <c r="T200" s="733"/>
    </row>
    <row r="201" spans="19:20" ht="15">
      <c r="S201" s="733"/>
      <c r="T201" s="733"/>
    </row>
    <row r="202" spans="19:20" ht="15">
      <c r="S202" s="733"/>
      <c r="T202" s="733"/>
    </row>
    <row r="203" spans="19:20" ht="15">
      <c r="S203" s="733"/>
      <c r="T203" s="733"/>
    </row>
    <row r="204" spans="19:20" ht="15">
      <c r="S204" s="733"/>
      <c r="T204" s="733"/>
    </row>
    <row r="205" spans="19:20" ht="15">
      <c r="S205" s="733"/>
      <c r="T205" s="733"/>
    </row>
    <row r="206" spans="19:20" ht="15">
      <c r="S206" s="733"/>
      <c r="T206" s="733"/>
    </row>
    <row r="207" spans="19:20" ht="15">
      <c r="S207" s="733"/>
      <c r="T207" s="733"/>
    </row>
    <row r="208" spans="19:20" ht="15">
      <c r="S208" s="733"/>
      <c r="T208" s="733"/>
    </row>
    <row r="209" spans="19:20" ht="15">
      <c r="S209" s="733"/>
      <c r="T209" s="733"/>
    </row>
    <row r="210" spans="19:20" ht="15">
      <c r="S210" s="733"/>
      <c r="T210" s="733"/>
    </row>
    <row r="211" spans="19:20" ht="15">
      <c r="S211" s="733"/>
      <c r="T211" s="733"/>
    </row>
    <row r="212" spans="19:20" ht="15">
      <c r="S212" s="733"/>
      <c r="T212" s="733"/>
    </row>
    <row r="213" spans="19:20" ht="15">
      <c r="S213" s="733"/>
      <c r="T213" s="733"/>
    </row>
    <row r="214" spans="19:20" ht="15">
      <c r="S214" s="733"/>
      <c r="T214" s="733"/>
    </row>
    <row r="215" spans="19:20" ht="15">
      <c r="S215" s="733"/>
      <c r="T215" s="733"/>
    </row>
    <row r="216" spans="19:20" ht="15">
      <c r="S216" s="733"/>
      <c r="T216" s="733"/>
    </row>
    <row r="217" spans="19:20" ht="15">
      <c r="S217" s="733"/>
      <c r="T217" s="733"/>
    </row>
    <row r="218" spans="19:20" ht="15">
      <c r="S218" s="733"/>
      <c r="T218" s="733"/>
    </row>
    <row r="219" spans="19:20" ht="15">
      <c r="S219" s="733"/>
      <c r="T219" s="733"/>
    </row>
    <row r="220" spans="19:20" ht="15">
      <c r="S220" s="733"/>
      <c r="T220" s="733"/>
    </row>
    <row r="221" spans="19:20" ht="15">
      <c r="S221" s="733"/>
      <c r="T221" s="733"/>
    </row>
    <row r="222" spans="19:20" ht="15">
      <c r="S222" s="733"/>
      <c r="T222" s="733"/>
    </row>
    <row r="223" spans="19:20" ht="15">
      <c r="S223" s="733"/>
      <c r="T223" s="733"/>
    </row>
    <row r="224" spans="19:20" ht="15">
      <c r="S224" s="733"/>
      <c r="T224" s="733"/>
    </row>
    <row r="225" spans="19:20" ht="15">
      <c r="S225" s="733"/>
      <c r="T225" s="733"/>
    </row>
    <row r="226" spans="19:20" ht="15">
      <c r="S226" s="733"/>
      <c r="T226" s="733"/>
    </row>
    <row r="227" spans="19:20" ht="15">
      <c r="S227" s="733"/>
      <c r="T227" s="733"/>
    </row>
    <row r="228" spans="19:20" ht="15">
      <c r="S228" s="733"/>
      <c r="T228" s="733"/>
    </row>
    <row r="229" spans="19:20" ht="15">
      <c r="S229" s="733"/>
      <c r="T229" s="733"/>
    </row>
    <row r="230" spans="19:20" ht="15">
      <c r="S230" s="733"/>
      <c r="T230" s="733"/>
    </row>
    <row r="231" spans="19:20" ht="15">
      <c r="S231" s="733"/>
      <c r="T231" s="733"/>
    </row>
    <row r="232" spans="19:20" ht="15">
      <c r="S232" s="733"/>
      <c r="T232" s="733"/>
    </row>
    <row r="233" spans="19:20" ht="15">
      <c r="S233" s="733"/>
      <c r="T233" s="733"/>
    </row>
    <row r="234" spans="19:20" ht="15">
      <c r="S234" s="733"/>
      <c r="T234" s="733"/>
    </row>
    <row r="235" spans="19:20" ht="15">
      <c r="S235" s="733"/>
      <c r="T235" s="733"/>
    </row>
    <row r="236" spans="19:20" ht="15">
      <c r="S236" s="733"/>
      <c r="T236" s="733"/>
    </row>
    <row r="237" spans="19:20" ht="15">
      <c r="S237" s="733"/>
      <c r="T237" s="733"/>
    </row>
    <row r="238" spans="19:20" ht="15">
      <c r="S238" s="733"/>
      <c r="T238" s="733"/>
    </row>
    <row r="239" spans="19:20" ht="15">
      <c r="S239" s="733"/>
      <c r="T239" s="733"/>
    </row>
    <row r="240" spans="19:20" ht="15">
      <c r="S240" s="733"/>
      <c r="T240" s="733"/>
    </row>
    <row r="241" spans="19:20" ht="15">
      <c r="S241" s="733"/>
      <c r="T241" s="733"/>
    </row>
    <row r="242" spans="19:20" ht="15">
      <c r="S242" s="733"/>
      <c r="T242" s="733"/>
    </row>
    <row r="243" spans="19:20" ht="15">
      <c r="S243" s="733"/>
      <c r="T243" s="733"/>
    </row>
    <row r="244" spans="19:20" ht="15">
      <c r="S244" s="733"/>
      <c r="T244" s="733"/>
    </row>
    <row r="245" spans="19:20" ht="15">
      <c r="S245" s="733"/>
      <c r="T245" s="733"/>
    </row>
    <row r="246" spans="19:20" ht="15">
      <c r="S246" s="733"/>
      <c r="T246" s="733"/>
    </row>
    <row r="247" spans="19:20" ht="15">
      <c r="S247" s="733"/>
      <c r="T247" s="733"/>
    </row>
    <row r="248" spans="19:20" ht="15">
      <c r="S248" s="733"/>
      <c r="T248" s="733"/>
    </row>
    <row r="249" spans="19:20" ht="15">
      <c r="S249" s="733"/>
      <c r="T249" s="733"/>
    </row>
    <row r="250" spans="19:20" ht="15">
      <c r="S250" s="733"/>
      <c r="T250" s="733"/>
    </row>
    <row r="251" spans="19:20" ht="15">
      <c r="S251" s="733"/>
      <c r="T251" s="733"/>
    </row>
    <row r="252" spans="19:20" ht="15">
      <c r="S252" s="733"/>
      <c r="T252" s="733"/>
    </row>
    <row r="253" spans="19:20" ht="15">
      <c r="S253" s="733"/>
      <c r="T253" s="733"/>
    </row>
    <row r="254" spans="19:20" ht="15">
      <c r="S254" s="733"/>
      <c r="T254" s="733"/>
    </row>
    <row r="255" spans="19:20" ht="15">
      <c r="S255" s="733"/>
      <c r="T255" s="733"/>
    </row>
    <row r="256" spans="19:20" ht="15">
      <c r="S256" s="733"/>
      <c r="T256" s="733"/>
    </row>
    <row r="257" spans="19:20" ht="15">
      <c r="S257" s="733"/>
      <c r="T257" s="733"/>
    </row>
    <row r="258" spans="19:20" ht="15">
      <c r="S258" s="733"/>
      <c r="T258" s="733"/>
    </row>
    <row r="259" spans="19:20" ht="15">
      <c r="S259" s="733"/>
      <c r="T259" s="733"/>
    </row>
    <row r="260" spans="19:20" ht="15">
      <c r="S260" s="733"/>
      <c r="T260" s="733"/>
    </row>
    <row r="261" spans="19:20" ht="15">
      <c r="S261" s="733"/>
      <c r="T261" s="733"/>
    </row>
    <row r="262" spans="19:20" ht="15">
      <c r="S262" s="733"/>
      <c r="T262" s="733"/>
    </row>
    <row r="263" spans="19:20" ht="15">
      <c r="S263" s="733"/>
      <c r="T263" s="733"/>
    </row>
    <row r="264" spans="19:20" ht="15">
      <c r="S264" s="733"/>
      <c r="T264" s="733"/>
    </row>
    <row r="265" spans="19:20" ht="15">
      <c r="S265" s="733"/>
      <c r="T265" s="733"/>
    </row>
    <row r="266" spans="19:20" ht="15">
      <c r="S266" s="733"/>
      <c r="T266" s="733"/>
    </row>
    <row r="267" spans="19:20" ht="15">
      <c r="S267" s="733"/>
      <c r="T267" s="733"/>
    </row>
    <row r="268" spans="19:20" ht="15">
      <c r="S268" s="733"/>
      <c r="T268" s="733"/>
    </row>
    <row r="269" spans="19:20" ht="15">
      <c r="S269" s="733"/>
      <c r="T269" s="733"/>
    </row>
    <row r="270" spans="19:20" ht="15">
      <c r="S270" s="733"/>
      <c r="T270" s="733"/>
    </row>
  </sheetData>
  <sheetProtection/>
  <mergeCells count="71">
    <mergeCell ref="D7:E7"/>
    <mergeCell ref="F7:R7"/>
    <mergeCell ref="A3:E3"/>
    <mergeCell ref="A4:E4"/>
    <mergeCell ref="L8:L10"/>
    <mergeCell ref="A8:A10"/>
    <mergeCell ref="B8:B10"/>
    <mergeCell ref="C8:C10"/>
    <mergeCell ref="D8:D10"/>
    <mergeCell ref="E8:E10"/>
    <mergeCell ref="F8:F10"/>
    <mergeCell ref="O8:R8"/>
    <mergeCell ref="O9:O10"/>
    <mergeCell ref="P9:P10"/>
    <mergeCell ref="Q9:Q10"/>
    <mergeCell ref="R9:R10"/>
    <mergeCell ref="G8:G10"/>
    <mergeCell ref="H8:H10"/>
    <mergeCell ref="I8:I10"/>
    <mergeCell ref="J8:J10"/>
    <mergeCell ref="K8:K10"/>
    <mergeCell ref="S10:S49"/>
    <mergeCell ref="M36:M38"/>
    <mergeCell ref="C34:C35"/>
    <mergeCell ref="C26:C31"/>
    <mergeCell ref="J26:J31"/>
    <mergeCell ref="K26:K31"/>
    <mergeCell ref="L26:L31"/>
    <mergeCell ref="M26:M31"/>
    <mergeCell ref="M8:M10"/>
    <mergeCell ref="N8:N10"/>
    <mergeCell ref="A1:T1"/>
    <mergeCell ref="A2:T2"/>
    <mergeCell ref="F3:T3"/>
    <mergeCell ref="F4:T4"/>
    <mergeCell ref="F5:T5"/>
    <mergeCell ref="F6:T6"/>
    <mergeCell ref="A5:E5"/>
    <mergeCell ref="A6:E6"/>
    <mergeCell ref="T10:T49"/>
    <mergeCell ref="A11:A49"/>
    <mergeCell ref="B11:B49"/>
    <mergeCell ref="D11:D47"/>
    <mergeCell ref="E11:E47"/>
    <mergeCell ref="F11:F48"/>
    <mergeCell ref="J12:J16"/>
    <mergeCell ref="J34:J35"/>
    <mergeCell ref="M12:M15"/>
    <mergeCell ref="C14:C16"/>
    <mergeCell ref="K14:K16"/>
    <mergeCell ref="L14:L16"/>
    <mergeCell ref="C17:C22"/>
    <mergeCell ref="J17:J25"/>
    <mergeCell ref="K17:K22"/>
    <mergeCell ref="L17:L22"/>
    <mergeCell ref="M17:M25"/>
    <mergeCell ref="K34:K35"/>
    <mergeCell ref="L34:L35"/>
    <mergeCell ref="C36:C44"/>
    <mergeCell ref="J36:J44"/>
    <mergeCell ref="K36:K44"/>
    <mergeCell ref="L36:L44"/>
    <mergeCell ref="M39:M44"/>
    <mergeCell ref="C45:C47"/>
    <mergeCell ref="J45:J48"/>
    <mergeCell ref="K45:K48"/>
    <mergeCell ref="L45:L48"/>
    <mergeCell ref="M46:M48"/>
    <mergeCell ref="C48:C49"/>
    <mergeCell ref="D48:D49"/>
    <mergeCell ref="E48:E49"/>
  </mergeCells>
  <hyperlinks>
    <hyperlink ref="T10" r:id="rId1" display="alcaldiachaguani@hotmail.com,salud@chaguani-cundinamarca.gov.co"/>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M17"/>
  <sheetViews>
    <sheetView zoomScalePageLayoutView="0" workbookViewId="0" topLeftCell="A1">
      <selection activeCell="J10" sqref="J10"/>
    </sheetView>
  </sheetViews>
  <sheetFormatPr defaultColWidth="11.421875" defaultRowHeight="15"/>
  <cols>
    <col min="1" max="1" width="9.421875" style="870" customWidth="1"/>
    <col min="2" max="2" width="28.7109375" style="870" customWidth="1"/>
    <col min="3" max="3" width="5.140625" style="870" customWidth="1"/>
    <col min="4" max="4" width="21.140625" style="870" customWidth="1"/>
    <col min="5" max="5" width="11.421875" style="870" customWidth="1"/>
    <col min="6" max="6" width="5.7109375" style="870" customWidth="1"/>
    <col min="7" max="7" width="6.7109375" style="870" customWidth="1"/>
    <col min="8" max="8" width="32.421875" style="870" customWidth="1"/>
    <col min="9" max="9" width="5.421875" style="870" customWidth="1"/>
    <col min="10" max="10" width="34.421875" style="918" customWidth="1"/>
    <col min="11" max="11" width="10.00390625" style="919" customWidth="1"/>
    <col min="12" max="12" width="42.8515625" style="916" customWidth="1"/>
    <col min="13" max="13" width="3.421875" style="870" hidden="1" customWidth="1"/>
    <col min="14" max="14" width="21.421875" style="916" customWidth="1"/>
    <col min="15" max="15" width="3.421875" style="870" hidden="1" customWidth="1"/>
    <col min="16" max="17" width="3.8515625" style="0" customWidth="1"/>
    <col min="18" max="18" width="4.28125" style="0" customWidth="1"/>
    <col min="19" max="19" width="4.421875" style="0" customWidth="1"/>
    <col min="20" max="20" width="8.8515625" style="0" customWidth="1"/>
    <col min="21" max="24" width="4.7109375" style="0" customWidth="1"/>
    <col min="25" max="36" width="2.7109375" style="0" customWidth="1"/>
    <col min="37" max="38" width="5.7109375" style="920" customWidth="1"/>
    <col min="39" max="16384" width="11.421875" style="870" customWidth="1"/>
  </cols>
  <sheetData>
    <row r="1" spans="1:39" ht="15" customHeight="1">
      <c r="A1" s="1676"/>
      <c r="B1" s="1677"/>
      <c r="C1" s="1677"/>
      <c r="D1" s="1677"/>
      <c r="E1" s="1677"/>
      <c r="F1" s="1677"/>
      <c r="G1" s="1677"/>
      <c r="H1" s="1677"/>
      <c r="I1" s="1677"/>
      <c r="J1" s="1677"/>
      <c r="K1" s="1677"/>
      <c r="L1" s="1677"/>
      <c r="M1" s="869"/>
      <c r="N1" s="870"/>
      <c r="O1" s="871"/>
      <c r="P1" s="871"/>
      <c r="Q1" s="871"/>
      <c r="R1" s="871"/>
      <c r="S1" s="871"/>
      <c r="T1" s="871"/>
      <c r="U1" s="871"/>
      <c r="V1" s="871"/>
      <c r="W1" s="871"/>
      <c r="X1" s="871"/>
      <c r="Y1" s="871"/>
      <c r="Z1" s="871"/>
      <c r="AA1" s="871"/>
      <c r="AB1" s="871"/>
      <c r="AC1" s="871"/>
      <c r="AD1" s="871"/>
      <c r="AE1" s="871"/>
      <c r="AF1" s="871"/>
      <c r="AG1" s="871"/>
      <c r="AH1" s="871"/>
      <c r="AI1" s="871"/>
      <c r="AJ1" s="871"/>
      <c r="AK1" s="871"/>
      <c r="AL1" s="872"/>
      <c r="AM1" s="873"/>
    </row>
    <row r="2" spans="1:39" ht="15" customHeight="1">
      <c r="A2" s="1676" t="s">
        <v>812</v>
      </c>
      <c r="B2" s="1677"/>
      <c r="C2" s="1677"/>
      <c r="D2" s="1677"/>
      <c r="E2" s="1677"/>
      <c r="F2" s="1677"/>
      <c r="G2" s="1677"/>
      <c r="H2" s="1677"/>
      <c r="I2" s="1677"/>
      <c r="J2" s="1677"/>
      <c r="K2" s="1677"/>
      <c r="L2" s="1677"/>
      <c r="M2" s="869"/>
      <c r="N2" s="874"/>
      <c r="O2" s="871"/>
      <c r="P2" s="871"/>
      <c r="Q2" s="871"/>
      <c r="R2" s="871"/>
      <c r="S2" s="871"/>
      <c r="T2" s="871"/>
      <c r="U2" s="871"/>
      <c r="V2" s="871"/>
      <c r="W2" s="871"/>
      <c r="X2" s="871"/>
      <c r="Y2" s="871"/>
      <c r="Z2" s="871"/>
      <c r="AA2" s="871"/>
      <c r="AB2" s="871"/>
      <c r="AC2" s="871"/>
      <c r="AD2" s="871"/>
      <c r="AE2" s="871"/>
      <c r="AF2" s="871"/>
      <c r="AG2" s="871"/>
      <c r="AH2" s="871"/>
      <c r="AI2" s="871"/>
      <c r="AJ2" s="871"/>
      <c r="AK2" s="871"/>
      <c r="AL2" s="872"/>
      <c r="AM2" s="875"/>
    </row>
    <row r="3" spans="1:39" ht="15">
      <c r="A3" s="1671" t="s">
        <v>814</v>
      </c>
      <c r="B3" s="1671"/>
      <c r="C3" s="1671"/>
      <c r="D3" s="1671"/>
      <c r="E3" s="1671"/>
      <c r="F3" s="1678" t="s">
        <v>815</v>
      </c>
      <c r="G3" s="1679"/>
      <c r="H3" s="1679"/>
      <c r="I3" s="1679"/>
      <c r="J3" s="1679"/>
      <c r="K3" s="1679"/>
      <c r="L3" s="1679"/>
      <c r="M3" s="1680"/>
      <c r="N3" s="870"/>
      <c r="P3" s="871"/>
      <c r="Q3" s="871"/>
      <c r="R3" s="871"/>
      <c r="S3" s="871"/>
      <c r="T3" s="871"/>
      <c r="U3" s="871"/>
      <c r="V3" s="871"/>
      <c r="W3" s="871"/>
      <c r="X3" s="871"/>
      <c r="Y3" s="871"/>
      <c r="Z3" s="871"/>
      <c r="AA3" s="871"/>
      <c r="AB3" s="871"/>
      <c r="AC3" s="871"/>
      <c r="AD3" s="871"/>
      <c r="AE3" s="871"/>
      <c r="AF3" s="871"/>
      <c r="AG3" s="871"/>
      <c r="AH3" s="871"/>
      <c r="AI3" s="871"/>
      <c r="AJ3" s="871"/>
      <c r="AK3" s="871"/>
      <c r="AL3" s="872"/>
      <c r="AM3" s="875"/>
    </row>
    <row r="4" spans="1:39" ht="15">
      <c r="A4" s="1671" t="s">
        <v>816</v>
      </c>
      <c r="B4" s="1671"/>
      <c r="C4" s="1671"/>
      <c r="D4" s="1671"/>
      <c r="E4" s="1671"/>
      <c r="F4" s="1672">
        <v>25168</v>
      </c>
      <c r="G4" s="1673"/>
      <c r="H4" s="1673"/>
      <c r="I4" s="1673"/>
      <c r="J4" s="1673"/>
      <c r="K4" s="1673"/>
      <c r="L4" s="1673"/>
      <c r="M4" s="1674"/>
      <c r="N4" s="876"/>
      <c r="O4" s="876"/>
      <c r="P4" s="871"/>
      <c r="Q4" s="871"/>
      <c r="R4" s="871"/>
      <c r="S4" s="871"/>
      <c r="T4" s="871"/>
      <c r="U4" s="871"/>
      <c r="V4" s="871"/>
      <c r="W4" s="871"/>
      <c r="X4" s="871"/>
      <c r="Y4" s="871"/>
      <c r="Z4" s="871"/>
      <c r="AA4" s="871"/>
      <c r="AB4" s="871"/>
      <c r="AC4" s="871"/>
      <c r="AD4" s="871"/>
      <c r="AE4" s="871"/>
      <c r="AF4" s="871"/>
      <c r="AG4" s="871"/>
      <c r="AH4" s="871"/>
      <c r="AI4" s="871"/>
      <c r="AJ4" s="871"/>
      <c r="AK4" s="871"/>
      <c r="AL4" s="872"/>
      <c r="AM4" s="875"/>
    </row>
    <row r="5" spans="1:39" ht="15">
      <c r="A5" s="1671" t="s">
        <v>590</v>
      </c>
      <c r="B5" s="1671"/>
      <c r="C5" s="1671"/>
      <c r="D5" s="1671"/>
      <c r="E5" s="1671"/>
      <c r="F5" s="1671"/>
      <c r="G5" s="1671"/>
      <c r="H5" s="1671"/>
      <c r="I5" s="1671"/>
      <c r="J5" s="1671"/>
      <c r="K5" s="1671"/>
      <c r="L5" s="1671"/>
      <c r="M5" s="1671"/>
      <c r="N5" s="870"/>
      <c r="P5" s="871"/>
      <c r="Q5" s="871"/>
      <c r="R5" s="871"/>
      <c r="S5" s="871"/>
      <c r="T5" s="871"/>
      <c r="U5" s="871"/>
      <c r="V5" s="871"/>
      <c r="W5" s="871"/>
      <c r="X5" s="871"/>
      <c r="Y5" s="871"/>
      <c r="Z5" s="871"/>
      <c r="AA5" s="871"/>
      <c r="AB5" s="871"/>
      <c r="AC5" s="871"/>
      <c r="AD5" s="871"/>
      <c r="AE5" s="871"/>
      <c r="AF5" s="871"/>
      <c r="AG5" s="871"/>
      <c r="AH5" s="871"/>
      <c r="AI5" s="871"/>
      <c r="AJ5" s="871"/>
      <c r="AK5" s="871"/>
      <c r="AL5" s="872"/>
      <c r="AM5" s="875"/>
    </row>
    <row r="6" spans="1:39" ht="15">
      <c r="A6" s="1671" t="s">
        <v>591</v>
      </c>
      <c r="B6" s="1671"/>
      <c r="C6" s="1671"/>
      <c r="D6" s="1671"/>
      <c r="E6" s="1671"/>
      <c r="F6" s="1672" t="s">
        <v>592</v>
      </c>
      <c r="G6" s="1673"/>
      <c r="H6" s="1673"/>
      <c r="I6" s="1673"/>
      <c r="J6" s="1673"/>
      <c r="K6" s="1673"/>
      <c r="L6" s="1673"/>
      <c r="M6" s="1674"/>
      <c r="N6" s="870"/>
      <c r="P6" s="871"/>
      <c r="Q6" s="871"/>
      <c r="R6" s="871"/>
      <c r="S6" s="871"/>
      <c r="T6" s="871"/>
      <c r="U6" s="871"/>
      <c r="V6" s="871"/>
      <c r="W6" s="871"/>
      <c r="X6" s="871"/>
      <c r="Y6" s="871"/>
      <c r="Z6" s="871"/>
      <c r="AA6" s="871"/>
      <c r="AB6" s="871"/>
      <c r="AC6" s="871"/>
      <c r="AD6" s="871"/>
      <c r="AE6" s="871"/>
      <c r="AF6" s="871"/>
      <c r="AG6" s="871"/>
      <c r="AH6" s="871"/>
      <c r="AI6" s="871"/>
      <c r="AJ6" s="871"/>
      <c r="AK6" s="871"/>
      <c r="AL6" s="872"/>
      <c r="AM6" s="875"/>
    </row>
    <row r="7" spans="1:39" ht="15">
      <c r="A7" s="1675" t="s">
        <v>593</v>
      </c>
      <c r="B7" s="1675"/>
      <c r="C7" s="1675"/>
      <c r="D7" s="1675"/>
      <c r="E7" s="1675"/>
      <c r="F7" s="1672">
        <v>2014</v>
      </c>
      <c r="G7" s="1673"/>
      <c r="H7" s="1673"/>
      <c r="I7" s="1673"/>
      <c r="J7" s="1673"/>
      <c r="K7" s="1673"/>
      <c r="L7" s="1673"/>
      <c r="M7" s="1674"/>
      <c r="N7" s="870"/>
      <c r="P7" s="871"/>
      <c r="Q7" s="871"/>
      <c r="R7" s="871"/>
      <c r="S7" s="871"/>
      <c r="T7" s="871"/>
      <c r="U7" s="871"/>
      <c r="V7" s="871"/>
      <c r="W7" s="871"/>
      <c r="X7" s="871"/>
      <c r="Y7" s="871"/>
      <c r="Z7" s="871"/>
      <c r="AA7" s="871"/>
      <c r="AB7" s="871"/>
      <c r="AC7" s="871"/>
      <c r="AD7" s="871"/>
      <c r="AE7" s="871"/>
      <c r="AF7" s="871"/>
      <c r="AG7" s="871"/>
      <c r="AH7" s="871"/>
      <c r="AI7" s="871"/>
      <c r="AJ7" s="871"/>
      <c r="AK7" s="871"/>
      <c r="AL7" s="872"/>
      <c r="AM7" s="875"/>
    </row>
    <row r="8" spans="1:38" ht="13.5" customHeight="1">
      <c r="A8" s="1669" t="s">
        <v>594</v>
      </c>
      <c r="B8" s="1669" t="s">
        <v>595</v>
      </c>
      <c r="C8" s="1663" t="s">
        <v>596</v>
      </c>
      <c r="D8" s="1669" t="s">
        <v>597</v>
      </c>
      <c r="E8" s="1663" t="s">
        <v>817</v>
      </c>
      <c r="F8" s="1670" t="s">
        <v>599</v>
      </c>
      <c r="G8" s="1663" t="s">
        <v>818</v>
      </c>
      <c r="H8" s="1664" t="s">
        <v>819</v>
      </c>
      <c r="I8" s="1665" t="s">
        <v>602</v>
      </c>
      <c r="J8" s="1666" t="s">
        <v>600</v>
      </c>
      <c r="K8" s="1667" t="s">
        <v>820</v>
      </c>
      <c r="L8" s="1668" t="s">
        <v>821</v>
      </c>
      <c r="M8" s="1653" t="s">
        <v>822</v>
      </c>
      <c r="N8" s="1654" t="s">
        <v>823</v>
      </c>
      <c r="O8" s="1656" t="s">
        <v>822</v>
      </c>
      <c r="P8" s="1658" t="s">
        <v>824</v>
      </c>
      <c r="Q8" s="1659"/>
      <c r="R8" s="1659"/>
      <c r="S8" s="1660"/>
      <c r="T8" s="1661" t="s">
        <v>825</v>
      </c>
      <c r="U8" s="1652" t="s">
        <v>826</v>
      </c>
      <c r="V8" s="1652"/>
      <c r="W8" s="1652" t="s">
        <v>827</v>
      </c>
      <c r="X8" s="1652"/>
      <c r="Y8" s="1639" t="s">
        <v>828</v>
      </c>
      <c r="Z8" s="1639" t="s">
        <v>829</v>
      </c>
      <c r="AA8" s="1639" t="s">
        <v>830</v>
      </c>
      <c r="AB8" s="1639" t="s">
        <v>831</v>
      </c>
      <c r="AC8" s="1639" t="s">
        <v>832</v>
      </c>
      <c r="AD8" s="1639" t="s">
        <v>833</v>
      </c>
      <c r="AE8" s="1639" t="s">
        <v>834</v>
      </c>
      <c r="AF8" s="1639" t="s">
        <v>835</v>
      </c>
      <c r="AG8" s="1639" t="s">
        <v>836</v>
      </c>
      <c r="AH8" s="1639" t="s">
        <v>837</v>
      </c>
      <c r="AI8" s="1639" t="s">
        <v>838</v>
      </c>
      <c r="AJ8" s="1639" t="s">
        <v>839</v>
      </c>
      <c r="AK8" s="1641" t="s">
        <v>609</v>
      </c>
      <c r="AL8" s="1641" t="s">
        <v>610</v>
      </c>
    </row>
    <row r="9" spans="1:38" ht="97.5" customHeight="1">
      <c r="A9" s="1669"/>
      <c r="B9" s="1669"/>
      <c r="C9" s="1663"/>
      <c r="D9" s="1669"/>
      <c r="E9" s="1663"/>
      <c r="F9" s="1670"/>
      <c r="G9" s="1663"/>
      <c r="H9" s="1664"/>
      <c r="I9" s="1665"/>
      <c r="J9" s="1666"/>
      <c r="K9" s="1667"/>
      <c r="L9" s="1668"/>
      <c r="M9" s="1653"/>
      <c r="N9" s="1655"/>
      <c r="O9" s="1657"/>
      <c r="P9" s="878" t="s">
        <v>840</v>
      </c>
      <c r="Q9" s="878" t="s">
        <v>841</v>
      </c>
      <c r="R9" s="878" t="s">
        <v>842</v>
      </c>
      <c r="S9" s="878" t="s">
        <v>843</v>
      </c>
      <c r="T9" s="1662"/>
      <c r="U9" s="879" t="s">
        <v>844</v>
      </c>
      <c r="V9" s="879" t="s">
        <v>845</v>
      </c>
      <c r="W9" s="879" t="s">
        <v>844</v>
      </c>
      <c r="X9" s="879" t="s">
        <v>845</v>
      </c>
      <c r="Y9" s="1640"/>
      <c r="Z9" s="1640"/>
      <c r="AA9" s="1640"/>
      <c r="AB9" s="1640"/>
      <c r="AC9" s="1640"/>
      <c r="AD9" s="1640"/>
      <c r="AE9" s="1640"/>
      <c r="AF9" s="1640"/>
      <c r="AG9" s="1640"/>
      <c r="AH9" s="1640"/>
      <c r="AI9" s="1640"/>
      <c r="AJ9" s="1640"/>
      <c r="AK9" s="1642"/>
      <c r="AL9" s="1642"/>
    </row>
    <row r="10" spans="1:39" ht="81.75" customHeight="1">
      <c r="A10" s="880" t="s">
        <v>846</v>
      </c>
      <c r="B10" s="1643" t="s">
        <v>847</v>
      </c>
      <c r="C10" s="881">
        <v>6</v>
      </c>
      <c r="D10" s="1627" t="s">
        <v>848</v>
      </c>
      <c r="E10" s="1646">
        <v>1</v>
      </c>
      <c r="F10" s="1627">
        <v>6</v>
      </c>
      <c r="G10" s="882" t="s">
        <v>849</v>
      </c>
      <c r="H10" s="883" t="s">
        <v>850</v>
      </c>
      <c r="I10" s="881" t="s">
        <v>851</v>
      </c>
      <c r="J10" s="881" t="s">
        <v>852</v>
      </c>
      <c r="K10" s="884">
        <v>0.27</v>
      </c>
      <c r="L10" s="881" t="s">
        <v>853</v>
      </c>
      <c r="M10" s="682"/>
      <c r="N10" s="885" t="s">
        <v>854</v>
      </c>
      <c r="O10" s="682"/>
      <c r="P10" s="886">
        <v>1</v>
      </c>
      <c r="Q10" s="886">
        <v>1</v>
      </c>
      <c r="R10" s="886">
        <v>1</v>
      </c>
      <c r="S10" s="886">
        <v>1</v>
      </c>
      <c r="T10" s="887" t="s">
        <v>855</v>
      </c>
      <c r="U10" s="887" t="s">
        <v>855</v>
      </c>
      <c r="V10" s="887" t="s">
        <v>855</v>
      </c>
      <c r="W10" s="887" t="s">
        <v>855</v>
      </c>
      <c r="X10" s="887" t="s">
        <v>855</v>
      </c>
      <c r="Y10" s="887" t="s">
        <v>855</v>
      </c>
      <c r="Z10" s="887" t="s">
        <v>855</v>
      </c>
      <c r="AA10" s="887" t="s">
        <v>855</v>
      </c>
      <c r="AB10" s="887" t="s">
        <v>855</v>
      </c>
      <c r="AC10" s="887" t="s">
        <v>855</v>
      </c>
      <c r="AD10" s="887" t="s">
        <v>855</v>
      </c>
      <c r="AE10" s="887" t="s">
        <v>855</v>
      </c>
      <c r="AF10" s="887" t="s">
        <v>855</v>
      </c>
      <c r="AG10" s="887" t="s">
        <v>855</v>
      </c>
      <c r="AH10" s="887" t="s">
        <v>855</v>
      </c>
      <c r="AI10" s="887" t="s">
        <v>855</v>
      </c>
      <c r="AJ10" s="887" t="s">
        <v>855</v>
      </c>
      <c r="AK10" s="888" t="s">
        <v>856</v>
      </c>
      <c r="AL10" s="889" t="s">
        <v>857</v>
      </c>
      <c r="AM10" s="682"/>
    </row>
    <row r="11" spans="1:39" ht="24" customHeight="1">
      <c r="A11" s="1631"/>
      <c r="B11" s="1644"/>
      <c r="C11" s="1621">
        <v>6</v>
      </c>
      <c r="D11" s="1638"/>
      <c r="E11" s="1647"/>
      <c r="F11" s="1638"/>
      <c r="G11" s="1635" t="s">
        <v>858</v>
      </c>
      <c r="H11" s="1627" t="s">
        <v>859</v>
      </c>
      <c r="I11" s="1621" t="s">
        <v>858</v>
      </c>
      <c r="J11" s="1621" t="s">
        <v>860</v>
      </c>
      <c r="K11" s="1649">
        <v>0.73</v>
      </c>
      <c r="L11" s="1621" t="s">
        <v>861</v>
      </c>
      <c r="M11" s="682"/>
      <c r="N11" s="890"/>
      <c r="O11" s="891"/>
      <c r="P11" s="892"/>
      <c r="Q11" s="892"/>
      <c r="R11" s="892"/>
      <c r="S11" s="892"/>
      <c r="T11" s="893"/>
      <c r="U11" s="894"/>
      <c r="V11" s="894"/>
      <c r="W11" s="894"/>
      <c r="X11" s="894"/>
      <c r="Y11" s="892"/>
      <c r="Z11" s="892"/>
      <c r="AA11" s="892"/>
      <c r="AB11" s="892"/>
      <c r="AC11" s="892"/>
      <c r="AD11" s="892"/>
      <c r="AE11" s="892"/>
      <c r="AF11" s="892"/>
      <c r="AG11" s="892"/>
      <c r="AH11" s="892"/>
      <c r="AI11" s="892"/>
      <c r="AJ11" s="892"/>
      <c r="AK11" s="895"/>
      <c r="AL11" s="896"/>
      <c r="AM11" s="682"/>
    </row>
    <row r="12" spans="1:39" ht="57" customHeight="1">
      <c r="A12" s="1632"/>
      <c r="B12" s="1644"/>
      <c r="C12" s="1634"/>
      <c r="D12" s="1638"/>
      <c r="E12" s="1647"/>
      <c r="F12" s="1638"/>
      <c r="G12" s="1636"/>
      <c r="H12" s="1638"/>
      <c r="I12" s="1634"/>
      <c r="J12" s="1634"/>
      <c r="K12" s="1650"/>
      <c r="L12" s="1634"/>
      <c r="M12" s="682"/>
      <c r="N12" s="897" t="s">
        <v>862</v>
      </c>
      <c r="O12" s="898"/>
      <c r="P12" s="899">
        <v>0</v>
      </c>
      <c r="Q12" s="899">
        <v>1</v>
      </c>
      <c r="R12" s="899">
        <v>0</v>
      </c>
      <c r="S12" s="899">
        <v>1</v>
      </c>
      <c r="T12" s="900"/>
      <c r="U12" s="901"/>
      <c r="V12" s="901"/>
      <c r="W12" s="901"/>
      <c r="X12" s="901"/>
      <c r="Y12" s="899"/>
      <c r="Z12" s="899"/>
      <c r="AA12" s="899"/>
      <c r="AB12" s="899"/>
      <c r="AC12" s="899"/>
      <c r="AD12" s="899"/>
      <c r="AE12" s="899"/>
      <c r="AF12" s="899"/>
      <c r="AG12" s="899"/>
      <c r="AH12" s="899"/>
      <c r="AI12" s="899"/>
      <c r="AJ12" s="899"/>
      <c r="AK12" s="888" t="s">
        <v>856</v>
      </c>
      <c r="AL12" s="889" t="s">
        <v>857</v>
      </c>
      <c r="AM12" s="682"/>
    </row>
    <row r="13" spans="1:39" ht="3.75" customHeight="1">
      <c r="A13" s="1633"/>
      <c r="B13" s="1644"/>
      <c r="C13" s="1622"/>
      <c r="D13" s="1638"/>
      <c r="E13" s="1647"/>
      <c r="F13" s="1638"/>
      <c r="G13" s="1637"/>
      <c r="H13" s="1628"/>
      <c r="I13" s="1622"/>
      <c r="J13" s="1622"/>
      <c r="K13" s="1651"/>
      <c r="L13" s="1622"/>
      <c r="M13" s="682"/>
      <c r="N13" s="902"/>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4"/>
      <c r="AL13" s="904"/>
      <c r="AM13" s="682"/>
    </row>
    <row r="14" spans="1:39" ht="77.25" customHeight="1">
      <c r="A14" s="905"/>
      <c r="B14" s="1644"/>
      <c r="C14" s="906"/>
      <c r="D14" s="1638"/>
      <c r="E14" s="1647"/>
      <c r="F14" s="1638"/>
      <c r="G14" s="906" t="s">
        <v>851</v>
      </c>
      <c r="H14" s="883" t="s">
        <v>863</v>
      </c>
      <c r="I14" s="906" t="s">
        <v>851</v>
      </c>
      <c r="J14" s="907" t="s">
        <v>864</v>
      </c>
      <c r="K14" s="908"/>
      <c r="L14" s="881" t="s">
        <v>865</v>
      </c>
      <c r="M14" s="682"/>
      <c r="N14" s="909" t="s">
        <v>866</v>
      </c>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888" t="s">
        <v>856</v>
      </c>
      <c r="AL14" s="889" t="s">
        <v>857</v>
      </c>
      <c r="AM14" s="682"/>
    </row>
    <row r="15" spans="1:39" ht="59.25" customHeight="1">
      <c r="A15" s="1623"/>
      <c r="B15" s="1644"/>
      <c r="C15" s="1625"/>
      <c r="D15" s="1638"/>
      <c r="E15" s="1647"/>
      <c r="F15" s="1638"/>
      <c r="G15" s="1625" t="s">
        <v>867</v>
      </c>
      <c r="H15" s="1627" t="s">
        <v>868</v>
      </c>
      <c r="I15" s="1625" t="s">
        <v>867</v>
      </c>
      <c r="J15" s="1629" t="s">
        <v>869</v>
      </c>
      <c r="K15" s="1625"/>
      <c r="L15" s="1621" t="s">
        <v>870</v>
      </c>
      <c r="M15" s="682"/>
      <c r="N15" s="910" t="s">
        <v>871</v>
      </c>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895" t="s">
        <v>856</v>
      </c>
      <c r="AL15" s="896"/>
      <c r="AM15" s="682"/>
    </row>
    <row r="16" spans="1:39" ht="33.75" customHeight="1">
      <c r="A16" s="1624"/>
      <c r="B16" s="1645"/>
      <c r="C16" s="1626"/>
      <c r="D16" s="1628"/>
      <c r="E16" s="1648"/>
      <c r="F16" s="1628"/>
      <c r="G16" s="1626"/>
      <c r="H16" s="1628"/>
      <c r="I16" s="1626"/>
      <c r="J16" s="1630"/>
      <c r="K16" s="1626"/>
      <c r="L16" s="1622"/>
      <c r="M16" s="682"/>
      <c r="N16" s="912" t="s">
        <v>872</v>
      </c>
      <c r="O16" s="903"/>
      <c r="P16" s="903"/>
      <c r="Q16" s="903"/>
      <c r="R16" s="903"/>
      <c r="S16" s="903"/>
      <c r="T16" s="903"/>
      <c r="U16" s="903"/>
      <c r="V16" s="903"/>
      <c r="W16" s="903"/>
      <c r="X16" s="903"/>
      <c r="Y16" s="903"/>
      <c r="Z16" s="903"/>
      <c r="AA16" s="903"/>
      <c r="AB16" s="903"/>
      <c r="AC16" s="903"/>
      <c r="AD16" s="903"/>
      <c r="AE16" s="903"/>
      <c r="AF16" s="903"/>
      <c r="AG16" s="903"/>
      <c r="AH16" s="903"/>
      <c r="AI16" s="903"/>
      <c r="AJ16" s="903"/>
      <c r="AK16" s="913" t="s">
        <v>856</v>
      </c>
      <c r="AL16" s="889" t="s">
        <v>857</v>
      </c>
      <c r="AM16" s="682"/>
    </row>
    <row r="17" spans="1:39" ht="15">
      <c r="A17" s="682"/>
      <c r="B17" s="682"/>
      <c r="C17" s="682"/>
      <c r="D17" s="682"/>
      <c r="E17" s="682"/>
      <c r="F17" s="682"/>
      <c r="G17" s="682"/>
      <c r="H17" s="682"/>
      <c r="I17" s="682"/>
      <c r="J17" s="914"/>
      <c r="K17" s="915"/>
      <c r="M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917"/>
      <c r="AL17" s="917"/>
      <c r="AM17" s="682"/>
    </row>
  </sheetData>
  <sheetProtection/>
  <mergeCells count="65">
    <mergeCell ref="A1:L1"/>
    <mergeCell ref="A2:L2"/>
    <mergeCell ref="A3:E3"/>
    <mergeCell ref="F3:M3"/>
    <mergeCell ref="A4:E4"/>
    <mergeCell ref="F4:M4"/>
    <mergeCell ref="A5:E5"/>
    <mergeCell ref="F5:M5"/>
    <mergeCell ref="A6:E6"/>
    <mergeCell ref="F6:M6"/>
    <mergeCell ref="A7:E7"/>
    <mergeCell ref="F7:M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S8"/>
    <mergeCell ref="T8:T9"/>
    <mergeCell ref="U8:V8"/>
    <mergeCell ref="W8:X8"/>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B10:B16"/>
    <mergeCell ref="D10:D16"/>
    <mergeCell ref="E10:E16"/>
    <mergeCell ref="F10:F16"/>
    <mergeCell ref="K11:K13"/>
    <mergeCell ref="L11:L13"/>
    <mergeCell ref="K15:K16"/>
    <mergeCell ref="A11:A13"/>
    <mergeCell ref="C11:C13"/>
    <mergeCell ref="G11:G13"/>
    <mergeCell ref="H11:H13"/>
    <mergeCell ref="I11:I13"/>
    <mergeCell ref="J11:J13"/>
    <mergeCell ref="L15:L16"/>
    <mergeCell ref="A15:A16"/>
    <mergeCell ref="C15:C16"/>
    <mergeCell ref="G15:G16"/>
    <mergeCell ref="H15:H16"/>
    <mergeCell ref="I15:I16"/>
    <mergeCell ref="J15:J16"/>
  </mergeCells>
  <hyperlinks>
    <hyperlink ref="AL10" r:id="rId1" display="salud@chaguni-cundinamarca.gov.co"/>
    <hyperlink ref="AL12" r:id="rId2" display="salud@chaguni-cundinamarca.gov.co"/>
    <hyperlink ref="AL14" r:id="rId3" display="salud@chaguni-cundinamarca.gov.co"/>
    <hyperlink ref="AL16" r:id="rId4" display="salud@chaguni-cundinamarca.gov.co"/>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L27"/>
  <sheetViews>
    <sheetView zoomScalePageLayoutView="0" workbookViewId="0" topLeftCell="A1">
      <selection activeCell="D10" sqref="D10"/>
    </sheetView>
  </sheetViews>
  <sheetFormatPr defaultColWidth="11.421875" defaultRowHeight="15"/>
  <cols>
    <col min="1" max="1" width="9.421875" style="516" customWidth="1"/>
    <col min="2" max="2" width="28.7109375" style="516" customWidth="1"/>
    <col min="3" max="3" width="5.140625" style="516" customWidth="1"/>
    <col min="4" max="4" width="21.140625" style="516" customWidth="1"/>
    <col min="5" max="5" width="11.421875" style="516" customWidth="1"/>
    <col min="6" max="6" width="5.7109375" style="516" customWidth="1"/>
    <col min="7" max="7" width="6.7109375" style="516" customWidth="1"/>
    <col min="8" max="8" width="32.421875" style="516" customWidth="1"/>
    <col min="9" max="9" width="5.421875" style="516" customWidth="1"/>
    <col min="10" max="10" width="34.421875" style="961" customWidth="1"/>
    <col min="11" max="11" width="10.00390625" style="962" customWidth="1"/>
    <col min="12" max="12" width="34.140625" style="963" customWidth="1"/>
    <col min="13" max="13" width="3.421875" style="516" hidden="1" customWidth="1"/>
    <col min="14" max="14" width="21.421875" style="963" customWidth="1"/>
    <col min="15" max="15" width="3.421875" style="516" hidden="1" customWidth="1"/>
    <col min="16" max="17" width="3.8515625" style="516" customWidth="1"/>
    <col min="18" max="18" width="4.28125" style="516" customWidth="1"/>
    <col min="19" max="19" width="4.421875" style="516" customWidth="1"/>
    <col min="20" max="20" width="8.8515625" style="516" customWidth="1"/>
    <col min="21" max="24" width="4.7109375" style="516" customWidth="1"/>
    <col min="25" max="36" width="2.7109375" style="516" customWidth="1"/>
    <col min="37" max="38" width="5.7109375" style="964" customWidth="1"/>
    <col min="39" max="16384" width="11.421875" style="516" customWidth="1"/>
  </cols>
  <sheetData>
    <row r="1" spans="1:38" ht="15" customHeight="1">
      <c r="A1" s="1676"/>
      <c r="B1" s="1677"/>
      <c r="C1" s="1677"/>
      <c r="D1" s="1677"/>
      <c r="E1" s="1677"/>
      <c r="F1" s="1677"/>
      <c r="G1" s="1677"/>
      <c r="H1" s="1677"/>
      <c r="I1" s="1677"/>
      <c r="J1" s="1677"/>
      <c r="K1" s="1677"/>
      <c r="L1" s="1677"/>
      <c r="M1" s="921"/>
      <c r="N1" s="516"/>
      <c r="O1" s="922"/>
      <c r="P1" s="922"/>
      <c r="Q1" s="922"/>
      <c r="R1" s="922"/>
      <c r="S1" s="922"/>
      <c r="T1" s="922"/>
      <c r="U1" s="922"/>
      <c r="V1" s="922"/>
      <c r="W1" s="922"/>
      <c r="X1" s="922"/>
      <c r="Y1" s="922"/>
      <c r="Z1" s="922"/>
      <c r="AA1" s="922"/>
      <c r="AB1" s="922"/>
      <c r="AC1" s="922"/>
      <c r="AD1" s="922"/>
      <c r="AE1" s="922"/>
      <c r="AF1" s="922"/>
      <c r="AG1" s="922"/>
      <c r="AH1" s="922"/>
      <c r="AI1" s="922"/>
      <c r="AJ1" s="922"/>
      <c r="AK1" s="922"/>
      <c r="AL1" s="923"/>
    </row>
    <row r="2" spans="1:38" ht="15" customHeight="1">
      <c r="A2" s="1676" t="s">
        <v>812</v>
      </c>
      <c r="B2" s="1677"/>
      <c r="C2" s="1677"/>
      <c r="D2" s="1677"/>
      <c r="E2" s="1677"/>
      <c r="F2" s="1677"/>
      <c r="G2" s="1677"/>
      <c r="H2" s="1677"/>
      <c r="I2" s="1677"/>
      <c r="J2" s="1677"/>
      <c r="K2" s="1677"/>
      <c r="L2" s="1677"/>
      <c r="M2" s="921"/>
      <c r="N2" s="924"/>
      <c r="O2" s="922"/>
      <c r="P2" s="922"/>
      <c r="Q2" s="922"/>
      <c r="R2" s="922"/>
      <c r="S2" s="922"/>
      <c r="T2" s="922"/>
      <c r="U2" s="922"/>
      <c r="V2" s="922"/>
      <c r="W2" s="922"/>
      <c r="X2" s="922"/>
      <c r="Y2" s="922"/>
      <c r="Z2" s="922"/>
      <c r="AA2" s="922"/>
      <c r="AB2" s="922"/>
      <c r="AC2" s="922"/>
      <c r="AD2" s="922"/>
      <c r="AE2" s="922"/>
      <c r="AF2" s="922"/>
      <c r="AG2" s="922"/>
      <c r="AH2" s="922"/>
      <c r="AI2" s="922"/>
      <c r="AJ2" s="922"/>
      <c r="AK2" s="922"/>
      <c r="AL2" s="923"/>
    </row>
    <row r="3" spans="1:38" ht="15">
      <c r="A3" s="1671" t="s">
        <v>814</v>
      </c>
      <c r="B3" s="1671"/>
      <c r="C3" s="1671"/>
      <c r="D3" s="1671"/>
      <c r="E3" s="1671"/>
      <c r="F3" s="1678" t="s">
        <v>873</v>
      </c>
      <c r="G3" s="1679"/>
      <c r="H3" s="1679"/>
      <c r="I3" s="1679"/>
      <c r="J3" s="1679"/>
      <c r="K3" s="1679"/>
      <c r="L3" s="1679"/>
      <c r="M3" s="1680"/>
      <c r="N3" s="922"/>
      <c r="O3" s="922"/>
      <c r="P3" s="922"/>
      <c r="Q3" s="922"/>
      <c r="R3" s="922"/>
      <c r="S3" s="922"/>
      <c r="T3" s="922"/>
      <c r="U3" s="922"/>
      <c r="V3" s="922"/>
      <c r="W3" s="922"/>
      <c r="X3" s="922"/>
      <c r="Y3" s="922"/>
      <c r="Z3" s="922"/>
      <c r="AA3" s="922"/>
      <c r="AB3" s="922"/>
      <c r="AC3" s="922"/>
      <c r="AD3" s="922"/>
      <c r="AE3" s="922"/>
      <c r="AF3" s="922"/>
      <c r="AG3" s="922"/>
      <c r="AH3" s="922"/>
      <c r="AI3" s="922"/>
      <c r="AJ3" s="922"/>
      <c r="AK3" s="922"/>
      <c r="AL3" s="923"/>
    </row>
    <row r="4" spans="1:38" ht="15">
      <c r="A4" s="1671" t="s">
        <v>816</v>
      </c>
      <c r="B4" s="1671"/>
      <c r="C4" s="1671"/>
      <c r="D4" s="1671"/>
      <c r="E4" s="1671"/>
      <c r="F4" s="1672">
        <v>25168</v>
      </c>
      <c r="G4" s="1673"/>
      <c r="H4" s="1673"/>
      <c r="I4" s="1673"/>
      <c r="J4" s="1673"/>
      <c r="K4" s="1673"/>
      <c r="L4" s="1673"/>
      <c r="M4" s="1674"/>
      <c r="N4" s="925"/>
      <c r="O4" s="925"/>
      <c r="P4" s="922"/>
      <c r="Q4" s="922"/>
      <c r="R4" s="922"/>
      <c r="S4" s="922"/>
      <c r="T4" s="922"/>
      <c r="U4" s="922"/>
      <c r="V4" s="922"/>
      <c r="W4" s="922"/>
      <c r="X4" s="922"/>
      <c r="Y4" s="922"/>
      <c r="Z4" s="922"/>
      <c r="AA4" s="922"/>
      <c r="AB4" s="922"/>
      <c r="AC4" s="922"/>
      <c r="AD4" s="922"/>
      <c r="AE4" s="922"/>
      <c r="AF4" s="922"/>
      <c r="AG4" s="922"/>
      <c r="AH4" s="922"/>
      <c r="AI4" s="922"/>
      <c r="AJ4" s="922"/>
      <c r="AK4" s="922"/>
      <c r="AL4" s="923"/>
    </row>
    <row r="5" spans="1:38" ht="15">
      <c r="A5" s="1671" t="s">
        <v>590</v>
      </c>
      <c r="B5" s="1671"/>
      <c r="C5" s="1671"/>
      <c r="D5" s="1671"/>
      <c r="E5" s="1671"/>
      <c r="F5" s="1671"/>
      <c r="G5" s="1671"/>
      <c r="H5" s="1671"/>
      <c r="I5" s="1671"/>
      <c r="J5" s="1671"/>
      <c r="K5" s="1671"/>
      <c r="L5" s="1671"/>
      <c r="M5" s="1671"/>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3"/>
    </row>
    <row r="6" spans="1:38" ht="15">
      <c r="A6" s="1671" t="s">
        <v>591</v>
      </c>
      <c r="B6" s="1671"/>
      <c r="C6" s="1671"/>
      <c r="D6" s="1671"/>
      <c r="E6" s="1671"/>
      <c r="F6" s="1672" t="s">
        <v>874</v>
      </c>
      <c r="G6" s="1673"/>
      <c r="H6" s="1673"/>
      <c r="I6" s="1673"/>
      <c r="J6" s="1673"/>
      <c r="K6" s="1673"/>
      <c r="L6" s="1673"/>
      <c r="M6" s="1674"/>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3"/>
    </row>
    <row r="7" spans="1:38" ht="15">
      <c r="A7" s="1675" t="s">
        <v>593</v>
      </c>
      <c r="B7" s="1675"/>
      <c r="C7" s="1675"/>
      <c r="D7" s="1675"/>
      <c r="E7" s="1675"/>
      <c r="F7" s="1672">
        <v>2014</v>
      </c>
      <c r="G7" s="1673"/>
      <c r="H7" s="1673"/>
      <c r="I7" s="1673"/>
      <c r="J7" s="1673"/>
      <c r="K7" s="1673"/>
      <c r="L7" s="1673"/>
      <c r="M7" s="1674"/>
      <c r="N7" s="516"/>
      <c r="P7" s="926"/>
      <c r="Q7" s="926"/>
      <c r="R7" s="926"/>
      <c r="S7" s="926"/>
      <c r="T7" s="926"/>
      <c r="U7" s="926"/>
      <c r="V7" s="926"/>
      <c r="W7" s="926"/>
      <c r="X7" s="926"/>
      <c r="Y7" s="926"/>
      <c r="Z7" s="926"/>
      <c r="AA7" s="926"/>
      <c r="AB7" s="926"/>
      <c r="AC7" s="926"/>
      <c r="AD7" s="926"/>
      <c r="AE7" s="926"/>
      <c r="AF7" s="926"/>
      <c r="AG7" s="926"/>
      <c r="AH7" s="926"/>
      <c r="AI7" s="926"/>
      <c r="AJ7" s="926"/>
      <c r="AK7" s="926"/>
      <c r="AL7" s="927"/>
    </row>
    <row r="8" spans="1:38" ht="13.5" customHeight="1">
      <c r="A8" s="1669" t="s">
        <v>594</v>
      </c>
      <c r="B8" s="1669" t="s">
        <v>595</v>
      </c>
      <c r="C8" s="1663" t="s">
        <v>596</v>
      </c>
      <c r="D8" s="1669" t="s">
        <v>597</v>
      </c>
      <c r="E8" s="1663" t="s">
        <v>817</v>
      </c>
      <c r="F8" s="1670" t="s">
        <v>599</v>
      </c>
      <c r="G8" s="1663" t="s">
        <v>818</v>
      </c>
      <c r="H8" s="1664" t="s">
        <v>819</v>
      </c>
      <c r="I8" s="1665" t="s">
        <v>602</v>
      </c>
      <c r="J8" s="1666" t="s">
        <v>600</v>
      </c>
      <c r="K8" s="1667" t="s">
        <v>820</v>
      </c>
      <c r="L8" s="1707" t="s">
        <v>875</v>
      </c>
      <c r="M8" s="1653" t="s">
        <v>822</v>
      </c>
      <c r="N8" s="1704" t="s">
        <v>823</v>
      </c>
      <c r="O8" s="1653" t="s">
        <v>822</v>
      </c>
      <c r="P8" s="1705" t="s">
        <v>824</v>
      </c>
      <c r="Q8" s="1705"/>
      <c r="R8" s="1705"/>
      <c r="S8" s="1705"/>
      <c r="T8" s="1706" t="s">
        <v>825</v>
      </c>
      <c r="U8" s="1703" t="s">
        <v>826</v>
      </c>
      <c r="V8" s="1703"/>
      <c r="W8" s="1703" t="s">
        <v>827</v>
      </c>
      <c r="X8" s="1703"/>
      <c r="Y8" s="1640" t="s">
        <v>828</v>
      </c>
      <c r="Z8" s="1640" t="s">
        <v>829</v>
      </c>
      <c r="AA8" s="1640" t="s">
        <v>830</v>
      </c>
      <c r="AB8" s="1640" t="s">
        <v>831</v>
      </c>
      <c r="AC8" s="1640" t="s">
        <v>832</v>
      </c>
      <c r="AD8" s="1640" t="s">
        <v>833</v>
      </c>
      <c r="AE8" s="1640" t="s">
        <v>834</v>
      </c>
      <c r="AF8" s="1640" t="s">
        <v>835</v>
      </c>
      <c r="AG8" s="1640" t="s">
        <v>836</v>
      </c>
      <c r="AH8" s="1640" t="s">
        <v>837</v>
      </c>
      <c r="AI8" s="1640" t="s">
        <v>838</v>
      </c>
      <c r="AJ8" s="1640" t="s">
        <v>839</v>
      </c>
      <c r="AK8" s="1642" t="s">
        <v>609</v>
      </c>
      <c r="AL8" s="1642" t="s">
        <v>610</v>
      </c>
    </row>
    <row r="9" spans="1:38" ht="97.5" customHeight="1">
      <c r="A9" s="1669"/>
      <c r="B9" s="1669"/>
      <c r="C9" s="1663"/>
      <c r="D9" s="1669"/>
      <c r="E9" s="1663"/>
      <c r="F9" s="1670"/>
      <c r="G9" s="1663"/>
      <c r="H9" s="1664"/>
      <c r="I9" s="1665"/>
      <c r="J9" s="1666"/>
      <c r="K9" s="1667"/>
      <c r="L9" s="1708"/>
      <c r="M9" s="1653"/>
      <c r="N9" s="1704"/>
      <c r="O9" s="1653"/>
      <c r="P9" s="878" t="s">
        <v>840</v>
      </c>
      <c r="Q9" s="878" t="s">
        <v>841</v>
      </c>
      <c r="R9" s="878" t="s">
        <v>842</v>
      </c>
      <c r="S9" s="878" t="s">
        <v>843</v>
      </c>
      <c r="T9" s="1706"/>
      <c r="U9" s="879" t="s">
        <v>844</v>
      </c>
      <c r="V9" s="879" t="s">
        <v>845</v>
      </c>
      <c r="W9" s="879" t="s">
        <v>844</v>
      </c>
      <c r="X9" s="879" t="s">
        <v>845</v>
      </c>
      <c r="Y9" s="1640"/>
      <c r="Z9" s="1640"/>
      <c r="AA9" s="1640"/>
      <c r="AB9" s="1640"/>
      <c r="AC9" s="1640"/>
      <c r="AD9" s="1640"/>
      <c r="AE9" s="1640"/>
      <c r="AF9" s="1640"/>
      <c r="AG9" s="1640"/>
      <c r="AH9" s="1640"/>
      <c r="AI9" s="1640"/>
      <c r="AJ9" s="1640"/>
      <c r="AK9" s="1642"/>
      <c r="AL9" s="1642"/>
    </row>
    <row r="10" spans="1:38" ht="97.5" customHeight="1">
      <c r="A10" s="928"/>
      <c r="B10" s="929"/>
      <c r="C10" s="930"/>
      <c r="D10" s="929"/>
      <c r="E10" s="930"/>
      <c r="F10" s="931"/>
      <c r="G10" s="1685" t="s">
        <v>797</v>
      </c>
      <c r="H10" s="1681" t="s">
        <v>876</v>
      </c>
      <c r="I10" s="932"/>
      <c r="J10" s="1681" t="s">
        <v>877</v>
      </c>
      <c r="K10" s="933"/>
      <c r="L10" s="1701" t="s">
        <v>878</v>
      </c>
      <c r="M10" s="934"/>
      <c r="N10" s="935"/>
      <c r="O10" s="936"/>
      <c r="P10" s="878"/>
      <c r="Q10" s="878"/>
      <c r="R10" s="878"/>
      <c r="S10" s="878"/>
      <c r="T10" s="937"/>
      <c r="U10" s="879"/>
      <c r="V10" s="879"/>
      <c r="W10" s="879"/>
      <c r="X10" s="879"/>
      <c r="Y10" s="938"/>
      <c r="Z10" s="938"/>
      <c r="AA10" s="938"/>
      <c r="AB10" s="938"/>
      <c r="AC10" s="938"/>
      <c r="AD10" s="938"/>
      <c r="AE10" s="938"/>
      <c r="AF10" s="938"/>
      <c r="AG10" s="938"/>
      <c r="AH10" s="938"/>
      <c r="AI10" s="938"/>
      <c r="AJ10" s="938"/>
      <c r="AK10" s="939"/>
      <c r="AL10" s="939"/>
    </row>
    <row r="11" spans="1:38" ht="131.25" customHeight="1">
      <c r="A11" s="940" t="s">
        <v>846</v>
      </c>
      <c r="B11" s="1694" t="s">
        <v>879</v>
      </c>
      <c r="C11" s="1681" t="s">
        <v>785</v>
      </c>
      <c r="D11" s="1681" t="s">
        <v>677</v>
      </c>
      <c r="E11" s="1698">
        <f>SUM(K11:K26)</f>
        <v>0</v>
      </c>
      <c r="F11" s="1681">
        <v>1</v>
      </c>
      <c r="G11" s="1686"/>
      <c r="H11" s="1682"/>
      <c r="I11" s="941" t="s">
        <v>797</v>
      </c>
      <c r="J11" s="1682"/>
      <c r="K11" s="942"/>
      <c r="L11" s="1702"/>
      <c r="N11" s="943"/>
      <c r="O11" s="921"/>
      <c r="P11" s="944">
        <v>1</v>
      </c>
      <c r="Q11" s="944">
        <v>1</v>
      </c>
      <c r="R11" s="944">
        <v>1</v>
      </c>
      <c r="S11" s="944">
        <v>1</v>
      </c>
      <c r="T11" s="937" t="s">
        <v>855</v>
      </c>
      <c r="U11" s="937" t="s">
        <v>855</v>
      </c>
      <c r="V11" s="937" t="s">
        <v>855</v>
      </c>
      <c r="W11" s="937" t="s">
        <v>855</v>
      </c>
      <c r="X11" s="937" t="s">
        <v>855</v>
      </c>
      <c r="Y11" s="937" t="s">
        <v>855</v>
      </c>
      <c r="Z11" s="937" t="s">
        <v>855</v>
      </c>
      <c r="AA11" s="937" t="s">
        <v>855</v>
      </c>
      <c r="AB11" s="937" t="s">
        <v>855</v>
      </c>
      <c r="AC11" s="937" t="s">
        <v>855</v>
      </c>
      <c r="AD11" s="937" t="s">
        <v>855</v>
      </c>
      <c r="AE11" s="937" t="s">
        <v>855</v>
      </c>
      <c r="AF11" s="937" t="s">
        <v>855</v>
      </c>
      <c r="AG11" s="937" t="s">
        <v>855</v>
      </c>
      <c r="AH11" s="937" t="s">
        <v>855</v>
      </c>
      <c r="AI11" s="937" t="s">
        <v>855</v>
      </c>
      <c r="AJ11" s="937" t="s">
        <v>855</v>
      </c>
      <c r="AK11" s="945" t="s">
        <v>856</v>
      </c>
      <c r="AL11" s="946" t="s">
        <v>880</v>
      </c>
    </row>
    <row r="12" spans="1:38" ht="131.25" customHeight="1">
      <c r="A12" s="940"/>
      <c r="B12" s="1695"/>
      <c r="C12" s="1697"/>
      <c r="D12" s="1697"/>
      <c r="E12" s="1699"/>
      <c r="F12" s="1697"/>
      <c r="G12" s="1685" t="s">
        <v>800</v>
      </c>
      <c r="H12" s="1685" t="s">
        <v>881</v>
      </c>
      <c r="I12" s="941"/>
      <c r="J12" s="947"/>
      <c r="K12" s="1689"/>
      <c r="L12" s="1692" t="s">
        <v>882</v>
      </c>
      <c r="N12" s="943"/>
      <c r="O12" s="921"/>
      <c r="P12" s="944"/>
      <c r="Q12" s="944"/>
      <c r="R12" s="944"/>
      <c r="S12" s="944"/>
      <c r="T12" s="937"/>
      <c r="U12" s="937"/>
      <c r="V12" s="937"/>
      <c r="W12" s="937"/>
      <c r="X12" s="937"/>
      <c r="Y12" s="937"/>
      <c r="Z12" s="937"/>
      <c r="AA12" s="937"/>
      <c r="AB12" s="937"/>
      <c r="AC12" s="937"/>
      <c r="AD12" s="937"/>
      <c r="AE12" s="937"/>
      <c r="AF12" s="937"/>
      <c r="AG12" s="937"/>
      <c r="AH12" s="937"/>
      <c r="AI12" s="937"/>
      <c r="AJ12" s="937"/>
      <c r="AK12" s="945"/>
      <c r="AL12" s="946"/>
    </row>
    <row r="13" spans="1:38" ht="99.75" customHeight="1">
      <c r="A13" s="940" t="s">
        <v>846</v>
      </c>
      <c r="B13" s="1695"/>
      <c r="C13" s="1697"/>
      <c r="D13" s="1697"/>
      <c r="E13" s="1699"/>
      <c r="F13" s="1697"/>
      <c r="G13" s="1686"/>
      <c r="H13" s="1686"/>
      <c r="I13" s="941" t="s">
        <v>800</v>
      </c>
      <c r="J13" s="948" t="s">
        <v>883</v>
      </c>
      <c r="K13" s="1690"/>
      <c r="L13" s="1693"/>
      <c r="N13" s="943"/>
      <c r="O13" s="921"/>
      <c r="P13" s="949">
        <v>0</v>
      </c>
      <c r="Q13" s="949">
        <v>1</v>
      </c>
      <c r="R13" s="949">
        <v>0</v>
      </c>
      <c r="S13" s="949">
        <v>1</v>
      </c>
      <c r="T13" s="950">
        <v>0</v>
      </c>
      <c r="U13" s="951">
        <v>0</v>
      </c>
      <c r="V13" s="951">
        <v>0</v>
      </c>
      <c r="W13" s="951">
        <v>0</v>
      </c>
      <c r="X13" s="951">
        <v>0</v>
      </c>
      <c r="Y13" s="949">
        <v>0</v>
      </c>
      <c r="Z13" s="949">
        <v>0</v>
      </c>
      <c r="AA13" s="949">
        <v>0</v>
      </c>
      <c r="AB13" s="949"/>
      <c r="AC13" s="949"/>
      <c r="AD13" s="949"/>
      <c r="AE13" s="949"/>
      <c r="AF13" s="949"/>
      <c r="AG13" s="949"/>
      <c r="AH13" s="949"/>
      <c r="AI13" s="949"/>
      <c r="AJ13" s="949"/>
      <c r="AK13" s="945" t="s">
        <v>856</v>
      </c>
      <c r="AL13" s="946" t="s">
        <v>880</v>
      </c>
    </row>
    <row r="14" spans="1:38" ht="129.75" customHeight="1">
      <c r="A14" s="940" t="s">
        <v>846</v>
      </c>
      <c r="B14" s="1695"/>
      <c r="C14" s="1697"/>
      <c r="D14" s="1697"/>
      <c r="E14" s="1699"/>
      <c r="F14" s="1697"/>
      <c r="G14" s="952" t="s">
        <v>802</v>
      </c>
      <c r="H14" s="953" t="s">
        <v>884</v>
      </c>
      <c r="I14" s="941" t="s">
        <v>802</v>
      </c>
      <c r="J14" s="954" t="s">
        <v>885</v>
      </c>
      <c r="K14" s="942"/>
      <c r="L14" s="955" t="s">
        <v>886</v>
      </c>
      <c r="N14" s="943"/>
      <c r="O14" s="921"/>
      <c r="P14" s="949">
        <v>0</v>
      </c>
      <c r="Q14" s="949">
        <v>1</v>
      </c>
      <c r="R14" s="949">
        <v>0</v>
      </c>
      <c r="S14" s="949">
        <v>1</v>
      </c>
      <c r="T14" s="950"/>
      <c r="U14" s="951"/>
      <c r="V14" s="951"/>
      <c r="W14" s="951"/>
      <c r="X14" s="951"/>
      <c r="Y14" s="949"/>
      <c r="Z14" s="949"/>
      <c r="AA14" s="949"/>
      <c r="AB14" s="949"/>
      <c r="AC14" s="949"/>
      <c r="AD14" s="949"/>
      <c r="AE14" s="949"/>
      <c r="AF14" s="949"/>
      <c r="AG14" s="949"/>
      <c r="AH14" s="949"/>
      <c r="AI14" s="949"/>
      <c r="AJ14" s="949"/>
      <c r="AK14" s="945" t="s">
        <v>856</v>
      </c>
      <c r="AL14" s="946" t="s">
        <v>880</v>
      </c>
    </row>
    <row r="15" spans="1:38" ht="67.5" customHeight="1">
      <c r="A15" s="940"/>
      <c r="B15" s="1695"/>
      <c r="C15" s="1697"/>
      <c r="D15" s="1697"/>
      <c r="E15" s="1699"/>
      <c r="F15" s="1697"/>
      <c r="G15" s="1685" t="s">
        <v>887</v>
      </c>
      <c r="H15" s="1685" t="s">
        <v>888</v>
      </c>
      <c r="I15" s="1681" t="s">
        <v>887</v>
      </c>
      <c r="J15" s="1683" t="s">
        <v>889</v>
      </c>
      <c r="K15" s="1689"/>
      <c r="L15" s="1683" t="s">
        <v>890</v>
      </c>
      <c r="N15" s="943"/>
      <c r="O15" s="921"/>
      <c r="P15" s="949"/>
      <c r="Q15" s="949"/>
      <c r="R15" s="949"/>
      <c r="S15" s="949"/>
      <c r="T15" s="950"/>
      <c r="U15" s="951"/>
      <c r="V15" s="951"/>
      <c r="W15" s="951"/>
      <c r="X15" s="951"/>
      <c r="Y15" s="949"/>
      <c r="Z15" s="949"/>
      <c r="AA15" s="949"/>
      <c r="AB15" s="949"/>
      <c r="AC15" s="949"/>
      <c r="AD15" s="949"/>
      <c r="AE15" s="949"/>
      <c r="AF15" s="949"/>
      <c r="AG15" s="949"/>
      <c r="AH15" s="949"/>
      <c r="AI15" s="949"/>
      <c r="AJ15" s="949"/>
      <c r="AK15" s="945"/>
      <c r="AL15" s="946"/>
    </row>
    <row r="16" spans="1:38" ht="70.5" customHeight="1">
      <c r="A16" s="940"/>
      <c r="B16" s="1695"/>
      <c r="C16" s="1697"/>
      <c r="D16" s="1697"/>
      <c r="E16" s="1699"/>
      <c r="F16" s="1697"/>
      <c r="G16" s="1686"/>
      <c r="H16" s="1686"/>
      <c r="I16" s="1682"/>
      <c r="J16" s="1684"/>
      <c r="K16" s="1690"/>
      <c r="L16" s="1684"/>
      <c r="N16" s="943"/>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45" t="s">
        <v>856</v>
      </c>
      <c r="AL16" s="946"/>
    </row>
    <row r="17" spans="1:38" ht="70.5" customHeight="1">
      <c r="A17" s="940"/>
      <c r="B17" s="1695"/>
      <c r="C17" s="1697"/>
      <c r="D17" s="1697"/>
      <c r="E17" s="1699"/>
      <c r="F17" s="1697"/>
      <c r="G17" s="1685" t="s">
        <v>891</v>
      </c>
      <c r="H17" s="1681" t="s">
        <v>892</v>
      </c>
      <c r="I17" s="1681" t="s">
        <v>891</v>
      </c>
      <c r="J17" s="1683" t="s">
        <v>893</v>
      </c>
      <c r="K17" s="1689"/>
      <c r="L17" s="1683" t="s">
        <v>894</v>
      </c>
      <c r="N17" s="943"/>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45"/>
      <c r="AL17" s="946"/>
    </row>
    <row r="18" spans="1:38" ht="65.25" customHeight="1">
      <c r="A18" s="940"/>
      <c r="B18" s="1695"/>
      <c r="C18" s="1697"/>
      <c r="D18" s="1697"/>
      <c r="E18" s="1699"/>
      <c r="F18" s="1697"/>
      <c r="G18" s="1686"/>
      <c r="H18" s="1682"/>
      <c r="I18" s="1682"/>
      <c r="J18" s="1684"/>
      <c r="K18" s="1690"/>
      <c r="L18" s="1684"/>
      <c r="N18" s="943"/>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45" t="s">
        <v>856</v>
      </c>
      <c r="AL18" s="946"/>
    </row>
    <row r="19" spans="1:38" ht="65.25" customHeight="1">
      <c r="A19" s="940"/>
      <c r="B19" s="1695"/>
      <c r="C19" s="1697"/>
      <c r="D19" s="1697"/>
      <c r="E19" s="1699"/>
      <c r="F19" s="1697"/>
      <c r="G19" s="1685" t="s">
        <v>895</v>
      </c>
      <c r="H19" s="1681" t="s">
        <v>896</v>
      </c>
      <c r="I19" s="1681" t="s">
        <v>895</v>
      </c>
      <c r="J19" s="1683" t="s">
        <v>897</v>
      </c>
      <c r="K19" s="1689"/>
      <c r="L19" s="1683" t="s">
        <v>898</v>
      </c>
      <c r="N19" s="943"/>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45"/>
      <c r="AL19" s="946"/>
    </row>
    <row r="20" spans="1:38" ht="87.75" customHeight="1">
      <c r="A20" s="940"/>
      <c r="B20" s="1695"/>
      <c r="C20" s="1697"/>
      <c r="D20" s="1697"/>
      <c r="E20" s="1699"/>
      <c r="F20" s="1697"/>
      <c r="G20" s="1686"/>
      <c r="H20" s="1682"/>
      <c r="I20" s="1682"/>
      <c r="J20" s="1684"/>
      <c r="K20" s="1690"/>
      <c r="L20" s="1684"/>
      <c r="N20" s="943"/>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45" t="s">
        <v>856</v>
      </c>
      <c r="AL20" s="946"/>
    </row>
    <row r="21" spans="1:38" ht="47.25" customHeight="1">
      <c r="A21" s="940"/>
      <c r="B21" s="1695"/>
      <c r="C21" s="1697"/>
      <c r="D21" s="1697"/>
      <c r="E21" s="1699"/>
      <c r="F21" s="1697"/>
      <c r="G21" s="1685" t="s">
        <v>899</v>
      </c>
      <c r="H21" s="956" t="s">
        <v>900</v>
      </c>
      <c r="I21" s="1681" t="s">
        <v>899</v>
      </c>
      <c r="J21" s="1683" t="s">
        <v>901</v>
      </c>
      <c r="K21" s="1689"/>
      <c r="L21" s="1683" t="s">
        <v>902</v>
      </c>
      <c r="N21" s="943"/>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45"/>
      <c r="AL21" s="946"/>
    </row>
    <row r="22" spans="1:38" ht="60" customHeight="1" hidden="1">
      <c r="A22" s="940"/>
      <c r="B22" s="1695"/>
      <c r="C22" s="1697"/>
      <c r="D22" s="1697"/>
      <c r="E22" s="1699"/>
      <c r="F22" s="1697"/>
      <c r="G22" s="1686"/>
      <c r="H22" s="957"/>
      <c r="I22" s="1682"/>
      <c r="J22" s="1691"/>
      <c r="K22" s="1690"/>
      <c r="L22" s="1691"/>
      <c r="N22" s="943"/>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45" t="s">
        <v>903</v>
      </c>
      <c r="AL22" s="946" t="s">
        <v>904</v>
      </c>
    </row>
    <row r="23" spans="1:38" ht="60" customHeight="1">
      <c r="A23" s="940"/>
      <c r="B23" s="1695"/>
      <c r="C23" s="1697"/>
      <c r="D23" s="1697"/>
      <c r="E23" s="1699"/>
      <c r="F23" s="1697"/>
      <c r="G23" s="958"/>
      <c r="H23" s="959"/>
      <c r="I23" s="959"/>
      <c r="J23" s="1684"/>
      <c r="K23" s="960"/>
      <c r="L23" s="1684"/>
      <c r="N23" s="943"/>
      <c r="O23" s="921"/>
      <c r="P23" s="921"/>
      <c r="Q23" s="921"/>
      <c r="R23" s="921"/>
      <c r="S23" s="921"/>
      <c r="T23" s="921"/>
      <c r="U23" s="921"/>
      <c r="V23" s="921"/>
      <c r="W23" s="921"/>
      <c r="X23" s="921"/>
      <c r="Y23" s="921"/>
      <c r="Z23" s="921"/>
      <c r="AA23" s="921"/>
      <c r="AB23" s="921"/>
      <c r="AC23" s="921"/>
      <c r="AD23" s="921"/>
      <c r="AE23" s="921"/>
      <c r="AF23" s="921"/>
      <c r="AG23" s="921"/>
      <c r="AH23" s="921"/>
      <c r="AI23" s="921"/>
      <c r="AJ23" s="921"/>
      <c r="AK23" s="945"/>
      <c r="AL23" s="946"/>
    </row>
    <row r="24" spans="1:38" ht="60" customHeight="1">
      <c r="A24" s="940"/>
      <c r="B24" s="1695"/>
      <c r="C24" s="1697"/>
      <c r="D24" s="1697"/>
      <c r="E24" s="1699"/>
      <c r="F24" s="1697"/>
      <c r="G24" s="958"/>
      <c r="H24" s="1681" t="s">
        <v>905</v>
      </c>
      <c r="I24" s="959"/>
      <c r="J24" s="1683" t="s">
        <v>906</v>
      </c>
      <c r="K24" s="960"/>
      <c r="L24" s="1683" t="s">
        <v>907</v>
      </c>
      <c r="N24" s="943"/>
      <c r="O24" s="921"/>
      <c r="P24" s="921"/>
      <c r="Q24" s="921"/>
      <c r="R24" s="921"/>
      <c r="S24" s="921"/>
      <c r="T24" s="921"/>
      <c r="U24" s="921"/>
      <c r="V24" s="921"/>
      <c r="W24" s="921"/>
      <c r="X24" s="921"/>
      <c r="Y24" s="921"/>
      <c r="Z24" s="921"/>
      <c r="AA24" s="921"/>
      <c r="AB24" s="921"/>
      <c r="AC24" s="921"/>
      <c r="AD24" s="921"/>
      <c r="AE24" s="921"/>
      <c r="AF24" s="921"/>
      <c r="AG24" s="921"/>
      <c r="AH24" s="921"/>
      <c r="AI24" s="921"/>
      <c r="AJ24" s="921"/>
      <c r="AK24" s="945"/>
      <c r="AL24" s="946"/>
    </row>
    <row r="25" spans="1:38" ht="60" customHeight="1">
      <c r="A25" s="940"/>
      <c r="B25" s="1695"/>
      <c r="C25" s="1697"/>
      <c r="D25" s="1697"/>
      <c r="E25" s="1699"/>
      <c r="F25" s="1697"/>
      <c r="G25" s="952" t="s">
        <v>908</v>
      </c>
      <c r="H25" s="1682"/>
      <c r="I25" s="941" t="s">
        <v>908</v>
      </c>
      <c r="J25" s="1684"/>
      <c r="K25" s="942"/>
      <c r="L25" s="1684"/>
      <c r="N25" s="943"/>
      <c r="O25" s="921"/>
      <c r="P25" s="921"/>
      <c r="Q25" s="921"/>
      <c r="R25" s="921"/>
      <c r="S25" s="921"/>
      <c r="T25" s="921"/>
      <c r="U25" s="921"/>
      <c r="V25" s="921"/>
      <c r="W25" s="921"/>
      <c r="X25" s="921"/>
      <c r="Y25" s="921"/>
      <c r="Z25" s="921"/>
      <c r="AA25" s="921"/>
      <c r="AB25" s="921"/>
      <c r="AC25" s="921"/>
      <c r="AD25" s="921"/>
      <c r="AE25" s="921"/>
      <c r="AF25" s="921"/>
      <c r="AG25" s="921"/>
      <c r="AH25" s="921"/>
      <c r="AI25" s="921"/>
      <c r="AJ25" s="921"/>
      <c r="AK25" s="945" t="s">
        <v>856</v>
      </c>
      <c r="AL25" s="946"/>
    </row>
    <row r="26" spans="1:38" ht="60" customHeight="1">
      <c r="A26" s="940"/>
      <c r="B26" s="1695"/>
      <c r="C26" s="1697"/>
      <c r="D26" s="1697"/>
      <c r="E26" s="1699"/>
      <c r="F26" s="1697"/>
      <c r="G26" s="1685" t="s">
        <v>909</v>
      </c>
      <c r="H26" s="1687" t="s">
        <v>910</v>
      </c>
      <c r="I26" s="1681" t="s">
        <v>909</v>
      </c>
      <c r="J26" s="1683" t="s">
        <v>911</v>
      </c>
      <c r="K26" s="1689">
        <v>0</v>
      </c>
      <c r="L26" s="1683" t="s">
        <v>912</v>
      </c>
      <c r="N26" s="943"/>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945"/>
      <c r="AL26" s="946"/>
    </row>
    <row r="27" spans="1:38" ht="60" customHeight="1">
      <c r="A27" s="940" t="s">
        <v>846</v>
      </c>
      <c r="B27" s="1696"/>
      <c r="C27" s="1682"/>
      <c r="D27" s="1682"/>
      <c r="E27" s="1700"/>
      <c r="F27" s="1682"/>
      <c r="G27" s="1686"/>
      <c r="H27" s="1688"/>
      <c r="I27" s="1682"/>
      <c r="J27" s="1684"/>
      <c r="K27" s="1690"/>
      <c r="L27" s="1684"/>
      <c r="N27" s="943"/>
      <c r="O27" s="921"/>
      <c r="P27" s="921"/>
      <c r="Q27" s="921"/>
      <c r="R27" s="921"/>
      <c r="S27" s="921"/>
      <c r="T27" s="921"/>
      <c r="U27" s="921"/>
      <c r="V27" s="921"/>
      <c r="W27" s="921"/>
      <c r="X27" s="921"/>
      <c r="Y27" s="921"/>
      <c r="Z27" s="921"/>
      <c r="AA27" s="921"/>
      <c r="AB27" s="921"/>
      <c r="AC27" s="921"/>
      <c r="AD27" s="921"/>
      <c r="AE27" s="921"/>
      <c r="AF27" s="921"/>
      <c r="AG27" s="921"/>
      <c r="AH27" s="921"/>
      <c r="AI27" s="921"/>
      <c r="AJ27" s="921"/>
      <c r="AK27" s="945" t="s">
        <v>856</v>
      </c>
      <c r="AL27" s="946"/>
    </row>
  </sheetData>
  <sheetProtection/>
  <mergeCells count="90">
    <mergeCell ref="A1:L1"/>
    <mergeCell ref="A2:L2"/>
    <mergeCell ref="A3:E3"/>
    <mergeCell ref="F3:M3"/>
    <mergeCell ref="A4:E4"/>
    <mergeCell ref="F4:M4"/>
    <mergeCell ref="A5:E5"/>
    <mergeCell ref="F5:M5"/>
    <mergeCell ref="A6:E6"/>
    <mergeCell ref="F6:M6"/>
    <mergeCell ref="A7:E7"/>
    <mergeCell ref="F7:M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S8"/>
    <mergeCell ref="T8:T9"/>
    <mergeCell ref="U8:V8"/>
    <mergeCell ref="AG8:AG9"/>
    <mergeCell ref="AH8:AH9"/>
    <mergeCell ref="AI8:AI9"/>
    <mergeCell ref="W8:X8"/>
    <mergeCell ref="Y8:Y9"/>
    <mergeCell ref="Z8:Z9"/>
    <mergeCell ref="AA8:AA9"/>
    <mergeCell ref="AB8:AB9"/>
    <mergeCell ref="AC8:AC9"/>
    <mergeCell ref="AJ8:AJ9"/>
    <mergeCell ref="AK8:AK9"/>
    <mergeCell ref="AL8:AL9"/>
    <mergeCell ref="G10:G11"/>
    <mergeCell ref="H10:H11"/>
    <mergeCell ref="J10:J11"/>
    <mergeCell ref="L10:L11"/>
    <mergeCell ref="AD8:AD9"/>
    <mergeCell ref="AE8:AE9"/>
    <mergeCell ref="AF8:AF9"/>
    <mergeCell ref="B11:B27"/>
    <mergeCell ref="C11:C27"/>
    <mergeCell ref="D11:D27"/>
    <mergeCell ref="E11:E27"/>
    <mergeCell ref="F11:F27"/>
    <mergeCell ref="G12:G13"/>
    <mergeCell ref="G17:G18"/>
    <mergeCell ref="H12:H13"/>
    <mergeCell ref="K12:K13"/>
    <mergeCell ref="L12:L13"/>
    <mergeCell ref="G15:G16"/>
    <mergeCell ref="H15:H16"/>
    <mergeCell ref="I15:I16"/>
    <mergeCell ref="J15:J16"/>
    <mergeCell ref="K15:K16"/>
    <mergeCell ref="L15:L16"/>
    <mergeCell ref="H17:H18"/>
    <mergeCell ref="I17:I18"/>
    <mergeCell ref="J17:J18"/>
    <mergeCell ref="K17:K18"/>
    <mergeCell ref="L17:L18"/>
    <mergeCell ref="G19:G20"/>
    <mergeCell ref="H19:H20"/>
    <mergeCell ref="I19:I20"/>
    <mergeCell ref="J19:J20"/>
    <mergeCell ref="K19:K20"/>
    <mergeCell ref="L19:L20"/>
    <mergeCell ref="G21:G22"/>
    <mergeCell ref="I21:I22"/>
    <mergeCell ref="J21:J23"/>
    <mergeCell ref="K21:K22"/>
    <mergeCell ref="L21:L23"/>
    <mergeCell ref="H24:H25"/>
    <mergeCell ref="J24:J25"/>
    <mergeCell ref="L24:L25"/>
    <mergeCell ref="G26:G27"/>
    <mergeCell ref="H26:H27"/>
    <mergeCell ref="I26:I27"/>
    <mergeCell ref="J26:J27"/>
    <mergeCell ref="K26:K27"/>
    <mergeCell ref="L26:L27"/>
  </mergeCells>
  <hyperlinks>
    <hyperlink ref="AL22" r:id="rId1" display="direccionlocaldesalud@viani-cundinamarca.gov.co"/>
    <hyperlink ref="AL11" r:id="rId2" display="salud@haguani-cundinamarca.gov.co"/>
    <hyperlink ref="AL13" r:id="rId3" display="salud@haguani-cundinamarca.gov.co"/>
    <hyperlink ref="AL14" r:id="rId4" display="salud@haguani-cundinamarca.gov.co"/>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48"/>
  <sheetViews>
    <sheetView zoomScalePageLayoutView="0" workbookViewId="0" topLeftCell="A1">
      <selection activeCell="H8" sqref="H8:H9"/>
    </sheetView>
  </sheetViews>
  <sheetFormatPr defaultColWidth="11.421875" defaultRowHeight="15"/>
  <cols>
    <col min="1" max="1" width="9.421875" style="870" customWidth="1"/>
    <col min="2" max="2" width="28.7109375" style="870" customWidth="1"/>
    <col min="3" max="3" width="5.140625" style="870" customWidth="1"/>
    <col min="4" max="4" width="21.140625" style="870" customWidth="1"/>
    <col min="5" max="5" width="11.421875" style="870" customWidth="1"/>
    <col min="6" max="6" width="5.7109375" style="870" customWidth="1"/>
    <col min="7" max="7" width="6.7109375" style="870" customWidth="1"/>
    <col min="8" max="8" width="32.421875" style="870" customWidth="1"/>
    <col min="9" max="9" width="22.421875" style="870" customWidth="1"/>
    <col min="10" max="10" width="15.8515625" style="918" customWidth="1"/>
    <col min="11" max="11" width="17.28125" style="918" customWidth="1"/>
    <col min="12" max="12" width="5.421875" style="870" customWidth="1"/>
    <col min="13" max="13" width="34.421875" style="918" customWidth="1"/>
    <col min="14" max="14" width="10.00390625" style="919" customWidth="1"/>
    <col min="15" max="15" width="42.8515625" style="916" customWidth="1"/>
    <col min="16" max="16" width="34.421875" style="916" bestFit="1" customWidth="1"/>
    <col min="17" max="17" width="3.421875" style="870" hidden="1" customWidth="1"/>
    <col min="18" max="19" width="3.8515625" style="0" customWidth="1"/>
    <col min="20" max="20" width="4.28125" style="0" customWidth="1"/>
    <col min="21" max="21" width="4.421875" style="0" customWidth="1"/>
    <col min="22" max="22" width="8.8515625" style="0" customWidth="1"/>
    <col min="23" max="26" width="4.7109375" style="0" customWidth="1"/>
    <col min="27" max="38" width="2.7109375" style="0" customWidth="1"/>
    <col min="39" max="40" width="5.7109375" style="920" customWidth="1"/>
    <col min="41" max="16384" width="11.421875" style="870" customWidth="1"/>
  </cols>
  <sheetData>
    <row r="1" spans="1:40" ht="15" customHeight="1">
      <c r="A1" s="1676"/>
      <c r="B1" s="1677"/>
      <c r="C1" s="1677"/>
      <c r="D1" s="1677"/>
      <c r="E1" s="1677"/>
      <c r="F1" s="1677"/>
      <c r="G1" s="1677"/>
      <c r="H1" s="1677"/>
      <c r="I1" s="1677"/>
      <c r="J1" s="1677"/>
      <c r="K1" s="1677"/>
      <c r="L1" s="1677"/>
      <c r="M1" s="1677"/>
      <c r="N1" s="1677"/>
      <c r="O1" s="1677"/>
      <c r="P1" s="870"/>
      <c r="Q1" s="871"/>
      <c r="R1" s="871"/>
      <c r="S1" s="871"/>
      <c r="T1" s="871"/>
      <c r="U1" s="871"/>
      <c r="V1" s="871"/>
      <c r="W1" s="871"/>
      <c r="X1" s="871"/>
      <c r="Y1" s="871"/>
      <c r="Z1" s="871"/>
      <c r="AA1" s="871"/>
      <c r="AB1" s="871"/>
      <c r="AC1" s="871"/>
      <c r="AD1" s="871"/>
      <c r="AE1" s="871"/>
      <c r="AF1" s="871"/>
      <c r="AG1" s="871"/>
      <c r="AH1" s="871"/>
      <c r="AI1" s="871"/>
      <c r="AJ1" s="871"/>
      <c r="AK1" s="871"/>
      <c r="AL1" s="871"/>
      <c r="AM1" s="871"/>
      <c r="AN1" s="872"/>
    </row>
    <row r="2" spans="1:40" ht="15" customHeight="1">
      <c r="A2" s="1664" t="s">
        <v>812</v>
      </c>
      <c r="B2" s="1664"/>
      <c r="C2" s="1664"/>
      <c r="D2" s="1664"/>
      <c r="E2" s="1664"/>
      <c r="F2" s="1664"/>
      <c r="G2" s="1664"/>
      <c r="H2" s="1664"/>
      <c r="I2" s="1664"/>
      <c r="J2" s="1664"/>
      <c r="K2" s="1664"/>
      <c r="L2" s="1664"/>
      <c r="M2" s="1664"/>
      <c r="N2" s="1664"/>
      <c r="O2" s="1664"/>
      <c r="P2" s="874"/>
      <c r="Q2" s="871"/>
      <c r="R2" s="871"/>
      <c r="S2" s="871"/>
      <c r="T2" s="871"/>
      <c r="U2" s="871"/>
      <c r="V2" s="871"/>
      <c r="W2" s="871"/>
      <c r="X2" s="871"/>
      <c r="Y2" s="871"/>
      <c r="Z2" s="871"/>
      <c r="AA2" s="871"/>
      <c r="AB2" s="871"/>
      <c r="AC2" s="871"/>
      <c r="AD2" s="871"/>
      <c r="AE2" s="871"/>
      <c r="AF2" s="871"/>
      <c r="AG2" s="871"/>
      <c r="AH2" s="871"/>
      <c r="AI2" s="871"/>
      <c r="AJ2" s="871"/>
      <c r="AK2" s="871"/>
      <c r="AL2" s="871"/>
      <c r="AM2" s="871"/>
      <c r="AN2" s="872"/>
    </row>
    <row r="3" spans="1:40" ht="15">
      <c r="A3" s="1671" t="s">
        <v>814</v>
      </c>
      <c r="B3" s="1671"/>
      <c r="C3" s="1671"/>
      <c r="D3" s="1671"/>
      <c r="E3" s="1671"/>
      <c r="F3" s="1737" t="s">
        <v>815</v>
      </c>
      <c r="G3" s="1737"/>
      <c r="H3" s="1737"/>
      <c r="I3" s="1737"/>
      <c r="J3" s="1737"/>
      <c r="K3" s="1737"/>
      <c r="L3" s="1737"/>
      <c r="M3" s="1737"/>
      <c r="N3" s="1737"/>
      <c r="O3" s="1737"/>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2"/>
    </row>
    <row r="4" spans="1:40" ht="15">
      <c r="A4" s="1671" t="s">
        <v>816</v>
      </c>
      <c r="B4" s="1671"/>
      <c r="C4" s="1671"/>
      <c r="D4" s="1671"/>
      <c r="E4" s="1671"/>
      <c r="F4" s="1708">
        <v>25168</v>
      </c>
      <c r="G4" s="1708"/>
      <c r="H4" s="1708"/>
      <c r="I4" s="1708"/>
      <c r="J4" s="1708"/>
      <c r="K4" s="1708"/>
      <c r="L4" s="1708"/>
      <c r="M4" s="1708"/>
      <c r="N4" s="1708"/>
      <c r="O4" s="1708"/>
      <c r="P4" s="876"/>
      <c r="Q4" s="876"/>
      <c r="R4" s="871"/>
      <c r="S4" s="871"/>
      <c r="T4" s="871"/>
      <c r="U4" s="871"/>
      <c r="V4" s="871"/>
      <c r="W4" s="871"/>
      <c r="X4" s="871"/>
      <c r="Y4" s="871"/>
      <c r="Z4" s="871"/>
      <c r="AA4" s="871"/>
      <c r="AB4" s="871"/>
      <c r="AC4" s="871"/>
      <c r="AD4" s="871"/>
      <c r="AE4" s="871"/>
      <c r="AF4" s="871"/>
      <c r="AG4" s="871"/>
      <c r="AH4" s="871"/>
      <c r="AI4" s="871"/>
      <c r="AJ4" s="871"/>
      <c r="AK4" s="871"/>
      <c r="AL4" s="871"/>
      <c r="AM4" s="871"/>
      <c r="AN4" s="872"/>
    </row>
    <row r="5" spans="1:40" ht="15">
      <c r="A5" s="1671" t="s">
        <v>590</v>
      </c>
      <c r="B5" s="1671"/>
      <c r="C5" s="1671"/>
      <c r="D5" s="1671"/>
      <c r="E5" s="1671"/>
      <c r="F5" s="1671"/>
      <c r="G5" s="1671"/>
      <c r="H5" s="1671"/>
      <c r="I5" s="1671"/>
      <c r="J5" s="1671"/>
      <c r="K5" s="1671"/>
      <c r="L5" s="1671"/>
      <c r="M5" s="1671"/>
      <c r="N5" s="1671"/>
      <c r="O5" s="1671"/>
      <c r="P5" s="871"/>
      <c r="Q5" s="871"/>
      <c r="R5" s="871"/>
      <c r="S5" s="871"/>
      <c r="T5" s="871"/>
      <c r="U5" s="871"/>
      <c r="V5" s="871"/>
      <c r="W5" s="871"/>
      <c r="X5" s="871"/>
      <c r="Y5" s="871"/>
      <c r="Z5" s="871"/>
      <c r="AA5" s="871"/>
      <c r="AB5" s="871"/>
      <c r="AC5" s="871"/>
      <c r="AD5" s="871"/>
      <c r="AE5" s="871"/>
      <c r="AF5" s="871"/>
      <c r="AG5" s="871"/>
      <c r="AH5" s="871"/>
      <c r="AI5" s="871"/>
      <c r="AJ5" s="871"/>
      <c r="AK5" s="871"/>
      <c r="AL5" s="871"/>
      <c r="AM5" s="871"/>
      <c r="AN5" s="872"/>
    </row>
    <row r="6" spans="1:40" ht="15">
      <c r="A6" s="1671" t="s">
        <v>591</v>
      </c>
      <c r="B6" s="1671"/>
      <c r="C6" s="1671"/>
      <c r="D6" s="1671"/>
      <c r="E6" s="1671"/>
      <c r="F6" s="1708" t="s">
        <v>592</v>
      </c>
      <c r="G6" s="1708"/>
      <c r="H6" s="1708"/>
      <c r="I6" s="1708"/>
      <c r="J6" s="1708"/>
      <c r="K6" s="1708"/>
      <c r="L6" s="1708"/>
      <c r="M6" s="1708"/>
      <c r="N6" s="1708"/>
      <c r="O6" s="1708"/>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2"/>
    </row>
    <row r="7" spans="1:40" ht="15">
      <c r="A7" s="1675" t="s">
        <v>593</v>
      </c>
      <c r="B7" s="1675"/>
      <c r="C7" s="1675"/>
      <c r="D7" s="1675"/>
      <c r="E7" s="1675"/>
      <c r="F7" s="1708">
        <v>2014</v>
      </c>
      <c r="G7" s="1708"/>
      <c r="H7" s="1708"/>
      <c r="I7" s="1708"/>
      <c r="J7" s="1708"/>
      <c r="K7" s="1708"/>
      <c r="L7" s="1708"/>
      <c r="M7" s="1708"/>
      <c r="N7" s="1708"/>
      <c r="O7" s="1708"/>
      <c r="P7" s="870"/>
      <c r="R7" s="875"/>
      <c r="S7" s="875"/>
      <c r="T7" s="875"/>
      <c r="U7" s="875"/>
      <c r="V7" s="875"/>
      <c r="W7" s="875"/>
      <c r="X7" s="875"/>
      <c r="Y7" s="875"/>
      <c r="Z7" s="875"/>
      <c r="AA7" s="875"/>
      <c r="AB7" s="875"/>
      <c r="AC7" s="875"/>
      <c r="AD7" s="875"/>
      <c r="AE7" s="875"/>
      <c r="AF7" s="875"/>
      <c r="AG7" s="875"/>
      <c r="AH7" s="875"/>
      <c r="AI7" s="875"/>
      <c r="AJ7" s="875"/>
      <c r="AK7" s="875"/>
      <c r="AL7" s="875"/>
      <c r="AM7" s="875"/>
      <c r="AN7" s="965"/>
    </row>
    <row r="8" spans="1:40" ht="13.5" customHeight="1">
      <c r="A8" s="1669" t="s">
        <v>594</v>
      </c>
      <c r="B8" s="1669" t="s">
        <v>595</v>
      </c>
      <c r="C8" s="1663" t="s">
        <v>596</v>
      </c>
      <c r="D8" s="1669" t="s">
        <v>597</v>
      </c>
      <c r="E8" s="1663" t="s">
        <v>817</v>
      </c>
      <c r="F8" s="1670" t="s">
        <v>599</v>
      </c>
      <c r="G8" s="1663" t="s">
        <v>818</v>
      </c>
      <c r="H8" s="1664" t="s">
        <v>819</v>
      </c>
      <c r="I8" s="1664" t="s">
        <v>913</v>
      </c>
      <c r="J8" s="1664"/>
      <c r="K8" s="1664"/>
      <c r="L8" s="1665" t="s">
        <v>602</v>
      </c>
      <c r="M8" s="1666" t="s">
        <v>600</v>
      </c>
      <c r="N8" s="1667" t="s">
        <v>820</v>
      </c>
      <c r="O8" s="1735" t="s">
        <v>875</v>
      </c>
      <c r="P8" s="1736" t="s">
        <v>823</v>
      </c>
      <c r="Q8" s="1653" t="s">
        <v>822</v>
      </c>
      <c r="R8" s="1705" t="s">
        <v>824</v>
      </c>
      <c r="S8" s="1705"/>
      <c r="T8" s="1705"/>
      <c r="U8" s="1705"/>
      <c r="V8" s="1706" t="s">
        <v>825</v>
      </c>
      <c r="W8" s="1703" t="s">
        <v>826</v>
      </c>
      <c r="X8" s="1703"/>
      <c r="Y8" s="1703" t="s">
        <v>827</v>
      </c>
      <c r="Z8" s="1703"/>
      <c r="AA8" s="1640" t="s">
        <v>828</v>
      </c>
      <c r="AB8" s="1640" t="s">
        <v>829</v>
      </c>
      <c r="AC8" s="1640" t="s">
        <v>830</v>
      </c>
      <c r="AD8" s="1640" t="s">
        <v>831</v>
      </c>
      <c r="AE8" s="1640" t="s">
        <v>832</v>
      </c>
      <c r="AF8" s="1640" t="s">
        <v>833</v>
      </c>
      <c r="AG8" s="1640" t="s">
        <v>834</v>
      </c>
      <c r="AH8" s="1640" t="s">
        <v>835</v>
      </c>
      <c r="AI8" s="1640" t="s">
        <v>836</v>
      </c>
      <c r="AJ8" s="1640" t="s">
        <v>837</v>
      </c>
      <c r="AK8" s="1640" t="s">
        <v>838</v>
      </c>
      <c r="AL8" s="1640" t="s">
        <v>839</v>
      </c>
      <c r="AM8" s="1642" t="s">
        <v>609</v>
      </c>
      <c r="AN8" s="1642" t="s">
        <v>914</v>
      </c>
    </row>
    <row r="9" spans="1:40" ht="97.5" customHeight="1">
      <c r="A9" s="1669"/>
      <c r="B9" s="1669"/>
      <c r="C9" s="1663"/>
      <c r="D9" s="1669"/>
      <c r="E9" s="1663"/>
      <c r="F9" s="1670"/>
      <c r="G9" s="1663"/>
      <c r="H9" s="1664"/>
      <c r="I9" s="877" t="s">
        <v>915</v>
      </c>
      <c r="J9" s="877" t="s">
        <v>916</v>
      </c>
      <c r="K9" s="877" t="s">
        <v>917</v>
      </c>
      <c r="L9" s="1665"/>
      <c r="M9" s="1666"/>
      <c r="N9" s="1667"/>
      <c r="O9" s="1668"/>
      <c r="P9" s="1736"/>
      <c r="Q9" s="1653"/>
      <c r="R9" s="878" t="s">
        <v>840</v>
      </c>
      <c r="S9" s="878" t="s">
        <v>841</v>
      </c>
      <c r="T9" s="878" t="s">
        <v>842</v>
      </c>
      <c r="U9" s="878" t="s">
        <v>843</v>
      </c>
      <c r="V9" s="1706"/>
      <c r="W9" s="879" t="s">
        <v>844</v>
      </c>
      <c r="X9" s="879" t="s">
        <v>845</v>
      </c>
      <c r="Y9" s="879" t="s">
        <v>844</v>
      </c>
      <c r="Z9" s="879" t="s">
        <v>845</v>
      </c>
      <c r="AA9" s="1640"/>
      <c r="AB9" s="1640"/>
      <c r="AC9" s="1640"/>
      <c r="AD9" s="1640"/>
      <c r="AE9" s="1640"/>
      <c r="AF9" s="1640"/>
      <c r="AG9" s="1640"/>
      <c r="AH9" s="1640"/>
      <c r="AI9" s="1640"/>
      <c r="AJ9" s="1640"/>
      <c r="AK9" s="1640"/>
      <c r="AL9" s="1640"/>
      <c r="AM9" s="1642"/>
      <c r="AN9" s="1642"/>
    </row>
    <row r="10" spans="1:40" ht="48" customHeight="1">
      <c r="A10" s="966" t="s">
        <v>846</v>
      </c>
      <c r="B10" s="1734" t="s">
        <v>918</v>
      </c>
      <c r="C10" s="1709" t="s">
        <v>689</v>
      </c>
      <c r="D10" s="1709" t="s">
        <v>919</v>
      </c>
      <c r="E10" s="1713">
        <v>0.0223</v>
      </c>
      <c r="F10" s="1709">
        <v>3</v>
      </c>
      <c r="G10" s="1729" t="s">
        <v>689</v>
      </c>
      <c r="H10" s="1709" t="s">
        <v>920</v>
      </c>
      <c r="I10" s="1709" t="s">
        <v>921</v>
      </c>
      <c r="J10" s="1709">
        <v>0</v>
      </c>
      <c r="K10" s="1709">
        <v>0</v>
      </c>
      <c r="L10" s="1726"/>
      <c r="M10" s="968" t="s">
        <v>691</v>
      </c>
      <c r="N10" s="969">
        <v>0.0031</v>
      </c>
      <c r="O10" s="970" t="s">
        <v>693</v>
      </c>
      <c r="P10" s="943"/>
      <c r="Q10" s="921"/>
      <c r="R10" s="944">
        <v>1</v>
      </c>
      <c r="S10" s="944">
        <v>1</v>
      </c>
      <c r="T10" s="944">
        <v>1</v>
      </c>
      <c r="U10" s="944">
        <v>1</v>
      </c>
      <c r="V10" s="937" t="s">
        <v>855</v>
      </c>
      <c r="W10" s="937" t="s">
        <v>855</v>
      </c>
      <c r="X10" s="937" t="s">
        <v>855</v>
      </c>
      <c r="Y10" s="937" t="s">
        <v>855</v>
      </c>
      <c r="Z10" s="937" t="s">
        <v>855</v>
      </c>
      <c r="AA10" s="937" t="s">
        <v>855</v>
      </c>
      <c r="AB10" s="937" t="s">
        <v>855</v>
      </c>
      <c r="AC10" s="937" t="s">
        <v>855</v>
      </c>
      <c r="AD10" s="937" t="s">
        <v>855</v>
      </c>
      <c r="AE10" s="937" t="s">
        <v>855</v>
      </c>
      <c r="AF10" s="937" t="s">
        <v>855</v>
      </c>
      <c r="AG10" s="937" t="s">
        <v>855</v>
      </c>
      <c r="AH10" s="937" t="s">
        <v>855</v>
      </c>
      <c r="AI10" s="937" t="s">
        <v>855</v>
      </c>
      <c r="AJ10" s="937" t="s">
        <v>855</v>
      </c>
      <c r="AK10" s="937" t="s">
        <v>855</v>
      </c>
      <c r="AL10" s="937" t="s">
        <v>855</v>
      </c>
      <c r="AM10" s="945" t="s">
        <v>922</v>
      </c>
      <c r="AN10" s="971"/>
    </row>
    <row r="11" spans="1:40" ht="43.5" customHeight="1">
      <c r="A11" s="966"/>
      <c r="B11" s="1734"/>
      <c r="C11" s="1709"/>
      <c r="D11" s="1709"/>
      <c r="E11" s="1713"/>
      <c r="F11" s="1709"/>
      <c r="G11" s="1729"/>
      <c r="H11" s="1709"/>
      <c r="I11" s="1709"/>
      <c r="J11" s="1709"/>
      <c r="K11" s="1709"/>
      <c r="L11" s="1730"/>
      <c r="M11" s="968" t="s">
        <v>710</v>
      </c>
      <c r="N11" s="969">
        <v>0.0003</v>
      </c>
      <c r="O11" s="970" t="s">
        <v>644</v>
      </c>
      <c r="P11" s="972"/>
      <c r="Q11" s="869"/>
      <c r="R11" s="973">
        <v>0</v>
      </c>
      <c r="S11" s="973">
        <v>1</v>
      </c>
      <c r="T11" s="973">
        <v>0</v>
      </c>
      <c r="U11" s="973">
        <v>1</v>
      </c>
      <c r="V11" s="974">
        <v>0</v>
      </c>
      <c r="W11" s="975">
        <v>0</v>
      </c>
      <c r="X11" s="975">
        <v>0</v>
      </c>
      <c r="Y11" s="975">
        <v>0</v>
      </c>
      <c r="Z11" s="975">
        <v>0</v>
      </c>
      <c r="AA11" s="973">
        <v>0</v>
      </c>
      <c r="AB11" s="973">
        <v>0</v>
      </c>
      <c r="AC11" s="973">
        <v>0</v>
      </c>
      <c r="AD11" s="973"/>
      <c r="AE11" s="973"/>
      <c r="AF11" s="973"/>
      <c r="AG11" s="973"/>
      <c r="AH11" s="973"/>
      <c r="AI11" s="973"/>
      <c r="AJ11" s="973"/>
      <c r="AK11" s="973"/>
      <c r="AL11" s="973"/>
      <c r="AM11" s="945" t="s">
        <v>922</v>
      </c>
      <c r="AN11" s="971"/>
    </row>
    <row r="12" spans="1:40" ht="39" customHeight="1">
      <c r="A12" s="966"/>
      <c r="B12" s="1734"/>
      <c r="C12" s="1709"/>
      <c r="D12" s="1709"/>
      <c r="E12" s="1713"/>
      <c r="F12" s="1709"/>
      <c r="G12" s="1729"/>
      <c r="H12" s="1709"/>
      <c r="I12" s="1709"/>
      <c r="J12" s="1709"/>
      <c r="K12" s="1709"/>
      <c r="L12" s="1727"/>
      <c r="M12" s="968" t="s">
        <v>710</v>
      </c>
      <c r="N12" s="969">
        <v>0.004</v>
      </c>
      <c r="O12" s="970" t="s">
        <v>623</v>
      </c>
      <c r="P12" s="972"/>
      <c r="Q12" s="869"/>
      <c r="R12" s="973">
        <v>0</v>
      </c>
      <c r="S12" s="973">
        <v>1</v>
      </c>
      <c r="T12" s="973">
        <v>0</v>
      </c>
      <c r="U12" s="973">
        <v>1</v>
      </c>
      <c r="V12" s="974"/>
      <c r="W12" s="975"/>
      <c r="X12" s="975"/>
      <c r="Y12" s="975"/>
      <c r="Z12" s="975"/>
      <c r="AA12" s="973"/>
      <c r="AB12" s="973"/>
      <c r="AC12" s="973"/>
      <c r="AD12" s="973"/>
      <c r="AE12" s="973"/>
      <c r="AF12" s="973"/>
      <c r="AG12" s="973"/>
      <c r="AH12" s="973"/>
      <c r="AI12" s="973"/>
      <c r="AJ12" s="973"/>
      <c r="AK12" s="973"/>
      <c r="AL12" s="973"/>
      <c r="AM12" s="945" t="s">
        <v>922</v>
      </c>
      <c r="AN12" s="971"/>
    </row>
    <row r="13" spans="1:40" ht="42.75" customHeight="1">
      <c r="A13" s="966"/>
      <c r="B13" s="1734"/>
      <c r="C13" s="1709"/>
      <c r="D13" s="1709"/>
      <c r="E13" s="1713"/>
      <c r="F13" s="1709"/>
      <c r="G13" s="1729"/>
      <c r="H13" s="1709" t="s">
        <v>923</v>
      </c>
      <c r="I13" s="1709" t="s">
        <v>924</v>
      </c>
      <c r="J13" s="1709" t="s">
        <v>925</v>
      </c>
      <c r="K13" s="1709">
        <v>0</v>
      </c>
      <c r="L13" s="1731"/>
      <c r="M13" s="968" t="s">
        <v>710</v>
      </c>
      <c r="N13" s="969">
        <v>0.002</v>
      </c>
      <c r="O13" s="970" t="s">
        <v>926</v>
      </c>
      <c r="P13" s="972"/>
      <c r="Q13" s="869"/>
      <c r="R13" s="453"/>
      <c r="S13" s="453"/>
      <c r="T13" s="453"/>
      <c r="U13" s="453"/>
      <c r="V13" s="453"/>
      <c r="W13" s="453"/>
      <c r="X13" s="453"/>
      <c r="Y13" s="453"/>
      <c r="Z13" s="453"/>
      <c r="AA13" s="453"/>
      <c r="AB13" s="453"/>
      <c r="AC13" s="453"/>
      <c r="AD13" s="453"/>
      <c r="AE13" s="453"/>
      <c r="AF13" s="453"/>
      <c r="AG13" s="453"/>
      <c r="AH13" s="453"/>
      <c r="AI13" s="453"/>
      <c r="AJ13" s="453"/>
      <c r="AK13" s="453"/>
      <c r="AL13" s="453"/>
      <c r="AM13" s="945" t="s">
        <v>922</v>
      </c>
      <c r="AN13" s="971"/>
    </row>
    <row r="14" spans="1:40" ht="47.25" customHeight="1">
      <c r="A14" s="966"/>
      <c r="B14" s="1734"/>
      <c r="C14" s="1709"/>
      <c r="D14" s="1709"/>
      <c r="E14" s="1713"/>
      <c r="F14" s="1709"/>
      <c r="G14" s="1729"/>
      <c r="H14" s="1709"/>
      <c r="I14" s="1709"/>
      <c r="J14" s="1709"/>
      <c r="K14" s="1709"/>
      <c r="L14" s="1732"/>
      <c r="M14" s="968" t="s">
        <v>744</v>
      </c>
      <c r="N14" s="969">
        <v>0.0013</v>
      </c>
      <c r="O14" s="970" t="s">
        <v>927</v>
      </c>
      <c r="P14" s="972"/>
      <c r="Q14" s="869"/>
      <c r="R14" s="453"/>
      <c r="S14" s="453"/>
      <c r="T14" s="453"/>
      <c r="U14" s="453"/>
      <c r="V14" s="453"/>
      <c r="W14" s="453"/>
      <c r="X14" s="453"/>
      <c r="Y14" s="453"/>
      <c r="Z14" s="453"/>
      <c r="AA14" s="453"/>
      <c r="AB14" s="453"/>
      <c r="AC14" s="453"/>
      <c r="AD14" s="453"/>
      <c r="AE14" s="453"/>
      <c r="AF14" s="453"/>
      <c r="AG14" s="453"/>
      <c r="AH14" s="453"/>
      <c r="AI14" s="453"/>
      <c r="AJ14" s="453"/>
      <c r="AK14" s="453"/>
      <c r="AL14" s="453"/>
      <c r="AM14" s="945" t="s">
        <v>922</v>
      </c>
      <c r="AN14" s="971"/>
    </row>
    <row r="15" spans="1:40" ht="69" customHeight="1">
      <c r="A15" s="1728" t="s">
        <v>846</v>
      </c>
      <c r="B15" s="1734"/>
      <c r="C15" s="1709"/>
      <c r="D15" s="1709"/>
      <c r="E15" s="1713"/>
      <c r="F15" s="1709"/>
      <c r="G15" s="1729" t="s">
        <v>711</v>
      </c>
      <c r="H15" s="1709"/>
      <c r="I15" s="1709"/>
      <c r="J15" s="1709"/>
      <c r="K15" s="1709"/>
      <c r="L15" s="1732"/>
      <c r="M15" s="967" t="s">
        <v>928</v>
      </c>
      <c r="N15" s="969">
        <v>0.0025</v>
      </c>
      <c r="O15" s="970" t="s">
        <v>929</v>
      </c>
      <c r="P15" s="972"/>
      <c r="Q15" s="869"/>
      <c r="R15" s="453"/>
      <c r="S15" s="453"/>
      <c r="T15" s="453"/>
      <c r="U15" s="453"/>
      <c r="V15" s="453"/>
      <c r="W15" s="453"/>
      <c r="X15" s="453"/>
      <c r="Y15" s="453"/>
      <c r="Z15" s="453"/>
      <c r="AA15" s="453"/>
      <c r="AB15" s="453"/>
      <c r="AC15" s="453"/>
      <c r="AD15" s="453"/>
      <c r="AE15" s="453"/>
      <c r="AF15" s="453"/>
      <c r="AG15" s="453"/>
      <c r="AH15" s="453"/>
      <c r="AI15" s="453"/>
      <c r="AJ15" s="453"/>
      <c r="AK15" s="453"/>
      <c r="AL15" s="453"/>
      <c r="AM15" s="945" t="s">
        <v>922</v>
      </c>
      <c r="AN15" s="971"/>
    </row>
    <row r="16" spans="1:40" ht="65.25" customHeight="1">
      <c r="A16" s="1728"/>
      <c r="B16" s="1734"/>
      <c r="C16" s="1709"/>
      <c r="D16" s="1709"/>
      <c r="E16" s="1713"/>
      <c r="F16" s="1709"/>
      <c r="G16" s="1729"/>
      <c r="H16" s="1709"/>
      <c r="I16" s="1709"/>
      <c r="J16" s="1709"/>
      <c r="K16" s="1709"/>
      <c r="L16" s="1733"/>
      <c r="M16" s="967" t="s">
        <v>928</v>
      </c>
      <c r="N16" s="969">
        <v>0.0002</v>
      </c>
      <c r="O16" s="970" t="s">
        <v>930</v>
      </c>
      <c r="P16" s="972"/>
      <c r="Q16" s="869"/>
      <c r="R16" s="453"/>
      <c r="S16" s="453"/>
      <c r="T16" s="453"/>
      <c r="U16" s="453"/>
      <c r="V16" s="453"/>
      <c r="W16" s="453"/>
      <c r="X16" s="453"/>
      <c r="Y16" s="453"/>
      <c r="Z16" s="453"/>
      <c r="AA16" s="453"/>
      <c r="AB16" s="453"/>
      <c r="AC16" s="453"/>
      <c r="AD16" s="453"/>
      <c r="AE16" s="453"/>
      <c r="AF16" s="453"/>
      <c r="AG16" s="453"/>
      <c r="AH16" s="453"/>
      <c r="AI16" s="453"/>
      <c r="AJ16" s="453"/>
      <c r="AK16" s="453"/>
      <c r="AL16" s="453"/>
      <c r="AM16" s="945" t="s">
        <v>922</v>
      </c>
      <c r="AN16" s="971"/>
    </row>
    <row r="17" spans="1:40" ht="45.75" customHeight="1">
      <c r="A17" s="1728"/>
      <c r="B17" s="1734"/>
      <c r="C17" s="1709"/>
      <c r="D17" s="1709"/>
      <c r="E17" s="1713"/>
      <c r="F17" s="1709"/>
      <c r="G17" s="1729" t="s">
        <v>705</v>
      </c>
      <c r="H17" s="1729" t="s">
        <v>931</v>
      </c>
      <c r="I17" s="1729" t="s">
        <v>932</v>
      </c>
      <c r="J17" s="1709" t="s">
        <v>933</v>
      </c>
      <c r="K17" s="1710">
        <v>0.05</v>
      </c>
      <c r="L17" s="1725"/>
      <c r="M17" s="1709" t="s">
        <v>934</v>
      </c>
      <c r="N17" s="969">
        <v>0.0035</v>
      </c>
      <c r="O17" s="970" t="s">
        <v>935</v>
      </c>
      <c r="P17" s="972"/>
      <c r="Q17" s="869"/>
      <c r="R17" s="453"/>
      <c r="S17" s="453"/>
      <c r="T17" s="453"/>
      <c r="U17" s="453"/>
      <c r="V17" s="453"/>
      <c r="W17" s="453"/>
      <c r="X17" s="453"/>
      <c r="Y17" s="453"/>
      <c r="Z17" s="453"/>
      <c r="AA17" s="453"/>
      <c r="AB17" s="453"/>
      <c r="AC17" s="453"/>
      <c r="AD17" s="453"/>
      <c r="AE17" s="453"/>
      <c r="AF17" s="453"/>
      <c r="AG17" s="453"/>
      <c r="AH17" s="453"/>
      <c r="AI17" s="453"/>
      <c r="AJ17" s="453"/>
      <c r="AK17" s="453"/>
      <c r="AL17" s="453"/>
      <c r="AM17" s="945" t="s">
        <v>922</v>
      </c>
      <c r="AN17" s="971"/>
    </row>
    <row r="18" spans="1:40" ht="64.5" customHeight="1">
      <c r="A18" s="966"/>
      <c r="B18" s="1734"/>
      <c r="C18" s="1709"/>
      <c r="D18" s="1709"/>
      <c r="E18" s="1713"/>
      <c r="F18" s="1709"/>
      <c r="G18" s="1729"/>
      <c r="H18" s="1729"/>
      <c r="I18" s="1729"/>
      <c r="J18" s="1709"/>
      <c r="K18" s="1710"/>
      <c r="L18" s="1725"/>
      <c r="M18" s="1709"/>
      <c r="N18" s="969">
        <v>0.0015</v>
      </c>
      <c r="O18" s="977" t="s">
        <v>713</v>
      </c>
      <c r="P18" s="972"/>
      <c r="Q18" s="869"/>
      <c r="R18" s="453"/>
      <c r="S18" s="453"/>
      <c r="T18" s="453"/>
      <c r="U18" s="453"/>
      <c r="V18" s="453"/>
      <c r="W18" s="453"/>
      <c r="X18" s="453"/>
      <c r="Y18" s="453"/>
      <c r="Z18" s="453"/>
      <c r="AA18" s="453"/>
      <c r="AB18" s="453"/>
      <c r="AC18" s="453"/>
      <c r="AD18" s="453"/>
      <c r="AE18" s="453"/>
      <c r="AF18" s="453"/>
      <c r="AG18" s="453"/>
      <c r="AH18" s="453"/>
      <c r="AI18" s="453"/>
      <c r="AJ18" s="453"/>
      <c r="AK18" s="453"/>
      <c r="AL18" s="453"/>
      <c r="AM18" s="945" t="s">
        <v>922</v>
      </c>
      <c r="AN18" s="971"/>
    </row>
    <row r="19" spans="1:40" ht="78.75" customHeight="1">
      <c r="A19" s="966"/>
      <c r="B19" s="1734"/>
      <c r="C19" s="1709"/>
      <c r="D19" s="1709"/>
      <c r="E19" s="1713"/>
      <c r="F19" s="1709"/>
      <c r="G19" s="952"/>
      <c r="H19" s="1709" t="s">
        <v>936</v>
      </c>
      <c r="I19" s="1709" t="s">
        <v>937</v>
      </c>
      <c r="J19" s="1709" t="s">
        <v>938</v>
      </c>
      <c r="K19" s="1710">
        <v>0</v>
      </c>
      <c r="L19" s="1726"/>
      <c r="M19" s="967" t="s">
        <v>928</v>
      </c>
      <c r="N19" s="969">
        <v>0.0039</v>
      </c>
      <c r="O19" s="970" t="s">
        <v>939</v>
      </c>
      <c r="P19" s="972"/>
      <c r="Q19" s="869"/>
      <c r="R19" s="453"/>
      <c r="S19" s="453"/>
      <c r="T19" s="453"/>
      <c r="U19" s="453"/>
      <c r="V19" s="453"/>
      <c r="W19" s="453"/>
      <c r="X19" s="453"/>
      <c r="Y19" s="453"/>
      <c r="Z19" s="453"/>
      <c r="AA19" s="453"/>
      <c r="AB19" s="453"/>
      <c r="AC19" s="453"/>
      <c r="AD19" s="453"/>
      <c r="AE19" s="453"/>
      <c r="AF19" s="453"/>
      <c r="AG19" s="453"/>
      <c r="AH19" s="453"/>
      <c r="AI19" s="453"/>
      <c r="AJ19" s="453"/>
      <c r="AK19" s="453"/>
      <c r="AL19" s="453"/>
      <c r="AM19" s="945" t="s">
        <v>922</v>
      </c>
      <c r="AN19" s="971"/>
    </row>
    <row r="20" spans="1:40" ht="51.75" customHeight="1">
      <c r="A20" s="966"/>
      <c r="B20" s="1734"/>
      <c r="C20" s="1709"/>
      <c r="D20" s="1709"/>
      <c r="E20" s="1713"/>
      <c r="F20" s="1709"/>
      <c r="G20" s="952" t="s">
        <v>618</v>
      </c>
      <c r="H20" s="1709"/>
      <c r="I20" s="1709"/>
      <c r="J20" s="1709"/>
      <c r="K20" s="1710"/>
      <c r="L20" s="1727"/>
      <c r="M20" s="967" t="s">
        <v>744</v>
      </c>
      <c r="N20" s="969">
        <v>0.001</v>
      </c>
      <c r="O20" s="970" t="s">
        <v>940</v>
      </c>
      <c r="P20" s="972"/>
      <c r="Q20" s="869"/>
      <c r="R20" s="453"/>
      <c r="S20" s="453"/>
      <c r="T20" s="453"/>
      <c r="U20" s="453"/>
      <c r="V20" s="453"/>
      <c r="W20" s="453"/>
      <c r="X20" s="453"/>
      <c r="Y20" s="453"/>
      <c r="Z20" s="453"/>
      <c r="AA20" s="453"/>
      <c r="AB20" s="453"/>
      <c r="AC20" s="453"/>
      <c r="AD20" s="453"/>
      <c r="AE20" s="453"/>
      <c r="AF20" s="453"/>
      <c r="AG20" s="453"/>
      <c r="AH20" s="453"/>
      <c r="AI20" s="453"/>
      <c r="AJ20" s="453"/>
      <c r="AK20" s="453"/>
      <c r="AL20" s="453"/>
      <c r="AM20" s="945" t="s">
        <v>922</v>
      </c>
      <c r="AN20" s="971"/>
    </row>
    <row r="21" spans="1:40" ht="63" customHeight="1">
      <c r="A21" s="978"/>
      <c r="B21" s="1723"/>
      <c r="C21" s="1718"/>
      <c r="D21" s="1718"/>
      <c r="E21" s="1724"/>
      <c r="F21" s="1718"/>
      <c r="G21" s="979"/>
      <c r="H21" s="1717"/>
      <c r="I21" s="1717"/>
      <c r="J21" s="1718"/>
      <c r="K21" s="1719"/>
      <c r="L21" s="1720"/>
      <c r="M21" s="977" t="s">
        <v>928</v>
      </c>
      <c r="N21" s="980">
        <v>0.0023</v>
      </c>
      <c r="O21" s="970" t="s">
        <v>941</v>
      </c>
      <c r="P21" s="972"/>
      <c r="Q21" s="869"/>
      <c r="R21" s="453"/>
      <c r="S21" s="453"/>
      <c r="T21" s="453"/>
      <c r="U21" s="453"/>
      <c r="V21" s="453"/>
      <c r="W21" s="453"/>
      <c r="X21" s="453"/>
      <c r="Y21" s="453"/>
      <c r="Z21" s="453"/>
      <c r="AA21" s="453"/>
      <c r="AB21" s="453"/>
      <c r="AC21" s="453"/>
      <c r="AD21" s="453"/>
      <c r="AE21" s="453"/>
      <c r="AF21" s="453"/>
      <c r="AG21" s="453"/>
      <c r="AH21" s="453"/>
      <c r="AI21" s="453"/>
      <c r="AJ21" s="453"/>
      <c r="AK21" s="453"/>
      <c r="AL21" s="453"/>
      <c r="AM21" s="945" t="s">
        <v>922</v>
      </c>
      <c r="AN21" s="971"/>
    </row>
    <row r="22" spans="1:40" ht="82.5" customHeight="1">
      <c r="A22" s="978"/>
      <c r="B22" s="1723"/>
      <c r="C22" s="1718"/>
      <c r="D22" s="1718"/>
      <c r="E22" s="1724"/>
      <c r="F22" s="1718"/>
      <c r="G22" s="979"/>
      <c r="H22" s="1717"/>
      <c r="I22" s="1717"/>
      <c r="J22" s="1718"/>
      <c r="K22" s="1719"/>
      <c r="L22" s="1721"/>
      <c r="M22" s="977" t="s">
        <v>928</v>
      </c>
      <c r="N22" s="980">
        <v>0.0042</v>
      </c>
      <c r="O22" s="970" t="s">
        <v>942</v>
      </c>
      <c r="P22" s="972"/>
      <c r="Q22" s="869"/>
      <c r="R22" s="453"/>
      <c r="S22" s="453"/>
      <c r="T22" s="453"/>
      <c r="U22" s="453"/>
      <c r="V22" s="453"/>
      <c r="W22" s="453"/>
      <c r="X22" s="453"/>
      <c r="Y22" s="453"/>
      <c r="Z22" s="453"/>
      <c r="AA22" s="453"/>
      <c r="AB22" s="453"/>
      <c r="AC22" s="453"/>
      <c r="AD22" s="453"/>
      <c r="AE22" s="453"/>
      <c r="AF22" s="453"/>
      <c r="AG22" s="453"/>
      <c r="AH22" s="453"/>
      <c r="AI22" s="453"/>
      <c r="AJ22" s="453"/>
      <c r="AK22" s="453"/>
      <c r="AL22" s="453"/>
      <c r="AM22" s="945" t="s">
        <v>922</v>
      </c>
      <c r="AN22" s="971"/>
    </row>
    <row r="23" spans="1:40" ht="82.5" customHeight="1">
      <c r="A23" s="978"/>
      <c r="B23" s="1723"/>
      <c r="C23" s="1718"/>
      <c r="D23" s="1718"/>
      <c r="E23" s="1724"/>
      <c r="F23" s="1718"/>
      <c r="G23" s="979"/>
      <c r="H23" s="1717"/>
      <c r="I23" s="1717"/>
      <c r="J23" s="1718"/>
      <c r="K23" s="1719"/>
      <c r="L23" s="1722"/>
      <c r="M23" s="977" t="s">
        <v>928</v>
      </c>
      <c r="N23" s="981" t="s">
        <v>943</v>
      </c>
      <c r="O23" s="970" t="s">
        <v>944</v>
      </c>
      <c r="P23" s="972"/>
      <c r="Q23" s="869"/>
      <c r="R23" s="453"/>
      <c r="S23" s="453"/>
      <c r="T23" s="453"/>
      <c r="U23" s="453"/>
      <c r="V23" s="453"/>
      <c r="W23" s="453"/>
      <c r="X23" s="453"/>
      <c r="Y23" s="453"/>
      <c r="Z23" s="453"/>
      <c r="AA23" s="453"/>
      <c r="AB23" s="453"/>
      <c r="AC23" s="453"/>
      <c r="AD23" s="453"/>
      <c r="AE23" s="453"/>
      <c r="AF23" s="453"/>
      <c r="AG23" s="453"/>
      <c r="AH23" s="453"/>
      <c r="AI23" s="453"/>
      <c r="AJ23" s="453"/>
      <c r="AK23" s="453"/>
      <c r="AL23" s="453"/>
      <c r="AM23" s="945" t="s">
        <v>922</v>
      </c>
      <c r="AN23" s="971"/>
    </row>
    <row r="24" spans="1:40" ht="138.75">
      <c r="A24" s="978" t="s">
        <v>846</v>
      </c>
      <c r="B24" s="1723"/>
      <c r="C24" s="1718"/>
      <c r="D24" s="1718"/>
      <c r="E24" s="1724"/>
      <c r="F24" s="1718"/>
      <c r="G24" s="979" t="s">
        <v>781</v>
      </c>
      <c r="H24" s="1717"/>
      <c r="I24" s="1717"/>
      <c r="J24" s="1718"/>
      <c r="K24" s="1719"/>
      <c r="L24" s="977"/>
      <c r="M24" s="977" t="s">
        <v>744</v>
      </c>
      <c r="N24" s="980">
        <v>0.0025</v>
      </c>
      <c r="O24" s="982" t="s">
        <v>945</v>
      </c>
      <c r="P24" s="972"/>
      <c r="Q24" s="869"/>
      <c r="R24" s="453"/>
      <c r="S24" s="453"/>
      <c r="T24" s="453"/>
      <c r="U24" s="453"/>
      <c r="V24" s="453"/>
      <c r="W24" s="453"/>
      <c r="X24" s="453"/>
      <c r="Y24" s="453"/>
      <c r="Z24" s="453"/>
      <c r="AA24" s="453"/>
      <c r="AB24" s="453"/>
      <c r="AC24" s="453"/>
      <c r="AD24" s="453"/>
      <c r="AE24" s="453"/>
      <c r="AF24" s="453"/>
      <c r="AG24" s="453"/>
      <c r="AH24" s="453"/>
      <c r="AI24" s="453"/>
      <c r="AJ24" s="453"/>
      <c r="AK24" s="453"/>
      <c r="AL24" s="453"/>
      <c r="AM24" s="945" t="s">
        <v>922</v>
      </c>
      <c r="AN24" s="971"/>
    </row>
    <row r="25" spans="1:40" ht="60.75">
      <c r="A25" s="966" t="s">
        <v>846</v>
      </c>
      <c r="B25" s="1712" t="s">
        <v>946</v>
      </c>
      <c r="C25" s="1709" t="s">
        <v>705</v>
      </c>
      <c r="D25" s="1709" t="s">
        <v>919</v>
      </c>
      <c r="E25" s="1713">
        <f>SUM(N25:N29)</f>
        <v>0.015399999999999999</v>
      </c>
      <c r="F25" s="1709">
        <v>3</v>
      </c>
      <c r="G25" s="953">
        <v>3.8</v>
      </c>
      <c r="H25" s="1709" t="s">
        <v>947</v>
      </c>
      <c r="I25" s="1709" t="s">
        <v>948</v>
      </c>
      <c r="J25" s="1713">
        <v>0.098</v>
      </c>
      <c r="K25" s="1716">
        <v>0.118</v>
      </c>
      <c r="L25" s="967"/>
      <c r="M25" s="967" t="s">
        <v>928</v>
      </c>
      <c r="N25" s="969">
        <v>0.004</v>
      </c>
      <c r="O25" s="970" t="s">
        <v>949</v>
      </c>
      <c r="P25" s="972"/>
      <c r="Q25" s="869"/>
      <c r="R25" s="453"/>
      <c r="S25" s="453"/>
      <c r="T25" s="453"/>
      <c r="U25" s="453"/>
      <c r="V25" s="453"/>
      <c r="W25" s="453"/>
      <c r="X25" s="453"/>
      <c r="Y25" s="453"/>
      <c r="Z25" s="453"/>
      <c r="AA25" s="453"/>
      <c r="AB25" s="453"/>
      <c r="AC25" s="453"/>
      <c r="AD25" s="453"/>
      <c r="AE25" s="453"/>
      <c r="AF25" s="453"/>
      <c r="AG25" s="453"/>
      <c r="AH25" s="453"/>
      <c r="AI25" s="453"/>
      <c r="AJ25" s="453"/>
      <c r="AK25" s="453"/>
      <c r="AL25" s="453"/>
      <c r="AM25" s="983" t="s">
        <v>950</v>
      </c>
      <c r="AN25" s="971"/>
    </row>
    <row r="26" spans="1:40" ht="67.5" customHeight="1">
      <c r="A26" s="966"/>
      <c r="B26" s="1712"/>
      <c r="C26" s="1709"/>
      <c r="D26" s="1709"/>
      <c r="E26" s="1713"/>
      <c r="F26" s="1709"/>
      <c r="G26" s="953"/>
      <c r="H26" s="1709"/>
      <c r="I26" s="1709"/>
      <c r="J26" s="1709"/>
      <c r="K26" s="1716"/>
      <c r="L26" s="967"/>
      <c r="M26" s="967" t="s">
        <v>928</v>
      </c>
      <c r="N26" s="969">
        <v>0.0024</v>
      </c>
      <c r="O26" s="970" t="s">
        <v>951</v>
      </c>
      <c r="P26" s="972"/>
      <c r="Q26" s="869"/>
      <c r="R26" s="453"/>
      <c r="S26" s="453"/>
      <c r="T26" s="453"/>
      <c r="U26" s="453"/>
      <c r="V26" s="453"/>
      <c r="W26" s="453"/>
      <c r="X26" s="453"/>
      <c r="Y26" s="453"/>
      <c r="Z26" s="453"/>
      <c r="AA26" s="453"/>
      <c r="AB26" s="453"/>
      <c r="AC26" s="453"/>
      <c r="AD26" s="453"/>
      <c r="AE26" s="453"/>
      <c r="AF26" s="453"/>
      <c r="AG26" s="453"/>
      <c r="AH26" s="453"/>
      <c r="AI26" s="453"/>
      <c r="AJ26" s="453"/>
      <c r="AK26" s="453"/>
      <c r="AL26" s="453"/>
      <c r="AM26" s="983" t="s">
        <v>950</v>
      </c>
      <c r="AN26" s="971"/>
    </row>
    <row r="27" spans="1:40" ht="138.75">
      <c r="A27" s="966"/>
      <c r="B27" s="1712"/>
      <c r="C27" s="1709"/>
      <c r="D27" s="1709"/>
      <c r="E27" s="1713"/>
      <c r="F27" s="1709"/>
      <c r="G27" s="953"/>
      <c r="H27" s="1709"/>
      <c r="I27" s="1709"/>
      <c r="J27" s="1709"/>
      <c r="K27" s="1716"/>
      <c r="L27" s="967"/>
      <c r="M27" s="967" t="s">
        <v>928</v>
      </c>
      <c r="N27" s="969">
        <v>0.0034</v>
      </c>
      <c r="O27" s="970" t="s">
        <v>727</v>
      </c>
      <c r="P27" s="972"/>
      <c r="Q27" s="869"/>
      <c r="R27" s="453"/>
      <c r="S27" s="453"/>
      <c r="T27" s="453"/>
      <c r="U27" s="453"/>
      <c r="V27" s="453"/>
      <c r="W27" s="453"/>
      <c r="X27" s="453"/>
      <c r="Y27" s="453"/>
      <c r="Z27" s="453"/>
      <c r="AA27" s="453"/>
      <c r="AB27" s="453"/>
      <c r="AC27" s="453"/>
      <c r="AD27" s="453"/>
      <c r="AE27" s="453"/>
      <c r="AF27" s="453"/>
      <c r="AG27" s="453"/>
      <c r="AH27" s="453"/>
      <c r="AI27" s="453"/>
      <c r="AJ27" s="453"/>
      <c r="AK27" s="453"/>
      <c r="AL27" s="453"/>
      <c r="AM27" s="945" t="s">
        <v>922</v>
      </c>
      <c r="AN27" s="971"/>
    </row>
    <row r="28" spans="1:40" ht="69" customHeight="1">
      <c r="A28" s="966"/>
      <c r="B28" s="1712"/>
      <c r="C28" s="1709"/>
      <c r="D28" s="1709"/>
      <c r="E28" s="1713"/>
      <c r="F28" s="1709"/>
      <c r="G28" s="953"/>
      <c r="H28" s="1709"/>
      <c r="I28" s="1709"/>
      <c r="J28" s="1709"/>
      <c r="K28" s="1716"/>
      <c r="L28" s="967"/>
      <c r="M28" s="967" t="s">
        <v>928</v>
      </c>
      <c r="N28" s="969">
        <v>0.0032</v>
      </c>
      <c r="O28" s="970" t="s">
        <v>952</v>
      </c>
      <c r="P28" s="972"/>
      <c r="Q28" s="869"/>
      <c r="R28" s="453"/>
      <c r="S28" s="453"/>
      <c r="T28" s="453"/>
      <c r="U28" s="453"/>
      <c r="V28" s="453"/>
      <c r="W28" s="453"/>
      <c r="X28" s="453"/>
      <c r="Y28" s="453"/>
      <c r="Z28" s="453"/>
      <c r="AA28" s="453"/>
      <c r="AB28" s="453"/>
      <c r="AC28" s="453"/>
      <c r="AD28" s="453"/>
      <c r="AE28" s="453"/>
      <c r="AF28" s="453"/>
      <c r="AG28" s="453"/>
      <c r="AH28" s="453"/>
      <c r="AI28" s="453"/>
      <c r="AJ28" s="453"/>
      <c r="AK28" s="453"/>
      <c r="AL28" s="453"/>
      <c r="AM28" s="945" t="s">
        <v>922</v>
      </c>
      <c r="AN28" s="971"/>
    </row>
    <row r="29" spans="1:40" ht="78" customHeight="1">
      <c r="A29" s="966"/>
      <c r="B29" s="1712"/>
      <c r="C29" s="1709"/>
      <c r="D29" s="1709"/>
      <c r="E29" s="1713"/>
      <c r="F29" s="1709"/>
      <c r="G29" s="953">
        <v>3.11</v>
      </c>
      <c r="H29" s="1709"/>
      <c r="I29" s="1709"/>
      <c r="J29" s="1709"/>
      <c r="K29" s="1716"/>
      <c r="L29" s="967"/>
      <c r="M29" s="967" t="s">
        <v>928</v>
      </c>
      <c r="N29" s="969">
        <v>0.0024</v>
      </c>
      <c r="O29" s="970" t="s">
        <v>953</v>
      </c>
      <c r="P29" s="972"/>
      <c r="Q29" s="869"/>
      <c r="R29" s="453"/>
      <c r="S29" s="453"/>
      <c r="T29" s="453"/>
      <c r="U29" s="453"/>
      <c r="V29" s="453"/>
      <c r="W29" s="453"/>
      <c r="X29" s="453"/>
      <c r="Y29" s="453"/>
      <c r="Z29" s="453"/>
      <c r="AA29" s="453"/>
      <c r="AB29" s="453"/>
      <c r="AC29" s="453"/>
      <c r="AD29" s="453"/>
      <c r="AE29" s="453"/>
      <c r="AF29" s="453"/>
      <c r="AG29" s="453"/>
      <c r="AH29" s="453"/>
      <c r="AI29" s="453"/>
      <c r="AJ29" s="453"/>
      <c r="AK29" s="453"/>
      <c r="AL29" s="453"/>
      <c r="AM29" s="945" t="s">
        <v>922</v>
      </c>
      <c r="AN29" s="971"/>
    </row>
    <row r="30" spans="1:40" ht="62.25" customHeight="1">
      <c r="A30" s="966" t="s">
        <v>846</v>
      </c>
      <c r="B30" s="1712" t="s">
        <v>954</v>
      </c>
      <c r="C30" s="1709" t="s">
        <v>618</v>
      </c>
      <c r="D30" s="1709" t="s">
        <v>919</v>
      </c>
      <c r="E30" s="1713">
        <f>SUM(N30:N34)</f>
        <v>0.01</v>
      </c>
      <c r="F30" s="1709">
        <v>3</v>
      </c>
      <c r="G30" s="953" t="s">
        <v>955</v>
      </c>
      <c r="H30" s="1709" t="s">
        <v>956</v>
      </c>
      <c r="I30" s="1709" t="s">
        <v>957</v>
      </c>
      <c r="J30" s="1710" t="s">
        <v>958</v>
      </c>
      <c r="K30" s="1710" t="s">
        <v>959</v>
      </c>
      <c r="L30" s="967"/>
      <c r="M30" s="967" t="s">
        <v>928</v>
      </c>
      <c r="N30" s="969">
        <v>0.0007</v>
      </c>
      <c r="O30" s="970" t="s">
        <v>960</v>
      </c>
      <c r="P30" s="972"/>
      <c r="Q30" s="869"/>
      <c r="R30" s="453"/>
      <c r="S30" s="453"/>
      <c r="T30" s="453"/>
      <c r="U30" s="453"/>
      <c r="V30" s="453"/>
      <c r="W30" s="453"/>
      <c r="X30" s="453"/>
      <c r="Y30" s="453"/>
      <c r="Z30" s="453"/>
      <c r="AA30" s="453"/>
      <c r="AB30" s="453"/>
      <c r="AC30" s="453"/>
      <c r="AD30" s="453"/>
      <c r="AE30" s="453"/>
      <c r="AF30" s="453"/>
      <c r="AG30" s="453"/>
      <c r="AH30" s="453"/>
      <c r="AI30" s="453"/>
      <c r="AJ30" s="453"/>
      <c r="AK30" s="453"/>
      <c r="AL30" s="453"/>
      <c r="AM30" s="945" t="s">
        <v>922</v>
      </c>
      <c r="AN30" s="971"/>
    </row>
    <row r="31" spans="1:40" ht="77.25" customHeight="1">
      <c r="A31" s="966" t="s">
        <v>846</v>
      </c>
      <c r="B31" s="1715"/>
      <c r="C31" s="1715"/>
      <c r="D31" s="1715"/>
      <c r="E31" s="1715"/>
      <c r="F31" s="1715"/>
      <c r="G31" s="953" t="s">
        <v>961</v>
      </c>
      <c r="H31" s="1715"/>
      <c r="I31" s="1715"/>
      <c r="J31" s="1715"/>
      <c r="K31" s="1715"/>
      <c r="L31" s="967"/>
      <c r="M31" s="967" t="s">
        <v>928</v>
      </c>
      <c r="N31" s="969">
        <v>0.0013</v>
      </c>
      <c r="O31" s="984" t="s">
        <v>962</v>
      </c>
      <c r="P31" s="972"/>
      <c r="Q31" s="869"/>
      <c r="R31" s="453"/>
      <c r="S31" s="453"/>
      <c r="T31" s="453"/>
      <c r="U31" s="453"/>
      <c r="V31" s="453"/>
      <c r="W31" s="453"/>
      <c r="X31" s="453"/>
      <c r="Y31" s="453"/>
      <c r="Z31" s="453"/>
      <c r="AA31" s="453"/>
      <c r="AB31" s="453"/>
      <c r="AC31" s="453"/>
      <c r="AD31" s="453"/>
      <c r="AE31" s="453"/>
      <c r="AF31" s="453"/>
      <c r="AG31" s="453"/>
      <c r="AH31" s="453"/>
      <c r="AI31" s="453"/>
      <c r="AJ31" s="453"/>
      <c r="AK31" s="453"/>
      <c r="AL31" s="453"/>
      <c r="AM31" s="983" t="s">
        <v>950</v>
      </c>
      <c r="AN31" s="971"/>
    </row>
    <row r="32" spans="1:40" ht="60" customHeight="1">
      <c r="A32" s="966" t="s">
        <v>846</v>
      </c>
      <c r="B32" s="1715"/>
      <c r="C32" s="1715"/>
      <c r="D32" s="1715"/>
      <c r="E32" s="1715"/>
      <c r="F32" s="1715"/>
      <c r="G32" s="953" t="s">
        <v>737</v>
      </c>
      <c r="H32" s="1715"/>
      <c r="I32" s="1715"/>
      <c r="J32" s="1715"/>
      <c r="K32" s="1715"/>
      <c r="L32" s="967"/>
      <c r="M32" s="967" t="s">
        <v>744</v>
      </c>
      <c r="N32" s="969">
        <v>0.003</v>
      </c>
      <c r="O32" s="985" t="s">
        <v>963</v>
      </c>
      <c r="P32" s="972"/>
      <c r="Q32" s="869"/>
      <c r="R32" s="453"/>
      <c r="S32" s="453"/>
      <c r="T32" s="453"/>
      <c r="U32" s="453"/>
      <c r="V32" s="453"/>
      <c r="W32" s="453"/>
      <c r="X32" s="453"/>
      <c r="Y32" s="453"/>
      <c r="Z32" s="453"/>
      <c r="AA32" s="453"/>
      <c r="AB32" s="453"/>
      <c r="AC32" s="453"/>
      <c r="AD32" s="453"/>
      <c r="AE32" s="453"/>
      <c r="AF32" s="453"/>
      <c r="AG32" s="453"/>
      <c r="AH32" s="453"/>
      <c r="AI32" s="453"/>
      <c r="AJ32" s="453"/>
      <c r="AK32" s="453"/>
      <c r="AL32" s="453"/>
      <c r="AM32" s="983" t="s">
        <v>950</v>
      </c>
      <c r="AN32" s="971"/>
    </row>
    <row r="33" spans="1:40" ht="70.5" customHeight="1">
      <c r="A33" s="966"/>
      <c r="B33" s="1715"/>
      <c r="C33" s="1715"/>
      <c r="D33" s="1715"/>
      <c r="E33" s="1715"/>
      <c r="F33" s="1715"/>
      <c r="G33" s="953" t="s">
        <v>964</v>
      </c>
      <c r="H33" s="1715"/>
      <c r="I33" s="1715"/>
      <c r="J33" s="1715"/>
      <c r="K33" s="1715"/>
      <c r="L33" s="967"/>
      <c r="M33" s="967" t="s">
        <v>928</v>
      </c>
      <c r="N33" s="969">
        <v>0</v>
      </c>
      <c r="O33" s="984" t="s">
        <v>965</v>
      </c>
      <c r="P33" s="972"/>
      <c r="Q33" s="869"/>
      <c r="R33" s="453"/>
      <c r="S33" s="453"/>
      <c r="T33" s="453"/>
      <c r="U33" s="453"/>
      <c r="V33" s="453"/>
      <c r="W33" s="453"/>
      <c r="X33" s="453"/>
      <c r="Y33" s="453"/>
      <c r="Z33" s="453"/>
      <c r="AA33" s="453"/>
      <c r="AB33" s="453"/>
      <c r="AC33" s="453"/>
      <c r="AD33" s="453"/>
      <c r="AE33" s="453"/>
      <c r="AF33" s="453"/>
      <c r="AG33" s="453"/>
      <c r="AH33" s="453"/>
      <c r="AI33" s="453"/>
      <c r="AJ33" s="453"/>
      <c r="AK33" s="453"/>
      <c r="AL33" s="453"/>
      <c r="AM33" s="945" t="s">
        <v>922</v>
      </c>
      <c r="AN33" s="971"/>
    </row>
    <row r="34" spans="1:40" ht="84.75" customHeight="1">
      <c r="A34" s="966" t="s">
        <v>846</v>
      </c>
      <c r="B34" s="1715"/>
      <c r="C34" s="1715"/>
      <c r="D34" s="1715"/>
      <c r="E34" s="1715"/>
      <c r="F34" s="1715"/>
      <c r="G34" s="953" t="s">
        <v>966</v>
      </c>
      <c r="H34" s="1715"/>
      <c r="I34" s="1715"/>
      <c r="J34" s="1715"/>
      <c r="K34" s="1715"/>
      <c r="L34" s="967"/>
      <c r="M34" s="967" t="s">
        <v>744</v>
      </c>
      <c r="N34" s="986">
        <v>0.005</v>
      </c>
      <c r="O34" s="987" t="s">
        <v>967</v>
      </c>
      <c r="P34" s="972"/>
      <c r="Q34" s="869"/>
      <c r="R34" s="453"/>
      <c r="S34" s="453"/>
      <c r="T34" s="453"/>
      <c r="U34" s="453"/>
      <c r="V34" s="453"/>
      <c r="W34" s="453"/>
      <c r="X34" s="453"/>
      <c r="Y34" s="453"/>
      <c r="Z34" s="453"/>
      <c r="AA34" s="453"/>
      <c r="AB34" s="453"/>
      <c r="AC34" s="453"/>
      <c r="AD34" s="453"/>
      <c r="AE34" s="453"/>
      <c r="AF34" s="453"/>
      <c r="AG34" s="453"/>
      <c r="AH34" s="453"/>
      <c r="AI34" s="453"/>
      <c r="AJ34" s="453"/>
      <c r="AK34" s="453"/>
      <c r="AL34" s="453"/>
      <c r="AM34" s="945" t="s">
        <v>922</v>
      </c>
      <c r="AN34" s="971"/>
    </row>
    <row r="35" spans="1:40" ht="69.75" customHeight="1">
      <c r="A35" s="966" t="s">
        <v>846</v>
      </c>
      <c r="B35" s="1712" t="s">
        <v>968</v>
      </c>
      <c r="C35" s="1709" t="s">
        <v>776</v>
      </c>
      <c r="D35" s="1709" t="s">
        <v>919</v>
      </c>
      <c r="E35" s="1713">
        <v>0.0052</v>
      </c>
      <c r="F35" s="1709">
        <v>3</v>
      </c>
      <c r="G35" s="953" t="s">
        <v>969</v>
      </c>
      <c r="H35" s="1709" t="s">
        <v>970</v>
      </c>
      <c r="I35" s="1709" t="s">
        <v>971</v>
      </c>
      <c r="J35" s="1711">
        <v>0.3</v>
      </c>
      <c r="K35" s="1711">
        <v>0.36</v>
      </c>
      <c r="L35" s="976"/>
      <c r="M35" s="967" t="s">
        <v>972</v>
      </c>
      <c r="N35" s="969">
        <v>0.0018</v>
      </c>
      <c r="O35" s="885" t="s">
        <v>973</v>
      </c>
      <c r="P35" s="972"/>
      <c r="Q35" s="869"/>
      <c r="R35" s="453"/>
      <c r="S35" s="453"/>
      <c r="T35" s="453"/>
      <c r="U35" s="453"/>
      <c r="V35" s="453"/>
      <c r="W35" s="453"/>
      <c r="X35" s="453"/>
      <c r="Y35" s="453"/>
      <c r="Z35" s="453"/>
      <c r="AA35" s="453"/>
      <c r="AB35" s="453"/>
      <c r="AC35" s="453"/>
      <c r="AD35" s="453"/>
      <c r="AE35" s="453"/>
      <c r="AF35" s="453"/>
      <c r="AG35" s="453"/>
      <c r="AH35" s="453"/>
      <c r="AI35" s="453"/>
      <c r="AJ35" s="453"/>
      <c r="AK35" s="453"/>
      <c r="AL35" s="453"/>
      <c r="AM35" s="945" t="s">
        <v>922</v>
      </c>
      <c r="AN35" s="971"/>
    </row>
    <row r="36" spans="1:40" ht="138.75">
      <c r="A36" s="966" t="s">
        <v>846</v>
      </c>
      <c r="B36" s="1712"/>
      <c r="C36" s="1709"/>
      <c r="D36" s="1709"/>
      <c r="E36" s="1713"/>
      <c r="F36" s="1709"/>
      <c r="G36" s="953" t="s">
        <v>974</v>
      </c>
      <c r="H36" s="1709"/>
      <c r="I36" s="1709"/>
      <c r="J36" s="1711"/>
      <c r="K36" s="1711"/>
      <c r="L36" s="976"/>
      <c r="M36" s="967" t="s">
        <v>972</v>
      </c>
      <c r="N36" s="969">
        <v>0.0011</v>
      </c>
      <c r="O36" s="984" t="s">
        <v>975</v>
      </c>
      <c r="P36" s="972"/>
      <c r="Q36" s="869"/>
      <c r="R36" s="453"/>
      <c r="S36" s="453"/>
      <c r="T36" s="453"/>
      <c r="U36" s="453"/>
      <c r="V36" s="453"/>
      <c r="W36" s="453"/>
      <c r="X36" s="453"/>
      <c r="Y36" s="453"/>
      <c r="Z36" s="453"/>
      <c r="AA36" s="453"/>
      <c r="AB36" s="453"/>
      <c r="AC36" s="453"/>
      <c r="AD36" s="453"/>
      <c r="AE36" s="453"/>
      <c r="AF36" s="453"/>
      <c r="AG36" s="453"/>
      <c r="AH36" s="453"/>
      <c r="AI36" s="453"/>
      <c r="AJ36" s="453"/>
      <c r="AK36" s="453"/>
      <c r="AL36" s="453"/>
      <c r="AM36" s="945" t="s">
        <v>922</v>
      </c>
      <c r="AN36" s="971"/>
    </row>
    <row r="37" spans="1:40" ht="72" customHeight="1">
      <c r="A37" s="966" t="s">
        <v>846</v>
      </c>
      <c r="B37" s="1712"/>
      <c r="C37" s="1709"/>
      <c r="D37" s="1709"/>
      <c r="E37" s="1713"/>
      <c r="F37" s="1709"/>
      <c r="G37" s="953" t="s">
        <v>723</v>
      </c>
      <c r="H37" s="1709"/>
      <c r="I37" s="1709"/>
      <c r="J37" s="1711"/>
      <c r="K37" s="1711"/>
      <c r="L37" s="988"/>
      <c r="M37" s="967" t="s">
        <v>972</v>
      </c>
      <c r="N37" s="989" t="s">
        <v>976</v>
      </c>
      <c r="O37" s="987" t="s">
        <v>977</v>
      </c>
      <c r="P37" s="972"/>
      <c r="Q37" s="869"/>
      <c r="R37" s="453"/>
      <c r="S37" s="453"/>
      <c r="T37" s="453"/>
      <c r="U37" s="453"/>
      <c r="V37" s="453"/>
      <c r="W37" s="453"/>
      <c r="X37" s="453"/>
      <c r="Y37" s="453"/>
      <c r="Z37" s="453"/>
      <c r="AA37" s="453"/>
      <c r="AB37" s="453"/>
      <c r="AC37" s="453"/>
      <c r="AD37" s="453"/>
      <c r="AE37" s="453"/>
      <c r="AF37" s="453"/>
      <c r="AG37" s="453"/>
      <c r="AH37" s="453"/>
      <c r="AI37" s="453"/>
      <c r="AJ37" s="453"/>
      <c r="AK37" s="453"/>
      <c r="AL37" s="453"/>
      <c r="AM37" s="945" t="s">
        <v>922</v>
      </c>
      <c r="AN37" s="971"/>
    </row>
    <row r="38" spans="1:40" ht="41.25" customHeight="1">
      <c r="A38" s="966" t="s">
        <v>846</v>
      </c>
      <c r="B38" s="1712" t="s">
        <v>978</v>
      </c>
      <c r="C38" s="1709" t="s">
        <v>979</v>
      </c>
      <c r="D38" s="1709" t="s">
        <v>919</v>
      </c>
      <c r="E38" s="1713">
        <f>SUM(N38:N40)</f>
        <v>0.0092</v>
      </c>
      <c r="F38" s="1709">
        <v>3</v>
      </c>
      <c r="G38" s="952" t="s">
        <v>980</v>
      </c>
      <c r="H38" s="1714" t="s">
        <v>981</v>
      </c>
      <c r="I38" s="1709" t="s">
        <v>982</v>
      </c>
      <c r="J38" s="1710">
        <v>0.16</v>
      </c>
      <c r="K38" s="1711">
        <v>0.205</v>
      </c>
      <c r="L38" s="988"/>
      <c r="M38" s="967" t="s">
        <v>983</v>
      </c>
      <c r="N38" s="969">
        <v>0.0027</v>
      </c>
      <c r="O38" s="990" t="s">
        <v>745</v>
      </c>
      <c r="P38" s="972"/>
      <c r="Q38" s="869"/>
      <c r="R38" s="453"/>
      <c r="S38" s="453"/>
      <c r="T38" s="453"/>
      <c r="U38" s="453"/>
      <c r="V38" s="453"/>
      <c r="W38" s="453"/>
      <c r="X38" s="453"/>
      <c r="Y38" s="453"/>
      <c r="Z38" s="453"/>
      <c r="AA38" s="453"/>
      <c r="AB38" s="453"/>
      <c r="AC38" s="453"/>
      <c r="AD38" s="453"/>
      <c r="AE38" s="453"/>
      <c r="AF38" s="453"/>
      <c r="AG38" s="453"/>
      <c r="AH38" s="453"/>
      <c r="AI38" s="453"/>
      <c r="AJ38" s="453"/>
      <c r="AK38" s="453"/>
      <c r="AL38" s="453"/>
      <c r="AM38" s="983" t="s">
        <v>950</v>
      </c>
      <c r="AN38" s="971"/>
    </row>
    <row r="39" spans="1:40" ht="57" customHeight="1">
      <c r="A39" s="966"/>
      <c r="B39" s="1712"/>
      <c r="C39" s="1709"/>
      <c r="D39" s="1709"/>
      <c r="E39" s="1713"/>
      <c r="F39" s="1709"/>
      <c r="G39" s="952"/>
      <c r="H39" s="1714"/>
      <c r="I39" s="1709"/>
      <c r="J39" s="1710"/>
      <c r="K39" s="1711"/>
      <c r="L39" s="988"/>
      <c r="M39" s="967" t="s">
        <v>983</v>
      </c>
      <c r="N39" s="969">
        <v>0.0025</v>
      </c>
      <c r="O39" s="991" t="s">
        <v>984</v>
      </c>
      <c r="P39" s="972"/>
      <c r="Q39" s="869"/>
      <c r="R39" s="453"/>
      <c r="S39" s="453"/>
      <c r="T39" s="453"/>
      <c r="U39" s="453"/>
      <c r="V39" s="453"/>
      <c r="W39" s="453"/>
      <c r="X39" s="453"/>
      <c r="Y39" s="453"/>
      <c r="Z39" s="453"/>
      <c r="AA39" s="453"/>
      <c r="AB39" s="453"/>
      <c r="AC39" s="453"/>
      <c r="AD39" s="453"/>
      <c r="AE39" s="453"/>
      <c r="AF39" s="453"/>
      <c r="AG39" s="453"/>
      <c r="AH39" s="453"/>
      <c r="AI39" s="453"/>
      <c r="AJ39" s="453"/>
      <c r="AK39" s="453"/>
      <c r="AL39" s="453"/>
      <c r="AM39" s="983" t="s">
        <v>950</v>
      </c>
      <c r="AN39" s="971"/>
    </row>
    <row r="40" spans="1:40" ht="87.75" customHeight="1">
      <c r="A40" s="966" t="s">
        <v>846</v>
      </c>
      <c r="B40" s="1712"/>
      <c r="C40" s="1709"/>
      <c r="D40" s="1709"/>
      <c r="E40" s="1713"/>
      <c r="F40" s="1709"/>
      <c r="G40" s="952" t="s">
        <v>985</v>
      </c>
      <c r="H40" s="1714"/>
      <c r="I40" s="1709"/>
      <c r="J40" s="1710"/>
      <c r="K40" s="1711"/>
      <c r="L40" s="988"/>
      <c r="M40" s="967" t="s">
        <v>986</v>
      </c>
      <c r="N40" s="969">
        <v>0.004</v>
      </c>
      <c r="O40" s="984" t="s">
        <v>987</v>
      </c>
      <c r="P40" s="972"/>
      <c r="Q40" s="869"/>
      <c r="R40" s="453"/>
      <c r="S40" s="453"/>
      <c r="T40" s="453"/>
      <c r="U40" s="453"/>
      <c r="V40" s="453"/>
      <c r="W40" s="453"/>
      <c r="X40" s="453"/>
      <c r="Y40" s="453"/>
      <c r="Z40" s="453"/>
      <c r="AA40" s="453"/>
      <c r="AB40" s="453"/>
      <c r="AC40" s="453"/>
      <c r="AD40" s="453"/>
      <c r="AE40" s="453"/>
      <c r="AF40" s="453"/>
      <c r="AG40" s="453"/>
      <c r="AH40" s="453"/>
      <c r="AI40" s="453"/>
      <c r="AJ40" s="453"/>
      <c r="AK40" s="453"/>
      <c r="AL40" s="453"/>
      <c r="AM40" s="945" t="s">
        <v>922</v>
      </c>
      <c r="AN40" s="971"/>
    </row>
    <row r="41" spans="1:40" ht="72.75" customHeight="1">
      <c r="A41" s="966" t="s">
        <v>846</v>
      </c>
      <c r="B41" s="1712" t="s">
        <v>988</v>
      </c>
      <c r="C41" s="1709" t="s">
        <v>989</v>
      </c>
      <c r="D41" s="1709" t="s">
        <v>919</v>
      </c>
      <c r="E41" s="1713">
        <v>0.0146</v>
      </c>
      <c r="F41" s="1709">
        <v>3</v>
      </c>
      <c r="G41" s="952" t="s">
        <v>990</v>
      </c>
      <c r="H41" s="1709" t="s">
        <v>991</v>
      </c>
      <c r="I41" s="1709" t="s">
        <v>992</v>
      </c>
      <c r="J41" s="1710">
        <v>0</v>
      </c>
      <c r="K41" s="1711">
        <v>1</v>
      </c>
      <c r="L41" s="967"/>
      <c r="M41" s="967" t="s">
        <v>928</v>
      </c>
      <c r="N41" s="992">
        <v>0.0003</v>
      </c>
      <c r="O41" s="993" t="s">
        <v>993</v>
      </c>
      <c r="P41" s="972"/>
      <c r="Q41" s="869"/>
      <c r="R41" s="453"/>
      <c r="S41" s="453"/>
      <c r="T41" s="453"/>
      <c r="U41" s="453"/>
      <c r="V41" s="453"/>
      <c r="W41" s="453"/>
      <c r="X41" s="453"/>
      <c r="Y41" s="453"/>
      <c r="Z41" s="453"/>
      <c r="AA41" s="453"/>
      <c r="AB41" s="453"/>
      <c r="AC41" s="453"/>
      <c r="AD41" s="453"/>
      <c r="AE41" s="453"/>
      <c r="AF41" s="453"/>
      <c r="AG41" s="453"/>
      <c r="AH41" s="453"/>
      <c r="AI41" s="453"/>
      <c r="AJ41" s="453"/>
      <c r="AK41" s="453"/>
      <c r="AL41" s="453"/>
      <c r="AM41" s="945" t="s">
        <v>922</v>
      </c>
      <c r="AN41" s="971"/>
    </row>
    <row r="42" spans="1:40" ht="69" customHeight="1">
      <c r="A42" s="966" t="s">
        <v>846</v>
      </c>
      <c r="B42" s="1712"/>
      <c r="C42" s="1709"/>
      <c r="D42" s="1709"/>
      <c r="E42" s="1713"/>
      <c r="F42" s="1709"/>
      <c r="G42" s="952" t="s">
        <v>743</v>
      </c>
      <c r="H42" s="1709"/>
      <c r="I42" s="1709"/>
      <c r="J42" s="1710"/>
      <c r="K42" s="1711"/>
      <c r="L42" s="967"/>
      <c r="M42" s="967" t="s">
        <v>928</v>
      </c>
      <c r="N42" s="994" t="s">
        <v>994</v>
      </c>
      <c r="O42" s="993" t="s">
        <v>761</v>
      </c>
      <c r="P42" s="972"/>
      <c r="Q42" s="869"/>
      <c r="R42" s="453"/>
      <c r="S42" s="453"/>
      <c r="T42" s="453"/>
      <c r="U42" s="453"/>
      <c r="V42" s="453"/>
      <c r="W42" s="453"/>
      <c r="X42" s="453"/>
      <c r="Y42" s="453"/>
      <c r="Z42" s="453"/>
      <c r="AA42" s="453"/>
      <c r="AB42" s="453"/>
      <c r="AC42" s="453"/>
      <c r="AD42" s="453"/>
      <c r="AE42" s="453"/>
      <c r="AF42" s="453"/>
      <c r="AG42" s="453"/>
      <c r="AH42" s="453"/>
      <c r="AI42" s="453"/>
      <c r="AJ42" s="453"/>
      <c r="AK42" s="453"/>
      <c r="AL42" s="453"/>
      <c r="AM42" s="945" t="s">
        <v>922</v>
      </c>
      <c r="AN42" s="971"/>
    </row>
    <row r="43" spans="1:40" ht="66.75" customHeight="1">
      <c r="A43" s="966" t="s">
        <v>846</v>
      </c>
      <c r="B43" s="1712"/>
      <c r="C43" s="1709"/>
      <c r="D43" s="1709"/>
      <c r="E43" s="1713"/>
      <c r="F43" s="1709"/>
      <c r="G43" s="952" t="s">
        <v>995</v>
      </c>
      <c r="H43" s="1709"/>
      <c r="I43" s="1709"/>
      <c r="J43" s="1710"/>
      <c r="K43" s="1711"/>
      <c r="L43" s="967"/>
      <c r="M43" s="967" t="s">
        <v>928</v>
      </c>
      <c r="N43" s="992">
        <v>0.0045</v>
      </c>
      <c r="O43" s="984" t="s">
        <v>766</v>
      </c>
      <c r="P43" s="972"/>
      <c r="Q43" s="869"/>
      <c r="R43" s="453"/>
      <c r="S43" s="453"/>
      <c r="T43" s="453"/>
      <c r="U43" s="453"/>
      <c r="V43" s="453"/>
      <c r="W43" s="453"/>
      <c r="X43" s="453"/>
      <c r="Y43" s="453"/>
      <c r="Z43" s="453"/>
      <c r="AA43" s="453"/>
      <c r="AB43" s="453"/>
      <c r="AC43" s="453"/>
      <c r="AD43" s="453"/>
      <c r="AE43" s="453"/>
      <c r="AF43" s="453"/>
      <c r="AG43" s="453"/>
      <c r="AH43" s="453"/>
      <c r="AI43" s="453"/>
      <c r="AJ43" s="453"/>
      <c r="AK43" s="453"/>
      <c r="AL43" s="453"/>
      <c r="AM43" s="945" t="s">
        <v>922</v>
      </c>
      <c r="AN43" s="971"/>
    </row>
    <row r="44" spans="1:40" ht="67.5" customHeight="1">
      <c r="A44" s="966" t="s">
        <v>846</v>
      </c>
      <c r="B44" s="1712"/>
      <c r="C44" s="1709"/>
      <c r="D44" s="1709"/>
      <c r="E44" s="1713"/>
      <c r="F44" s="1709"/>
      <c r="G44" s="952" t="s">
        <v>747</v>
      </c>
      <c r="H44" s="1709"/>
      <c r="I44" s="1709"/>
      <c r="J44" s="1710"/>
      <c r="K44" s="1711"/>
      <c r="L44" s="967"/>
      <c r="M44" s="967" t="s">
        <v>928</v>
      </c>
      <c r="N44" s="992">
        <v>0.0025</v>
      </c>
      <c r="O44" s="977" t="s">
        <v>996</v>
      </c>
      <c r="P44" s="972"/>
      <c r="Q44" s="869"/>
      <c r="R44" s="453"/>
      <c r="S44" s="453"/>
      <c r="T44" s="453"/>
      <c r="U44" s="453"/>
      <c r="V44" s="453"/>
      <c r="W44" s="453"/>
      <c r="X44" s="453"/>
      <c r="Y44" s="453"/>
      <c r="Z44" s="453"/>
      <c r="AA44" s="453"/>
      <c r="AB44" s="453"/>
      <c r="AC44" s="453"/>
      <c r="AD44" s="453"/>
      <c r="AE44" s="453"/>
      <c r="AF44" s="453"/>
      <c r="AG44" s="453"/>
      <c r="AH44" s="453"/>
      <c r="AI44" s="453"/>
      <c r="AJ44" s="453"/>
      <c r="AK44" s="453"/>
      <c r="AL44" s="453"/>
      <c r="AM44" s="945" t="s">
        <v>922</v>
      </c>
      <c r="AN44" s="971"/>
    </row>
    <row r="45" spans="1:40" ht="60" customHeight="1">
      <c r="A45" s="966"/>
      <c r="B45" s="1712"/>
      <c r="C45" s="1709"/>
      <c r="D45" s="1709"/>
      <c r="E45" s="1713"/>
      <c r="F45" s="1709"/>
      <c r="G45" s="952" t="s">
        <v>997</v>
      </c>
      <c r="H45" s="1709"/>
      <c r="I45" s="1709"/>
      <c r="J45" s="1710"/>
      <c r="K45" s="1711"/>
      <c r="L45" s="967"/>
      <c r="M45" s="967" t="s">
        <v>928</v>
      </c>
      <c r="N45" s="992">
        <v>0.002</v>
      </c>
      <c r="O45" s="977" t="s">
        <v>998</v>
      </c>
      <c r="P45" s="972"/>
      <c r="Q45" s="869"/>
      <c r="R45" s="453"/>
      <c r="S45" s="453"/>
      <c r="T45" s="453"/>
      <c r="U45" s="453"/>
      <c r="V45" s="453"/>
      <c r="W45" s="453"/>
      <c r="X45" s="453"/>
      <c r="Y45" s="453"/>
      <c r="Z45" s="453"/>
      <c r="AA45" s="453"/>
      <c r="AB45" s="453"/>
      <c r="AC45" s="453"/>
      <c r="AD45" s="453"/>
      <c r="AE45" s="453"/>
      <c r="AF45" s="453"/>
      <c r="AG45" s="453"/>
      <c r="AH45" s="453"/>
      <c r="AI45" s="453"/>
      <c r="AJ45" s="453"/>
      <c r="AK45" s="453"/>
      <c r="AL45" s="453"/>
      <c r="AM45" s="945" t="s">
        <v>922</v>
      </c>
      <c r="AN45" s="971"/>
    </row>
    <row r="46" spans="1:40" ht="75" customHeight="1">
      <c r="A46" s="966" t="s">
        <v>846</v>
      </c>
      <c r="B46" s="1712"/>
      <c r="C46" s="1709"/>
      <c r="D46" s="1709"/>
      <c r="E46" s="1713"/>
      <c r="F46" s="1709"/>
      <c r="G46" s="952"/>
      <c r="H46" s="1709"/>
      <c r="I46" s="1709"/>
      <c r="J46" s="1710"/>
      <c r="K46" s="1711"/>
      <c r="L46" s="967"/>
      <c r="M46" s="967" t="s">
        <v>928</v>
      </c>
      <c r="N46" s="992">
        <v>0.0029</v>
      </c>
      <c r="O46" s="977" t="s">
        <v>999</v>
      </c>
      <c r="P46" s="972"/>
      <c r="Q46" s="869"/>
      <c r="R46" s="453"/>
      <c r="S46" s="453"/>
      <c r="T46" s="453"/>
      <c r="U46" s="453"/>
      <c r="V46" s="453"/>
      <c r="W46" s="453"/>
      <c r="X46" s="453"/>
      <c r="Y46" s="453"/>
      <c r="Z46" s="453"/>
      <c r="AA46" s="453"/>
      <c r="AB46" s="453"/>
      <c r="AC46" s="453"/>
      <c r="AD46" s="453"/>
      <c r="AE46" s="453"/>
      <c r="AF46" s="453"/>
      <c r="AG46" s="453"/>
      <c r="AH46" s="453"/>
      <c r="AI46" s="453"/>
      <c r="AJ46" s="453"/>
      <c r="AK46" s="453"/>
      <c r="AL46" s="453"/>
      <c r="AM46" s="945" t="s">
        <v>922</v>
      </c>
      <c r="AN46" s="971"/>
    </row>
    <row r="47" spans="1:40" ht="43.5" customHeight="1">
      <c r="A47" s="966"/>
      <c r="B47" s="1712"/>
      <c r="C47" s="1709"/>
      <c r="D47" s="1709"/>
      <c r="E47" s="1713"/>
      <c r="F47" s="1709"/>
      <c r="G47" s="952"/>
      <c r="H47" s="1709"/>
      <c r="I47" s="1709"/>
      <c r="J47" s="1710"/>
      <c r="K47" s="1711"/>
      <c r="L47" s="967"/>
      <c r="M47" s="967" t="s">
        <v>1000</v>
      </c>
      <c r="N47" s="992">
        <v>0.003</v>
      </c>
      <c r="O47" s="977" t="s">
        <v>778</v>
      </c>
      <c r="P47" s="972"/>
      <c r="Q47" s="869"/>
      <c r="R47" s="453"/>
      <c r="S47" s="453"/>
      <c r="T47" s="453"/>
      <c r="U47" s="453"/>
      <c r="V47" s="453"/>
      <c r="W47" s="453"/>
      <c r="X47" s="453"/>
      <c r="Y47" s="453"/>
      <c r="Z47" s="453"/>
      <c r="AA47" s="453"/>
      <c r="AB47" s="453"/>
      <c r="AC47" s="453"/>
      <c r="AD47" s="453"/>
      <c r="AE47" s="453"/>
      <c r="AF47" s="453"/>
      <c r="AG47" s="453"/>
      <c r="AH47" s="453"/>
      <c r="AI47" s="453"/>
      <c r="AJ47" s="453"/>
      <c r="AK47" s="453"/>
      <c r="AL47" s="453"/>
      <c r="AM47" s="945" t="s">
        <v>922</v>
      </c>
      <c r="AN47" s="971"/>
    </row>
    <row r="48" spans="1:40" ht="45.75" customHeight="1">
      <c r="A48" s="966"/>
      <c r="B48" s="1712"/>
      <c r="C48" s="1709"/>
      <c r="D48" s="1709"/>
      <c r="E48" s="1713"/>
      <c r="F48" s="1709"/>
      <c r="G48" s="952"/>
      <c r="H48" s="1709"/>
      <c r="I48" s="1709"/>
      <c r="J48" s="1710"/>
      <c r="K48" s="1711"/>
      <c r="L48" s="967"/>
      <c r="M48" s="967" t="s">
        <v>1000</v>
      </c>
      <c r="N48" s="992">
        <v>0.005</v>
      </c>
      <c r="O48" s="977" t="s">
        <v>1001</v>
      </c>
      <c r="P48" s="972"/>
      <c r="Q48" s="869"/>
      <c r="R48" s="453"/>
      <c r="S48" s="453"/>
      <c r="T48" s="453"/>
      <c r="U48" s="453"/>
      <c r="V48" s="453"/>
      <c r="W48" s="453"/>
      <c r="X48" s="453"/>
      <c r="Y48" s="453"/>
      <c r="Z48" s="453"/>
      <c r="AA48" s="453"/>
      <c r="AB48" s="453"/>
      <c r="AC48" s="453"/>
      <c r="AD48" s="453"/>
      <c r="AE48" s="453"/>
      <c r="AF48" s="453"/>
      <c r="AG48" s="453"/>
      <c r="AH48" s="453"/>
      <c r="AI48" s="453"/>
      <c r="AJ48" s="453"/>
      <c r="AK48" s="453"/>
      <c r="AL48" s="453"/>
      <c r="AM48" s="945" t="s">
        <v>922</v>
      </c>
      <c r="AN48" s="971"/>
    </row>
  </sheetData>
  <sheetProtection/>
  <mergeCells count="130">
    <mergeCell ref="A1:O1"/>
    <mergeCell ref="A2:O2"/>
    <mergeCell ref="A3:E3"/>
    <mergeCell ref="F3:O3"/>
    <mergeCell ref="A4:E4"/>
    <mergeCell ref="F4:O4"/>
    <mergeCell ref="A5:E5"/>
    <mergeCell ref="F5:O5"/>
    <mergeCell ref="A6:E6"/>
    <mergeCell ref="F6:O6"/>
    <mergeCell ref="A7:E7"/>
    <mergeCell ref="F7:O7"/>
    <mergeCell ref="A8:A9"/>
    <mergeCell ref="B8:B9"/>
    <mergeCell ref="C8:C9"/>
    <mergeCell ref="D8:D9"/>
    <mergeCell ref="E8:E9"/>
    <mergeCell ref="F8:F9"/>
    <mergeCell ref="G8:G9"/>
    <mergeCell ref="H8:H9"/>
    <mergeCell ref="I8:K8"/>
    <mergeCell ref="L8:L9"/>
    <mergeCell ref="M8:M9"/>
    <mergeCell ref="N8:N9"/>
    <mergeCell ref="O8:O9"/>
    <mergeCell ref="P8:P9"/>
    <mergeCell ref="Q8:Q9"/>
    <mergeCell ref="R8:U8"/>
    <mergeCell ref="V8:V9"/>
    <mergeCell ref="W8:X8"/>
    <mergeCell ref="Y8:Z8"/>
    <mergeCell ref="AA8:AA9"/>
    <mergeCell ref="AB8:AB9"/>
    <mergeCell ref="AC8:AC9"/>
    <mergeCell ref="AD8:AD9"/>
    <mergeCell ref="AE8:AE9"/>
    <mergeCell ref="AF8:AF9"/>
    <mergeCell ref="AG8:AG9"/>
    <mergeCell ref="AH8:AH9"/>
    <mergeCell ref="AI8:AI9"/>
    <mergeCell ref="AJ8:AJ9"/>
    <mergeCell ref="AK8:AK9"/>
    <mergeCell ref="AL8:AL9"/>
    <mergeCell ref="AM8:AM9"/>
    <mergeCell ref="AN8:AN9"/>
    <mergeCell ref="B10:B20"/>
    <mergeCell ref="C10:C20"/>
    <mergeCell ref="D10:D20"/>
    <mergeCell ref="E10:E20"/>
    <mergeCell ref="F10:F20"/>
    <mergeCell ref="G10:G14"/>
    <mergeCell ref="H10:H12"/>
    <mergeCell ref="I10:I12"/>
    <mergeCell ref="J10:J12"/>
    <mergeCell ref="K10:K12"/>
    <mergeCell ref="L10:L12"/>
    <mergeCell ref="H13:H16"/>
    <mergeCell ref="I13:I16"/>
    <mergeCell ref="J13:J16"/>
    <mergeCell ref="K13:K16"/>
    <mergeCell ref="L13:L16"/>
    <mergeCell ref="A15:A17"/>
    <mergeCell ref="G15:G16"/>
    <mergeCell ref="G17:G18"/>
    <mergeCell ref="H17:H18"/>
    <mergeCell ref="I17:I18"/>
    <mergeCell ref="J17:J18"/>
    <mergeCell ref="K17:K18"/>
    <mergeCell ref="L17:L18"/>
    <mergeCell ref="M17:M18"/>
    <mergeCell ref="H19:H20"/>
    <mergeCell ref="I19:I20"/>
    <mergeCell ref="J19:J20"/>
    <mergeCell ref="K19:K20"/>
    <mergeCell ref="L19:L20"/>
    <mergeCell ref="B21:B24"/>
    <mergeCell ref="C21:C24"/>
    <mergeCell ref="D21:D24"/>
    <mergeCell ref="E21:E24"/>
    <mergeCell ref="F21:F24"/>
    <mergeCell ref="H21:H24"/>
    <mergeCell ref="I21:I24"/>
    <mergeCell ref="J21:J24"/>
    <mergeCell ref="K21:K24"/>
    <mergeCell ref="L21:L23"/>
    <mergeCell ref="B25:B29"/>
    <mergeCell ref="C25:C29"/>
    <mergeCell ref="D25:D29"/>
    <mergeCell ref="E25:E29"/>
    <mergeCell ref="F25:F29"/>
    <mergeCell ref="H25:H29"/>
    <mergeCell ref="I25:I29"/>
    <mergeCell ref="J25:J29"/>
    <mergeCell ref="K25:K29"/>
    <mergeCell ref="B30:B34"/>
    <mergeCell ref="C30:C34"/>
    <mergeCell ref="D30:D34"/>
    <mergeCell ref="E30:E34"/>
    <mergeCell ref="F30:F34"/>
    <mergeCell ref="H30:H34"/>
    <mergeCell ref="I30:I34"/>
    <mergeCell ref="J30:J34"/>
    <mergeCell ref="K30:K34"/>
    <mergeCell ref="B35:B37"/>
    <mergeCell ref="C35:C37"/>
    <mergeCell ref="D35:D37"/>
    <mergeCell ref="E35:E37"/>
    <mergeCell ref="F35:F37"/>
    <mergeCell ref="H35:H37"/>
    <mergeCell ref="I35:I37"/>
    <mergeCell ref="J35:J37"/>
    <mergeCell ref="K35:K37"/>
    <mergeCell ref="B38:B40"/>
    <mergeCell ref="C38:C40"/>
    <mergeCell ref="D38:D40"/>
    <mergeCell ref="E38:E40"/>
    <mergeCell ref="F38:F40"/>
    <mergeCell ref="H38:H40"/>
    <mergeCell ref="I38:I40"/>
    <mergeCell ref="J38:J40"/>
    <mergeCell ref="K38:K40"/>
    <mergeCell ref="I41:I48"/>
    <mergeCell ref="J41:J48"/>
    <mergeCell ref="K41:K48"/>
    <mergeCell ref="B41:B48"/>
    <mergeCell ref="C41:C48"/>
    <mergeCell ref="D41:D48"/>
    <mergeCell ref="E41:E48"/>
    <mergeCell ref="F41:F48"/>
    <mergeCell ref="H41:H48"/>
  </mergeCell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AJ19"/>
  <sheetViews>
    <sheetView zoomScalePageLayoutView="0" workbookViewId="0" topLeftCell="A1">
      <selection activeCell="F10" sqref="F10"/>
    </sheetView>
  </sheetViews>
  <sheetFormatPr defaultColWidth="11.421875" defaultRowHeight="15"/>
  <cols>
    <col min="1" max="1" width="9.421875" style="516" customWidth="1"/>
    <col min="2" max="2" width="28.7109375" style="516" customWidth="1"/>
    <col min="3" max="3" width="5.140625" style="516" customWidth="1"/>
    <col min="4" max="4" width="21.140625" style="516" customWidth="1"/>
    <col min="5" max="5" width="11.421875" style="516" customWidth="1"/>
    <col min="6" max="6" width="5.7109375" style="516" customWidth="1"/>
    <col min="7" max="7" width="5.421875" style="516" customWidth="1"/>
    <col min="8" max="8" width="34.421875" style="961" customWidth="1"/>
    <col min="9" max="9" width="10.00390625" style="962" customWidth="1"/>
    <col min="10" max="10" width="42.8515625" style="963" customWidth="1"/>
    <col min="11" max="11" width="3.421875" style="516" hidden="1" customWidth="1"/>
    <col min="12" max="12" width="21.421875" style="963" customWidth="1"/>
    <col min="13" max="13" width="3.421875" style="516" hidden="1" customWidth="1"/>
    <col min="14" max="15" width="3.8515625" style="516" customWidth="1"/>
    <col min="16" max="16" width="4.28125" style="516" customWidth="1"/>
    <col min="17" max="17" width="4.421875" style="516" customWidth="1"/>
    <col min="18" max="18" width="8.8515625" style="516" customWidth="1"/>
    <col min="19" max="22" width="4.7109375" style="516" customWidth="1"/>
    <col min="23" max="34" width="2.7109375" style="516" customWidth="1"/>
    <col min="35" max="36" width="5.7109375" style="964" customWidth="1"/>
    <col min="37" max="16384" width="11.421875" style="516" customWidth="1"/>
  </cols>
  <sheetData>
    <row r="1" spans="1:36" ht="15" customHeight="1">
      <c r="A1" s="1676"/>
      <c r="B1" s="1677"/>
      <c r="C1" s="1677"/>
      <c r="D1" s="1677"/>
      <c r="E1" s="1677"/>
      <c r="F1" s="1677"/>
      <c r="G1" s="1677"/>
      <c r="H1" s="1677"/>
      <c r="I1" s="1677"/>
      <c r="J1" s="1677"/>
      <c r="K1" s="921"/>
      <c r="L1" s="516"/>
      <c r="M1" s="922"/>
      <c r="N1" s="922"/>
      <c r="O1" s="922"/>
      <c r="P1" s="922"/>
      <c r="Q1" s="922"/>
      <c r="R1" s="922"/>
      <c r="S1" s="922"/>
      <c r="T1" s="922"/>
      <c r="U1" s="922"/>
      <c r="V1" s="922"/>
      <c r="W1" s="922"/>
      <c r="X1" s="922"/>
      <c r="Y1" s="922"/>
      <c r="Z1" s="922"/>
      <c r="AA1" s="922"/>
      <c r="AB1" s="922"/>
      <c r="AC1" s="922"/>
      <c r="AD1" s="922"/>
      <c r="AE1" s="922"/>
      <c r="AF1" s="922"/>
      <c r="AG1" s="922"/>
      <c r="AH1" s="922"/>
      <c r="AI1" s="922"/>
      <c r="AJ1" s="923"/>
    </row>
    <row r="2" spans="1:36" ht="15" customHeight="1">
      <c r="A2" s="1676" t="s">
        <v>812</v>
      </c>
      <c r="B2" s="1677"/>
      <c r="C2" s="1677"/>
      <c r="D2" s="1677"/>
      <c r="E2" s="1677"/>
      <c r="F2" s="1677"/>
      <c r="G2" s="1677"/>
      <c r="H2" s="1677"/>
      <c r="I2" s="1677"/>
      <c r="J2" s="1677"/>
      <c r="K2" s="921"/>
      <c r="L2" s="924"/>
      <c r="M2" s="922"/>
      <c r="N2" s="922"/>
      <c r="O2" s="922"/>
      <c r="P2" s="922"/>
      <c r="Q2" s="922"/>
      <c r="R2" s="922"/>
      <c r="S2" s="922"/>
      <c r="T2" s="922"/>
      <c r="U2" s="922"/>
      <c r="V2" s="922"/>
      <c r="W2" s="922"/>
      <c r="X2" s="922"/>
      <c r="Y2" s="922"/>
      <c r="Z2" s="922"/>
      <c r="AA2" s="922"/>
      <c r="AB2" s="922"/>
      <c r="AC2" s="922"/>
      <c r="AD2" s="922"/>
      <c r="AE2" s="922"/>
      <c r="AF2" s="922"/>
      <c r="AG2" s="922"/>
      <c r="AH2" s="922"/>
      <c r="AI2" s="922"/>
      <c r="AJ2" s="923"/>
    </row>
    <row r="3" spans="1:36" ht="15">
      <c r="A3" s="1671" t="s">
        <v>814</v>
      </c>
      <c r="B3" s="1671"/>
      <c r="C3" s="1671"/>
      <c r="D3" s="1671"/>
      <c r="E3" s="1671"/>
      <c r="F3" s="1678" t="s">
        <v>815</v>
      </c>
      <c r="G3" s="1679"/>
      <c r="H3" s="1679"/>
      <c r="I3" s="1679"/>
      <c r="J3" s="1679"/>
      <c r="K3" s="1680"/>
      <c r="L3" s="922"/>
      <c r="M3" s="922"/>
      <c r="N3" s="922"/>
      <c r="O3" s="922"/>
      <c r="P3" s="922"/>
      <c r="Q3" s="922"/>
      <c r="R3" s="922"/>
      <c r="S3" s="922"/>
      <c r="T3" s="922"/>
      <c r="U3" s="922"/>
      <c r="V3" s="922"/>
      <c r="W3" s="922"/>
      <c r="X3" s="922"/>
      <c r="Y3" s="922"/>
      <c r="Z3" s="922"/>
      <c r="AA3" s="922"/>
      <c r="AB3" s="922"/>
      <c r="AC3" s="922"/>
      <c r="AD3" s="922"/>
      <c r="AE3" s="922"/>
      <c r="AF3" s="922"/>
      <c r="AG3" s="922"/>
      <c r="AH3" s="922"/>
      <c r="AI3" s="922"/>
      <c r="AJ3" s="923"/>
    </row>
    <row r="4" spans="1:36" ht="15">
      <c r="A4" s="1671" t="s">
        <v>816</v>
      </c>
      <c r="B4" s="1671"/>
      <c r="C4" s="1671"/>
      <c r="D4" s="1671"/>
      <c r="E4" s="1671"/>
      <c r="F4" s="1672">
        <v>25168</v>
      </c>
      <c r="G4" s="1673"/>
      <c r="H4" s="1673"/>
      <c r="I4" s="1673"/>
      <c r="J4" s="1673"/>
      <c r="K4" s="1674"/>
      <c r="L4" s="925"/>
      <c r="M4" s="925"/>
      <c r="N4" s="922"/>
      <c r="O4" s="922"/>
      <c r="P4" s="922"/>
      <c r="Q4" s="922"/>
      <c r="R4" s="922"/>
      <c r="S4" s="922"/>
      <c r="T4" s="922"/>
      <c r="U4" s="922"/>
      <c r="V4" s="922"/>
      <c r="W4" s="922"/>
      <c r="X4" s="922"/>
      <c r="Y4" s="922"/>
      <c r="Z4" s="922"/>
      <c r="AA4" s="922"/>
      <c r="AB4" s="922"/>
      <c r="AC4" s="922"/>
      <c r="AD4" s="922"/>
      <c r="AE4" s="922"/>
      <c r="AF4" s="922"/>
      <c r="AG4" s="922"/>
      <c r="AH4" s="922"/>
      <c r="AI4" s="922"/>
      <c r="AJ4" s="923"/>
    </row>
    <row r="5" spans="1:36" ht="15">
      <c r="A5" s="1671" t="s">
        <v>590</v>
      </c>
      <c r="B5" s="1671"/>
      <c r="C5" s="1671"/>
      <c r="D5" s="1671"/>
      <c r="E5" s="1671"/>
      <c r="F5" s="1671"/>
      <c r="G5" s="1671"/>
      <c r="H5" s="1671"/>
      <c r="I5" s="1671"/>
      <c r="J5" s="1671"/>
      <c r="K5" s="1671"/>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3"/>
    </row>
    <row r="6" spans="1:36" ht="15">
      <c r="A6" s="1671" t="s">
        <v>591</v>
      </c>
      <c r="B6" s="1671"/>
      <c r="C6" s="1671"/>
      <c r="D6" s="1671"/>
      <c r="E6" s="1671"/>
      <c r="F6" s="1672" t="s">
        <v>592</v>
      </c>
      <c r="G6" s="1673"/>
      <c r="H6" s="1673"/>
      <c r="I6" s="1673"/>
      <c r="J6" s="1673"/>
      <c r="K6" s="1674"/>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3"/>
    </row>
    <row r="7" spans="1:36" ht="15">
      <c r="A7" s="1741" t="s">
        <v>593</v>
      </c>
      <c r="B7" s="1741"/>
      <c r="C7" s="1741"/>
      <c r="D7" s="1741"/>
      <c r="E7" s="1742"/>
      <c r="F7" s="1743">
        <v>2014</v>
      </c>
      <c r="G7" s="1744"/>
      <c r="H7" s="1744"/>
      <c r="I7" s="1744"/>
      <c r="J7" s="1744"/>
      <c r="K7" s="1745"/>
      <c r="L7" s="516"/>
      <c r="N7" s="926"/>
      <c r="O7" s="926"/>
      <c r="P7" s="926"/>
      <c r="Q7" s="926"/>
      <c r="R7" s="926"/>
      <c r="S7" s="926"/>
      <c r="T7" s="926"/>
      <c r="U7" s="926"/>
      <c r="V7" s="926"/>
      <c r="W7" s="926"/>
      <c r="X7" s="926"/>
      <c r="Y7" s="926"/>
      <c r="Z7" s="926"/>
      <c r="AA7" s="926"/>
      <c r="AB7" s="926"/>
      <c r="AC7" s="926"/>
      <c r="AD7" s="926"/>
      <c r="AE7" s="926"/>
      <c r="AF7" s="926"/>
      <c r="AG7" s="926"/>
      <c r="AH7" s="926"/>
      <c r="AI7" s="926"/>
      <c r="AJ7" s="927"/>
    </row>
    <row r="8" spans="1:36" ht="32.25" customHeight="1">
      <c r="A8" s="1669" t="s">
        <v>594</v>
      </c>
      <c r="B8" s="1669" t="s">
        <v>595</v>
      </c>
      <c r="C8" s="1663" t="s">
        <v>596</v>
      </c>
      <c r="D8" s="1669" t="s">
        <v>597</v>
      </c>
      <c r="E8" s="1663" t="s">
        <v>817</v>
      </c>
      <c r="F8" s="1670" t="s">
        <v>599</v>
      </c>
      <c r="G8" s="1665" t="s">
        <v>602</v>
      </c>
      <c r="H8" s="1666" t="s">
        <v>600</v>
      </c>
      <c r="I8" s="1667" t="s">
        <v>820</v>
      </c>
      <c r="J8" s="1707" t="s">
        <v>875</v>
      </c>
      <c r="K8" s="1653" t="s">
        <v>822</v>
      </c>
      <c r="L8" s="1704" t="s">
        <v>823</v>
      </c>
      <c r="M8" s="1653" t="s">
        <v>822</v>
      </c>
      <c r="N8" s="1705" t="s">
        <v>824</v>
      </c>
      <c r="O8" s="1705"/>
      <c r="P8" s="1705"/>
      <c r="Q8" s="1705"/>
      <c r="R8" s="1706" t="s">
        <v>825</v>
      </c>
      <c r="S8" s="1703" t="s">
        <v>826</v>
      </c>
      <c r="T8" s="1703"/>
      <c r="U8" s="1703" t="s">
        <v>827</v>
      </c>
      <c r="V8" s="1703"/>
      <c r="W8" s="1640" t="s">
        <v>828</v>
      </c>
      <c r="X8" s="1640" t="s">
        <v>829</v>
      </c>
      <c r="Y8" s="1640" t="s">
        <v>830</v>
      </c>
      <c r="Z8" s="1640" t="s">
        <v>831</v>
      </c>
      <c r="AA8" s="1640" t="s">
        <v>832</v>
      </c>
      <c r="AB8" s="1640" t="s">
        <v>833</v>
      </c>
      <c r="AC8" s="1640" t="s">
        <v>834</v>
      </c>
      <c r="AD8" s="1640" t="s">
        <v>835</v>
      </c>
      <c r="AE8" s="1640" t="s">
        <v>836</v>
      </c>
      <c r="AF8" s="1640" t="s">
        <v>837</v>
      </c>
      <c r="AG8" s="1640" t="s">
        <v>838</v>
      </c>
      <c r="AH8" s="1640" t="s">
        <v>839</v>
      </c>
      <c r="AI8" s="1642" t="s">
        <v>609</v>
      </c>
      <c r="AJ8" s="1642" t="s">
        <v>610</v>
      </c>
    </row>
    <row r="9" spans="1:36" ht="97.5" customHeight="1">
      <c r="A9" s="1669"/>
      <c r="B9" s="1669"/>
      <c r="C9" s="1663"/>
      <c r="D9" s="1669"/>
      <c r="E9" s="1663"/>
      <c r="F9" s="1670"/>
      <c r="G9" s="1665"/>
      <c r="H9" s="1666"/>
      <c r="I9" s="1667"/>
      <c r="J9" s="1708"/>
      <c r="K9" s="1653"/>
      <c r="L9" s="1704"/>
      <c r="M9" s="1653"/>
      <c r="N9" s="878" t="s">
        <v>840</v>
      </c>
      <c r="O9" s="878" t="s">
        <v>841</v>
      </c>
      <c r="P9" s="878" t="s">
        <v>842</v>
      </c>
      <c r="Q9" s="878" t="s">
        <v>843</v>
      </c>
      <c r="R9" s="1706"/>
      <c r="S9" s="879" t="s">
        <v>844</v>
      </c>
      <c r="T9" s="879" t="s">
        <v>845</v>
      </c>
      <c r="U9" s="879" t="s">
        <v>844</v>
      </c>
      <c r="V9" s="879" t="s">
        <v>845</v>
      </c>
      <c r="W9" s="1640"/>
      <c r="X9" s="1640"/>
      <c r="Y9" s="1640"/>
      <c r="Z9" s="1640"/>
      <c r="AA9" s="1640"/>
      <c r="AB9" s="1640"/>
      <c r="AC9" s="1640"/>
      <c r="AD9" s="1640"/>
      <c r="AE9" s="1640"/>
      <c r="AF9" s="1640"/>
      <c r="AG9" s="1640"/>
      <c r="AH9" s="1640"/>
      <c r="AI9" s="1642"/>
      <c r="AJ9" s="1642"/>
    </row>
    <row r="10" spans="1:36" ht="122.25" customHeight="1">
      <c r="A10" s="928"/>
      <c r="B10" s="995"/>
      <c r="C10" s="930"/>
      <c r="D10" s="929"/>
      <c r="E10" s="996"/>
      <c r="F10" s="997"/>
      <c r="G10" s="932"/>
      <c r="H10" s="1738" t="s">
        <v>1002</v>
      </c>
      <c r="I10" s="933"/>
      <c r="J10" s="1681" t="s">
        <v>1003</v>
      </c>
      <c r="K10" s="936"/>
      <c r="L10" s="998" t="s">
        <v>1004</v>
      </c>
      <c r="M10" s="936"/>
      <c r="N10" s="878"/>
      <c r="O10" s="878"/>
      <c r="P10" s="878"/>
      <c r="Q10" s="878"/>
      <c r="R10" s="937"/>
      <c r="S10" s="879"/>
      <c r="T10" s="879"/>
      <c r="U10" s="879"/>
      <c r="V10" s="879"/>
      <c r="W10" s="938"/>
      <c r="X10" s="938"/>
      <c r="Y10" s="938"/>
      <c r="Z10" s="938"/>
      <c r="AA10" s="938"/>
      <c r="AB10" s="938"/>
      <c r="AC10" s="938"/>
      <c r="AD10" s="938"/>
      <c r="AE10" s="938"/>
      <c r="AF10" s="938"/>
      <c r="AG10" s="938"/>
      <c r="AH10" s="938"/>
      <c r="AI10" s="939" t="s">
        <v>922</v>
      </c>
      <c r="AJ10" s="939"/>
    </row>
    <row r="11" spans="1:36" ht="97.5" customHeight="1">
      <c r="A11" s="940" t="s">
        <v>846</v>
      </c>
      <c r="B11" s="1712" t="s">
        <v>1005</v>
      </c>
      <c r="C11" s="1681" t="s">
        <v>781</v>
      </c>
      <c r="D11" s="1681" t="s">
        <v>1006</v>
      </c>
      <c r="E11" s="1740">
        <f>SUM(I11:I18)</f>
        <v>0</v>
      </c>
      <c r="F11" s="1709">
        <v>5</v>
      </c>
      <c r="G11" s="941" t="s">
        <v>787</v>
      </c>
      <c r="H11" s="1739"/>
      <c r="I11" s="942">
        <v>0</v>
      </c>
      <c r="J11" s="1682"/>
      <c r="K11" s="921"/>
      <c r="L11" s="999" t="s">
        <v>1007</v>
      </c>
      <c r="M11" s="921"/>
      <c r="N11" s="944">
        <v>1</v>
      </c>
      <c r="O11" s="944">
        <v>1</v>
      </c>
      <c r="P11" s="944">
        <v>1</v>
      </c>
      <c r="Q11" s="944">
        <v>1</v>
      </c>
      <c r="R11" s="937" t="s">
        <v>855</v>
      </c>
      <c r="S11" s="937" t="s">
        <v>855</v>
      </c>
      <c r="T11" s="937" t="s">
        <v>855</v>
      </c>
      <c r="U11" s="937" t="s">
        <v>855</v>
      </c>
      <c r="V11" s="937" t="s">
        <v>855</v>
      </c>
      <c r="W11" s="937" t="s">
        <v>855</v>
      </c>
      <c r="X11" s="937" t="s">
        <v>855</v>
      </c>
      <c r="Y11" s="937" t="s">
        <v>855</v>
      </c>
      <c r="Z11" s="937" t="s">
        <v>855</v>
      </c>
      <c r="AA11" s="937" t="s">
        <v>855</v>
      </c>
      <c r="AB11" s="937" t="s">
        <v>855</v>
      </c>
      <c r="AC11" s="937" t="s">
        <v>855</v>
      </c>
      <c r="AD11" s="937" t="s">
        <v>855</v>
      </c>
      <c r="AE11" s="937" t="s">
        <v>855</v>
      </c>
      <c r="AF11" s="937" t="s">
        <v>855</v>
      </c>
      <c r="AG11" s="937" t="s">
        <v>855</v>
      </c>
      <c r="AH11" s="937" t="s">
        <v>855</v>
      </c>
      <c r="AI11" s="939" t="s">
        <v>922</v>
      </c>
      <c r="AJ11" s="939"/>
    </row>
    <row r="12" spans="1:36" ht="60" customHeight="1">
      <c r="A12" s="940"/>
      <c r="B12" s="1712"/>
      <c r="C12" s="1697"/>
      <c r="D12" s="1697"/>
      <c r="E12" s="1740"/>
      <c r="F12" s="1709"/>
      <c r="G12" s="1681" t="s">
        <v>1008</v>
      </c>
      <c r="H12" s="1738" t="s">
        <v>1009</v>
      </c>
      <c r="I12" s="1689"/>
      <c r="J12" s="1681" t="s">
        <v>1010</v>
      </c>
      <c r="K12" s="921"/>
      <c r="L12" s="999" t="s">
        <v>1011</v>
      </c>
      <c r="M12" s="921"/>
      <c r="N12" s="944"/>
      <c r="O12" s="944"/>
      <c r="P12" s="944"/>
      <c r="Q12" s="944"/>
      <c r="R12" s="937"/>
      <c r="S12" s="937"/>
      <c r="T12" s="937"/>
      <c r="U12" s="937"/>
      <c r="V12" s="937"/>
      <c r="W12" s="937"/>
      <c r="X12" s="937"/>
      <c r="Y12" s="937"/>
      <c r="Z12" s="937"/>
      <c r="AA12" s="937"/>
      <c r="AB12" s="937"/>
      <c r="AC12" s="937"/>
      <c r="AD12" s="937"/>
      <c r="AE12" s="937"/>
      <c r="AF12" s="937"/>
      <c r="AG12" s="937"/>
      <c r="AH12" s="937"/>
      <c r="AI12" s="945"/>
      <c r="AJ12" s="939"/>
    </row>
    <row r="13" spans="1:36" ht="96" customHeight="1">
      <c r="A13" s="940"/>
      <c r="B13" s="1712"/>
      <c r="C13" s="1697"/>
      <c r="D13" s="1697"/>
      <c r="E13" s="1740"/>
      <c r="F13" s="1709"/>
      <c r="G13" s="1682"/>
      <c r="H13" s="1739"/>
      <c r="I13" s="1690"/>
      <c r="J13" s="1682"/>
      <c r="K13" s="921"/>
      <c r="L13" s="999" t="s">
        <v>1012</v>
      </c>
      <c r="M13" s="921"/>
      <c r="N13" s="949">
        <v>0</v>
      </c>
      <c r="O13" s="949">
        <v>1</v>
      </c>
      <c r="P13" s="949">
        <v>0</v>
      </c>
      <c r="Q13" s="949">
        <v>1</v>
      </c>
      <c r="R13" s="950">
        <v>0</v>
      </c>
      <c r="S13" s="951">
        <v>0</v>
      </c>
      <c r="T13" s="951">
        <v>0</v>
      </c>
      <c r="U13" s="951">
        <v>0</v>
      </c>
      <c r="V13" s="951">
        <v>0</v>
      </c>
      <c r="W13" s="949">
        <v>0</v>
      </c>
      <c r="X13" s="949">
        <v>0</v>
      </c>
      <c r="Y13" s="949">
        <v>0</v>
      </c>
      <c r="Z13" s="949"/>
      <c r="AA13" s="949"/>
      <c r="AB13" s="949"/>
      <c r="AC13" s="949"/>
      <c r="AD13" s="949"/>
      <c r="AE13" s="949"/>
      <c r="AF13" s="949"/>
      <c r="AG13" s="949"/>
      <c r="AH13" s="949"/>
      <c r="AI13" s="939" t="s">
        <v>922</v>
      </c>
      <c r="AJ13" s="946"/>
    </row>
    <row r="14" spans="1:36" ht="96" customHeight="1">
      <c r="A14" s="940"/>
      <c r="B14" s="1712"/>
      <c r="C14" s="1697"/>
      <c r="D14" s="1697"/>
      <c r="E14" s="1740"/>
      <c r="F14" s="1709"/>
      <c r="G14" s="959"/>
      <c r="H14" s="1738" t="s">
        <v>1013</v>
      </c>
      <c r="I14" s="960"/>
      <c r="J14" s="1681" t="s">
        <v>1014</v>
      </c>
      <c r="K14" s="921"/>
      <c r="L14" s="1681" t="s">
        <v>1015</v>
      </c>
      <c r="M14" s="921"/>
      <c r="N14" s="949"/>
      <c r="O14" s="949"/>
      <c r="P14" s="949"/>
      <c r="Q14" s="949"/>
      <c r="R14" s="950"/>
      <c r="S14" s="951"/>
      <c r="T14" s="951"/>
      <c r="U14" s="951"/>
      <c r="V14" s="951"/>
      <c r="W14" s="949"/>
      <c r="X14" s="949"/>
      <c r="Y14" s="949"/>
      <c r="Z14" s="949"/>
      <c r="AA14" s="949"/>
      <c r="AB14" s="949"/>
      <c r="AC14" s="949"/>
      <c r="AD14" s="949"/>
      <c r="AE14" s="949"/>
      <c r="AF14" s="949"/>
      <c r="AG14" s="949"/>
      <c r="AH14" s="949"/>
      <c r="AI14" s="945"/>
      <c r="AJ14" s="946"/>
    </row>
    <row r="15" spans="1:36" ht="71.25" customHeight="1">
      <c r="A15" s="940"/>
      <c r="B15" s="1712"/>
      <c r="C15" s="1697"/>
      <c r="D15" s="1697"/>
      <c r="E15" s="1740"/>
      <c r="F15" s="1709"/>
      <c r="G15" s="941" t="s">
        <v>1016</v>
      </c>
      <c r="H15" s="1739"/>
      <c r="I15" s="942"/>
      <c r="J15" s="1682"/>
      <c r="K15" s="921"/>
      <c r="L15" s="1682"/>
      <c r="M15" s="921"/>
      <c r="N15" s="949">
        <v>0</v>
      </c>
      <c r="O15" s="949">
        <v>1</v>
      </c>
      <c r="P15" s="949">
        <v>0</v>
      </c>
      <c r="Q15" s="949">
        <v>1</v>
      </c>
      <c r="R15" s="950"/>
      <c r="S15" s="951"/>
      <c r="T15" s="951"/>
      <c r="U15" s="951"/>
      <c r="V15" s="951"/>
      <c r="W15" s="949"/>
      <c r="X15" s="949"/>
      <c r="Y15" s="949"/>
      <c r="Z15" s="949"/>
      <c r="AA15" s="949"/>
      <c r="AB15" s="949"/>
      <c r="AC15" s="949"/>
      <c r="AD15" s="949"/>
      <c r="AE15" s="949"/>
      <c r="AF15" s="949"/>
      <c r="AG15" s="949"/>
      <c r="AH15" s="949"/>
      <c r="AI15" s="945" t="s">
        <v>856</v>
      </c>
      <c r="AJ15" s="946"/>
    </row>
    <row r="16" spans="1:36" ht="71.25" customHeight="1">
      <c r="A16" s="940"/>
      <c r="B16" s="1712"/>
      <c r="C16" s="1697"/>
      <c r="D16" s="1697"/>
      <c r="E16" s="1740"/>
      <c r="F16" s="1709"/>
      <c r="G16" s="941"/>
      <c r="H16" s="1738" t="s">
        <v>1017</v>
      </c>
      <c r="I16" s="942"/>
      <c r="J16" s="1681" t="s">
        <v>1018</v>
      </c>
      <c r="K16" s="921"/>
      <c r="L16" s="1000" t="s">
        <v>1019</v>
      </c>
      <c r="M16" s="921"/>
      <c r="N16" s="949"/>
      <c r="O16" s="949"/>
      <c r="P16" s="949"/>
      <c r="Q16" s="949"/>
      <c r="R16" s="950"/>
      <c r="S16" s="951"/>
      <c r="T16" s="951"/>
      <c r="U16" s="951"/>
      <c r="V16" s="951"/>
      <c r="W16" s="949"/>
      <c r="X16" s="949"/>
      <c r="Y16" s="949"/>
      <c r="Z16" s="949"/>
      <c r="AA16" s="949"/>
      <c r="AB16" s="949"/>
      <c r="AC16" s="949"/>
      <c r="AD16" s="949"/>
      <c r="AE16" s="949"/>
      <c r="AF16" s="949"/>
      <c r="AG16" s="949"/>
      <c r="AH16" s="949"/>
      <c r="AI16" s="945"/>
      <c r="AJ16" s="946"/>
    </row>
    <row r="17" spans="1:36" ht="91.5" customHeight="1">
      <c r="A17" s="940"/>
      <c r="B17" s="1712"/>
      <c r="C17" s="1697"/>
      <c r="D17" s="1697"/>
      <c r="E17" s="1740"/>
      <c r="F17" s="1709"/>
      <c r="G17" s="941" t="s">
        <v>1020</v>
      </c>
      <c r="H17" s="1739"/>
      <c r="I17" s="942"/>
      <c r="J17" s="1682"/>
      <c r="K17" s="921"/>
      <c r="L17" s="952" t="s">
        <v>1021</v>
      </c>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39" t="s">
        <v>922</v>
      </c>
      <c r="AJ17" s="946"/>
    </row>
    <row r="18" spans="1:36" ht="106.5" customHeight="1">
      <c r="A18" s="940"/>
      <c r="B18" s="1712"/>
      <c r="C18" s="1697"/>
      <c r="D18" s="1697"/>
      <c r="E18" s="1740"/>
      <c r="F18" s="1709"/>
      <c r="G18" s="1681" t="s">
        <v>795</v>
      </c>
      <c r="H18" s="1738" t="s">
        <v>1022</v>
      </c>
      <c r="I18" s="1689">
        <v>0</v>
      </c>
      <c r="J18" s="1681" t="s">
        <v>1023</v>
      </c>
      <c r="K18" s="921"/>
      <c r="L18" s="999" t="s">
        <v>1024</v>
      </c>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45"/>
      <c r="AJ18" s="946"/>
    </row>
    <row r="19" spans="1:36" ht="60" customHeight="1">
      <c r="A19" s="940" t="s">
        <v>846</v>
      </c>
      <c r="B19" s="1712"/>
      <c r="C19" s="1682"/>
      <c r="D19" s="1682"/>
      <c r="E19" s="1740"/>
      <c r="F19" s="1709"/>
      <c r="G19" s="1682"/>
      <c r="H19" s="1739"/>
      <c r="I19" s="1690"/>
      <c r="J19" s="1682"/>
      <c r="K19" s="921"/>
      <c r="L19" s="943"/>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39" t="s">
        <v>922</v>
      </c>
      <c r="AJ19" s="946"/>
    </row>
  </sheetData>
  <sheetProtection/>
  <mergeCells count="63">
    <mergeCell ref="A1:J1"/>
    <mergeCell ref="A2:J2"/>
    <mergeCell ref="A3:E3"/>
    <mergeCell ref="F3:K3"/>
    <mergeCell ref="A4:E4"/>
    <mergeCell ref="F4:K4"/>
    <mergeCell ref="A5:E5"/>
    <mergeCell ref="F5:K5"/>
    <mergeCell ref="A6:E6"/>
    <mergeCell ref="F6:K6"/>
    <mergeCell ref="A7:E7"/>
    <mergeCell ref="F7:K7"/>
    <mergeCell ref="A8:A9"/>
    <mergeCell ref="B8:B9"/>
    <mergeCell ref="C8:C9"/>
    <mergeCell ref="D8:D9"/>
    <mergeCell ref="E8:E9"/>
    <mergeCell ref="F8:F9"/>
    <mergeCell ref="G8:G9"/>
    <mergeCell ref="H8:H9"/>
    <mergeCell ref="I8:I9"/>
    <mergeCell ref="J8:J9"/>
    <mergeCell ref="K8:K9"/>
    <mergeCell ref="L8:L9"/>
    <mergeCell ref="M8:M9"/>
    <mergeCell ref="N8:Q8"/>
    <mergeCell ref="R8:R9"/>
    <mergeCell ref="S8:T8"/>
    <mergeCell ref="U8:V8"/>
    <mergeCell ref="W8:W9"/>
    <mergeCell ref="AG8:AG9"/>
    <mergeCell ref="AH8:AH9"/>
    <mergeCell ref="AI8:AI9"/>
    <mergeCell ref="X8:X9"/>
    <mergeCell ref="Y8:Y9"/>
    <mergeCell ref="Z8:Z9"/>
    <mergeCell ref="AA8:AA9"/>
    <mergeCell ref="AB8:AB9"/>
    <mergeCell ref="AC8:AC9"/>
    <mergeCell ref="B11:B19"/>
    <mergeCell ref="C11:C19"/>
    <mergeCell ref="D11:D19"/>
    <mergeCell ref="E11:E19"/>
    <mergeCell ref="F11:F19"/>
    <mergeCell ref="G12:G13"/>
    <mergeCell ref="G18:G19"/>
    <mergeCell ref="L14:L15"/>
    <mergeCell ref="H16:H17"/>
    <mergeCell ref="J16:J17"/>
    <mergeCell ref="AJ8:AJ9"/>
    <mergeCell ref="H10:H11"/>
    <mergeCell ref="J10:J11"/>
    <mergeCell ref="H12:H13"/>
    <mergeCell ref="AD8:AD9"/>
    <mergeCell ref="AE8:AE9"/>
    <mergeCell ref="AF8:AF9"/>
    <mergeCell ref="H18:H19"/>
    <mergeCell ref="I18:I19"/>
    <mergeCell ref="J18:J19"/>
    <mergeCell ref="I12:I13"/>
    <mergeCell ref="J12:J13"/>
    <mergeCell ref="H14:H15"/>
    <mergeCell ref="J14:J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21"/>
  <sheetViews>
    <sheetView zoomScale="60" zoomScaleNormal="60" zoomScalePageLayoutView="0" workbookViewId="0" topLeftCell="A13">
      <selection activeCell="F14" sqref="F14"/>
    </sheetView>
  </sheetViews>
  <sheetFormatPr defaultColWidth="11.421875" defaultRowHeight="15"/>
  <cols>
    <col min="1" max="1" width="4.57421875" style="1" customWidth="1"/>
    <col min="2" max="2" width="32.421875" style="169" customWidth="1"/>
    <col min="3" max="3" width="12.140625" style="169" customWidth="1"/>
    <col min="4" max="4" width="30.00390625" style="1" customWidth="1"/>
    <col min="5" max="5" width="11.7109375" style="1" customWidth="1"/>
    <col min="6" max="7" width="11.421875" style="1" customWidth="1"/>
    <col min="8" max="8" width="19.28125" style="124" customWidth="1"/>
    <col min="9" max="9" width="15.7109375" style="124" customWidth="1"/>
    <col min="10" max="10" width="4.8515625" style="124" customWidth="1"/>
    <col min="11" max="12" width="5.7109375" style="1" customWidth="1"/>
    <col min="13" max="13" width="6.57421875" style="1" customWidth="1"/>
    <col min="14" max="14" width="6.140625" style="1" customWidth="1"/>
    <col min="15" max="15" width="5.57421875" style="1" customWidth="1"/>
    <col min="16" max="16" width="5.00390625" style="1" customWidth="1"/>
    <col min="17" max="18" width="6.7109375" style="1" customWidth="1"/>
    <col min="19" max="19" width="8.140625" style="1" bestFit="1" customWidth="1"/>
    <col min="20" max="22" width="5.00390625" style="1" customWidth="1"/>
    <col min="23" max="23" width="8.140625" style="1" bestFit="1" customWidth="1"/>
    <col min="24" max="32" width="5.00390625" style="1" customWidth="1"/>
    <col min="33" max="33" width="11.8515625" style="169" customWidth="1"/>
    <col min="34" max="34" width="14.28125" style="1" customWidth="1"/>
    <col min="35" max="35" width="9.8515625" style="1" customWidth="1"/>
    <col min="36" max="36" width="13.57421875" style="1" customWidth="1"/>
    <col min="37" max="16384" width="11.421875" style="1" customWidth="1"/>
  </cols>
  <sheetData>
    <row r="1" spans="2:36" ht="12.75" thickBot="1">
      <c r="B1" s="2"/>
      <c r="C1" s="2"/>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ht="12">
      <c r="B2" s="1089" t="s">
        <v>39</v>
      </c>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1"/>
    </row>
    <row r="3" spans="2:36" ht="12.75" thickBot="1">
      <c r="B3" s="1092" t="s">
        <v>1088</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4"/>
    </row>
    <row r="4" spans="2:36" ht="33.75" customHeight="1">
      <c r="B4" s="1095" t="s">
        <v>42</v>
      </c>
      <c r="C4" s="1096"/>
      <c r="D4" s="1096"/>
      <c r="E4" s="1096"/>
      <c r="F4" s="1096"/>
      <c r="G4" s="1096"/>
      <c r="H4" s="1097"/>
      <c r="I4" s="1098" t="s">
        <v>43</v>
      </c>
      <c r="J4" s="1099"/>
      <c r="K4" s="1099"/>
      <c r="L4" s="1099"/>
      <c r="M4" s="1099"/>
      <c r="N4" s="1099"/>
      <c r="O4" s="1099"/>
      <c r="P4" s="1099"/>
      <c r="Q4" s="1099"/>
      <c r="R4" s="1099"/>
      <c r="S4" s="1099"/>
      <c r="T4" s="1100"/>
      <c r="U4" s="1098" t="s">
        <v>16</v>
      </c>
      <c r="V4" s="1101"/>
      <c r="W4" s="1101"/>
      <c r="X4" s="1101"/>
      <c r="Y4" s="1101"/>
      <c r="Z4" s="1101"/>
      <c r="AA4" s="1101"/>
      <c r="AB4" s="1101"/>
      <c r="AC4" s="1101"/>
      <c r="AD4" s="1101"/>
      <c r="AE4" s="1101"/>
      <c r="AF4" s="1101"/>
      <c r="AG4" s="1101"/>
      <c r="AH4" s="1101"/>
      <c r="AI4" s="1101"/>
      <c r="AJ4" s="1102"/>
    </row>
    <row r="5" spans="2:36" ht="46.5" customHeight="1" thickBot="1">
      <c r="B5" s="1103" t="s">
        <v>84</v>
      </c>
      <c r="C5" s="1104"/>
      <c r="D5" s="1105"/>
      <c r="E5" s="1008"/>
      <c r="F5" s="1106" t="s">
        <v>85</v>
      </c>
      <c r="G5" s="1106"/>
      <c r="H5" s="1106"/>
      <c r="I5" s="1106"/>
      <c r="J5" s="1106"/>
      <c r="K5" s="1106"/>
      <c r="L5" s="1106"/>
      <c r="M5" s="1106"/>
      <c r="N5" s="1107"/>
      <c r="O5" s="1108" t="s">
        <v>0</v>
      </c>
      <c r="P5" s="1109"/>
      <c r="Q5" s="1109"/>
      <c r="R5" s="1109"/>
      <c r="S5" s="1109"/>
      <c r="T5" s="1109"/>
      <c r="U5" s="1109"/>
      <c r="V5" s="1109"/>
      <c r="W5" s="1109"/>
      <c r="X5" s="1109"/>
      <c r="Y5" s="1109"/>
      <c r="Z5" s="1109"/>
      <c r="AA5" s="1109"/>
      <c r="AB5" s="1109"/>
      <c r="AC5" s="1109"/>
      <c r="AD5" s="1109"/>
      <c r="AE5" s="1109"/>
      <c r="AF5" s="1110"/>
      <c r="AG5" s="1111" t="s">
        <v>1</v>
      </c>
      <c r="AH5" s="1112"/>
      <c r="AI5" s="1112"/>
      <c r="AJ5" s="1113"/>
    </row>
    <row r="6" spans="2:36" ht="39" customHeight="1">
      <c r="B6" s="1077" t="s">
        <v>17</v>
      </c>
      <c r="C6" s="1079" t="s">
        <v>2</v>
      </c>
      <c r="D6" s="1080"/>
      <c r="E6" s="1080"/>
      <c r="F6" s="1080"/>
      <c r="G6" s="1080"/>
      <c r="H6" s="1080"/>
      <c r="I6" s="1083" t="s">
        <v>3</v>
      </c>
      <c r="J6" s="1085" t="s">
        <v>18</v>
      </c>
      <c r="K6" s="1085" t="s">
        <v>4</v>
      </c>
      <c r="L6" s="1087" t="s">
        <v>520</v>
      </c>
      <c r="M6" s="1063" t="s">
        <v>19</v>
      </c>
      <c r="N6" s="1065" t="s">
        <v>20</v>
      </c>
      <c r="O6" s="1067" t="s">
        <v>30</v>
      </c>
      <c r="P6" s="1068"/>
      <c r="Q6" s="1069" t="s">
        <v>31</v>
      </c>
      <c r="R6" s="1068"/>
      <c r="S6" s="1069" t="s">
        <v>32</v>
      </c>
      <c r="T6" s="1068"/>
      <c r="U6" s="1069" t="s">
        <v>7</v>
      </c>
      <c r="V6" s="1068"/>
      <c r="W6" s="1069" t="s">
        <v>6</v>
      </c>
      <c r="X6" s="1068"/>
      <c r="Y6" s="1069" t="s">
        <v>33</v>
      </c>
      <c r="Z6" s="1068"/>
      <c r="AA6" s="1069" t="s">
        <v>5</v>
      </c>
      <c r="AB6" s="1068"/>
      <c r="AC6" s="1069" t="s">
        <v>8</v>
      </c>
      <c r="AD6" s="1068"/>
      <c r="AE6" s="1069" t="s">
        <v>9</v>
      </c>
      <c r="AF6" s="1118"/>
      <c r="AG6" s="1114" t="s">
        <v>10</v>
      </c>
      <c r="AH6" s="1059" t="s">
        <v>11</v>
      </c>
      <c r="AI6" s="1061" t="s">
        <v>46</v>
      </c>
      <c r="AJ6" s="1070" t="s">
        <v>21</v>
      </c>
    </row>
    <row r="7" spans="2:36" ht="46.5" customHeight="1" thickBot="1">
      <c r="B7" s="1078"/>
      <c r="C7" s="1081"/>
      <c r="D7" s="1082"/>
      <c r="E7" s="1082"/>
      <c r="F7" s="1082"/>
      <c r="G7" s="1082"/>
      <c r="H7" s="1082"/>
      <c r="I7" s="1084"/>
      <c r="J7" s="1086" t="s">
        <v>18</v>
      </c>
      <c r="K7" s="1086"/>
      <c r="L7" s="1088"/>
      <c r="M7" s="1064"/>
      <c r="N7" s="1066"/>
      <c r="O7" s="4" t="s">
        <v>22</v>
      </c>
      <c r="P7" s="5" t="s">
        <v>23</v>
      </c>
      <c r="Q7" s="6" t="s">
        <v>22</v>
      </c>
      <c r="R7" s="5" t="s">
        <v>23</v>
      </c>
      <c r="S7" s="6" t="s">
        <v>22</v>
      </c>
      <c r="T7" s="5" t="s">
        <v>23</v>
      </c>
      <c r="U7" s="6" t="s">
        <v>22</v>
      </c>
      <c r="V7" s="5" t="s">
        <v>23</v>
      </c>
      <c r="W7" s="6" t="s">
        <v>22</v>
      </c>
      <c r="X7" s="5" t="s">
        <v>23</v>
      </c>
      <c r="Y7" s="6" t="s">
        <v>22</v>
      </c>
      <c r="Z7" s="5" t="s">
        <v>23</v>
      </c>
      <c r="AA7" s="6" t="s">
        <v>22</v>
      </c>
      <c r="AB7" s="5" t="s">
        <v>24</v>
      </c>
      <c r="AC7" s="6" t="s">
        <v>22</v>
      </c>
      <c r="AD7" s="5" t="s">
        <v>24</v>
      </c>
      <c r="AE7" s="6" t="s">
        <v>22</v>
      </c>
      <c r="AF7" s="161" t="s">
        <v>24</v>
      </c>
      <c r="AG7" s="1115"/>
      <c r="AH7" s="1060"/>
      <c r="AI7" s="1062"/>
      <c r="AJ7" s="1071"/>
    </row>
    <row r="8" spans="2:36" ht="24.75" thickBot="1">
      <c r="B8" s="8" t="s">
        <v>47</v>
      </c>
      <c r="C8" s="1116" t="s">
        <v>86</v>
      </c>
      <c r="D8" s="1117"/>
      <c r="E8" s="1117"/>
      <c r="F8" s="1117"/>
      <c r="G8" s="1117"/>
      <c r="H8" s="1117"/>
      <c r="I8" s="9" t="s">
        <v>87</v>
      </c>
      <c r="J8" s="10"/>
      <c r="K8" s="11"/>
      <c r="L8" s="11"/>
      <c r="M8" s="12"/>
      <c r="N8" s="13"/>
      <c r="O8" s="14">
        <f aca="true" t="shared" si="0" ref="O8:AG8">O10+O14+O17+O20</f>
        <v>0</v>
      </c>
      <c r="P8" s="15">
        <f t="shared" si="0"/>
        <v>0</v>
      </c>
      <c r="Q8" s="14">
        <f t="shared" si="0"/>
        <v>43825330</v>
      </c>
      <c r="R8" s="15">
        <f t="shared" si="0"/>
        <v>0</v>
      </c>
      <c r="S8" s="14">
        <f t="shared" si="0"/>
        <v>0</v>
      </c>
      <c r="T8" s="15">
        <f t="shared" si="0"/>
        <v>0</v>
      </c>
      <c r="U8" s="14">
        <f t="shared" si="0"/>
        <v>0</v>
      </c>
      <c r="V8" s="15">
        <f t="shared" si="0"/>
        <v>0</v>
      </c>
      <c r="W8" s="14">
        <f t="shared" si="0"/>
        <v>0</v>
      </c>
      <c r="X8" s="15">
        <f t="shared" si="0"/>
        <v>0</v>
      </c>
      <c r="Y8" s="14">
        <f t="shared" si="0"/>
        <v>0</v>
      </c>
      <c r="Z8" s="15">
        <f t="shared" si="0"/>
        <v>0</v>
      </c>
      <c r="AA8" s="14">
        <f t="shared" si="0"/>
        <v>0</v>
      </c>
      <c r="AB8" s="15">
        <f t="shared" si="0"/>
        <v>0</v>
      </c>
      <c r="AC8" s="14">
        <f t="shared" si="0"/>
        <v>0</v>
      </c>
      <c r="AD8" s="15">
        <f t="shared" si="0"/>
        <v>0</v>
      </c>
      <c r="AE8" s="71">
        <f t="shared" si="0"/>
        <v>35825330</v>
      </c>
      <c r="AF8" s="15">
        <f t="shared" si="0"/>
        <v>0</v>
      </c>
      <c r="AG8" s="162">
        <f t="shared" si="0"/>
        <v>0</v>
      </c>
      <c r="AH8" s="17"/>
      <c r="AI8" s="17"/>
      <c r="AJ8" s="18"/>
    </row>
    <row r="9" spans="1:37" ht="5.25" customHeight="1" thickBot="1">
      <c r="A9" s="19"/>
      <c r="B9" s="20"/>
      <c r="C9" s="20"/>
      <c r="D9" s="20"/>
      <c r="E9" s="20"/>
      <c r="F9" s="20"/>
      <c r="G9" s="20"/>
      <c r="H9" s="20"/>
      <c r="I9" s="20"/>
      <c r="J9" s="20"/>
      <c r="K9" s="20"/>
      <c r="L9" s="20"/>
      <c r="M9" s="20"/>
      <c r="N9" s="20"/>
      <c r="O9" s="21"/>
      <c r="P9" s="21"/>
      <c r="Q9" s="21"/>
      <c r="R9" s="21"/>
      <c r="S9" s="21"/>
      <c r="T9" s="21"/>
      <c r="U9" s="21"/>
      <c r="V9" s="21"/>
      <c r="W9" s="21"/>
      <c r="X9" s="21"/>
      <c r="Y9" s="21"/>
      <c r="Z9" s="21"/>
      <c r="AA9" s="21"/>
      <c r="AB9" s="21"/>
      <c r="AC9" s="21"/>
      <c r="AD9" s="21"/>
      <c r="AE9" s="21"/>
      <c r="AF9" s="21"/>
      <c r="AG9" s="20"/>
      <c r="AH9" s="20"/>
      <c r="AI9" s="20"/>
      <c r="AJ9" s="20"/>
      <c r="AK9" s="19"/>
    </row>
    <row r="10" spans="2:36" ht="36">
      <c r="B10" s="22" t="s">
        <v>12</v>
      </c>
      <c r="C10" s="23" t="s">
        <v>28</v>
      </c>
      <c r="D10" s="23" t="s">
        <v>13</v>
      </c>
      <c r="E10" s="23" t="s">
        <v>27</v>
      </c>
      <c r="F10" s="23" t="s">
        <v>25</v>
      </c>
      <c r="G10" s="23" t="s">
        <v>26</v>
      </c>
      <c r="H10" s="24" t="s">
        <v>14</v>
      </c>
      <c r="I10" s="25" t="s">
        <v>29</v>
      </c>
      <c r="J10" s="26"/>
      <c r="K10" s="27"/>
      <c r="L10" s="27"/>
      <c r="M10" s="28"/>
      <c r="N10" s="29"/>
      <c r="O10" s="30">
        <f aca="true" t="shared" si="1" ref="O10:AD10">SUM(O11:O12)</f>
        <v>0</v>
      </c>
      <c r="P10" s="15">
        <f t="shared" si="1"/>
        <v>0</v>
      </c>
      <c r="Q10" s="31">
        <f t="shared" si="1"/>
        <v>8000000</v>
      </c>
      <c r="R10" s="15">
        <f t="shared" si="1"/>
        <v>0</v>
      </c>
      <c r="S10" s="31">
        <f t="shared" si="1"/>
        <v>0</v>
      </c>
      <c r="T10" s="15">
        <f t="shared" si="1"/>
        <v>0</v>
      </c>
      <c r="U10" s="31">
        <f t="shared" si="1"/>
        <v>0</v>
      </c>
      <c r="V10" s="15">
        <f t="shared" si="1"/>
        <v>0</v>
      </c>
      <c r="W10" s="31">
        <f t="shared" si="1"/>
        <v>0</v>
      </c>
      <c r="X10" s="15">
        <f t="shared" si="1"/>
        <v>0</v>
      </c>
      <c r="Y10" s="31">
        <f t="shared" si="1"/>
        <v>0</v>
      </c>
      <c r="Z10" s="15">
        <f t="shared" si="1"/>
        <v>0</v>
      </c>
      <c r="AA10" s="31">
        <f t="shared" si="1"/>
        <v>0</v>
      </c>
      <c r="AB10" s="15">
        <f t="shared" si="1"/>
        <v>0</v>
      </c>
      <c r="AC10" s="31">
        <f t="shared" si="1"/>
        <v>0</v>
      </c>
      <c r="AD10" s="15">
        <f t="shared" si="1"/>
        <v>0</v>
      </c>
      <c r="AE10" s="31">
        <f>AE11</f>
        <v>0</v>
      </c>
      <c r="AF10" s="32">
        <f>AF11</f>
        <v>0</v>
      </c>
      <c r="AG10" s="33">
        <f>SUM(AG11:AG12)</f>
        <v>0</v>
      </c>
      <c r="AH10" s="34"/>
      <c r="AI10" s="34"/>
      <c r="AJ10" s="35"/>
    </row>
    <row r="11" spans="2:36" s="36" customFormat="1" ht="24">
      <c r="B11" s="1046" t="s">
        <v>88</v>
      </c>
      <c r="C11" s="37"/>
      <c r="D11" s="163" t="s">
        <v>89</v>
      </c>
      <c r="E11" s="37"/>
      <c r="F11" s="39"/>
      <c r="G11" s="37"/>
      <c r="H11" s="51"/>
      <c r="I11" s="40"/>
      <c r="J11" s="37"/>
      <c r="K11" s="41"/>
      <c r="L11" s="41"/>
      <c r="M11" s="42"/>
      <c r="N11" s="43"/>
      <c r="O11" s="44">
        <v>0</v>
      </c>
      <c r="P11" s="45"/>
      <c r="Q11" s="45"/>
      <c r="R11" s="45"/>
      <c r="S11" s="45"/>
      <c r="T11" s="45"/>
      <c r="U11" s="45"/>
      <c r="V11" s="45"/>
      <c r="W11" s="45"/>
      <c r="X11" s="45"/>
      <c r="Y11" s="45"/>
      <c r="Z11" s="45"/>
      <c r="AA11" s="45"/>
      <c r="AB11" s="45"/>
      <c r="AC11" s="45"/>
      <c r="AD11" s="45"/>
      <c r="AE11" s="46">
        <f>+O11+Q11+S11+U11+W11+Y11+AA11+AC11</f>
        <v>0</v>
      </c>
      <c r="AF11" s="47">
        <f>+P11+R11+T11+V11+X11+Z11+AB11+AD11</f>
        <v>0</v>
      </c>
      <c r="AG11" s="48"/>
      <c r="AH11" s="49"/>
      <c r="AI11" s="49"/>
      <c r="AJ11" s="50" t="s">
        <v>55</v>
      </c>
    </row>
    <row r="12" spans="2:36" s="36" customFormat="1" ht="49.5" thickBot="1">
      <c r="B12" s="1048"/>
      <c r="C12" s="53"/>
      <c r="D12" s="164" t="s">
        <v>90</v>
      </c>
      <c r="E12" s="53"/>
      <c r="F12" s="55"/>
      <c r="G12" s="53"/>
      <c r="H12" s="56" t="s">
        <v>91</v>
      </c>
      <c r="I12" s="57" t="s">
        <v>92</v>
      </c>
      <c r="J12" s="53">
        <v>0</v>
      </c>
      <c r="K12" s="58">
        <v>4</v>
      </c>
      <c r="L12" s="58">
        <v>1</v>
      </c>
      <c r="M12" s="59"/>
      <c r="N12" s="60"/>
      <c r="O12" s="61"/>
      <c r="P12" s="62"/>
      <c r="Q12" s="62">
        <v>8000000</v>
      </c>
      <c r="R12" s="62"/>
      <c r="S12" s="62"/>
      <c r="T12" s="62"/>
      <c r="U12" s="62"/>
      <c r="V12" s="62"/>
      <c r="W12" s="62"/>
      <c r="X12" s="62"/>
      <c r="Y12" s="62"/>
      <c r="Z12" s="62"/>
      <c r="AA12" s="62"/>
      <c r="AB12" s="62"/>
      <c r="AC12" s="62"/>
      <c r="AD12" s="62"/>
      <c r="AE12" s="63">
        <f>+O12+Q12+S12+U12+W12+Y12+AA12+AC12</f>
        <v>8000000</v>
      </c>
      <c r="AF12" s="64">
        <f>+P12+R12+T12+V12+X12+Z12+AB12+AD12</f>
        <v>0</v>
      </c>
      <c r="AG12" s="65" t="s">
        <v>93</v>
      </c>
      <c r="AH12" s="66"/>
      <c r="AI12" s="66"/>
      <c r="AJ12" s="67" t="s">
        <v>94</v>
      </c>
    </row>
    <row r="13" spans="1:37" ht="4.5" customHeight="1" thickBot="1">
      <c r="A13" s="19"/>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19"/>
    </row>
    <row r="14" spans="2:36" ht="51.75">
      <c r="B14" s="22" t="s">
        <v>12</v>
      </c>
      <c r="C14" s="23" t="s">
        <v>28</v>
      </c>
      <c r="D14" s="23" t="s">
        <v>13</v>
      </c>
      <c r="E14" s="23" t="s">
        <v>27</v>
      </c>
      <c r="F14" s="23" t="s">
        <v>25</v>
      </c>
      <c r="G14" s="23" t="s">
        <v>26</v>
      </c>
      <c r="H14" s="24" t="s">
        <v>58</v>
      </c>
      <c r="I14" s="25" t="s">
        <v>29</v>
      </c>
      <c r="J14" s="26"/>
      <c r="K14" s="69"/>
      <c r="L14" s="27"/>
      <c r="M14" s="28"/>
      <c r="N14" s="29"/>
      <c r="O14" s="70">
        <f aca="true" t="shared" si="2" ref="O14:AG14">SUM(O15:O15)</f>
        <v>0</v>
      </c>
      <c r="P14" s="15">
        <f t="shared" si="2"/>
        <v>0</v>
      </c>
      <c r="Q14" s="30">
        <f t="shared" si="2"/>
        <v>20000000</v>
      </c>
      <c r="R14" s="15">
        <f t="shared" si="2"/>
        <v>0</v>
      </c>
      <c r="S14" s="30">
        <f t="shared" si="2"/>
        <v>0</v>
      </c>
      <c r="T14" s="15">
        <f t="shared" si="2"/>
        <v>0</v>
      </c>
      <c r="U14" s="30">
        <f t="shared" si="2"/>
        <v>0</v>
      </c>
      <c r="V14" s="15">
        <f t="shared" si="2"/>
        <v>0</v>
      </c>
      <c r="W14" s="30">
        <f t="shared" si="2"/>
        <v>0</v>
      </c>
      <c r="X14" s="15">
        <f t="shared" si="2"/>
        <v>0</v>
      </c>
      <c r="Y14" s="30">
        <f t="shared" si="2"/>
        <v>0</v>
      </c>
      <c r="Z14" s="15">
        <f t="shared" si="2"/>
        <v>0</v>
      </c>
      <c r="AA14" s="30">
        <f t="shared" si="2"/>
        <v>0</v>
      </c>
      <c r="AB14" s="15">
        <f t="shared" si="2"/>
        <v>0</v>
      </c>
      <c r="AC14" s="30">
        <f t="shared" si="2"/>
        <v>0</v>
      </c>
      <c r="AD14" s="15">
        <f t="shared" si="2"/>
        <v>0</v>
      </c>
      <c r="AE14" s="71">
        <f t="shared" si="2"/>
        <v>20000000</v>
      </c>
      <c r="AF14" s="72">
        <f t="shared" si="2"/>
        <v>0</v>
      </c>
      <c r="AG14" s="73">
        <f t="shared" si="2"/>
        <v>0</v>
      </c>
      <c r="AH14" s="34"/>
      <c r="AI14" s="34"/>
      <c r="AJ14" s="35"/>
    </row>
    <row r="15" spans="2:36" s="74" customFormat="1" ht="140.25" thickBot="1">
      <c r="B15" s="165" t="s">
        <v>95</v>
      </c>
      <c r="C15" s="166"/>
      <c r="D15" s="54" t="s">
        <v>96</v>
      </c>
      <c r="E15" s="53" t="s">
        <v>97</v>
      </c>
      <c r="F15" s="55"/>
      <c r="G15" s="53"/>
      <c r="H15" s="56" t="s">
        <v>96</v>
      </c>
      <c r="I15" s="57" t="s">
        <v>98</v>
      </c>
      <c r="J15" s="53">
        <v>0</v>
      </c>
      <c r="K15" s="58">
        <v>20</v>
      </c>
      <c r="L15" s="53">
        <v>5</v>
      </c>
      <c r="M15" s="53"/>
      <c r="N15" s="67"/>
      <c r="O15" s="167"/>
      <c r="P15" s="63"/>
      <c r="Q15" s="63">
        <v>20000000</v>
      </c>
      <c r="R15" s="63"/>
      <c r="S15" s="63"/>
      <c r="T15" s="63"/>
      <c r="U15" s="63"/>
      <c r="V15" s="63"/>
      <c r="W15" s="63"/>
      <c r="X15" s="63"/>
      <c r="Y15" s="63"/>
      <c r="Z15" s="63"/>
      <c r="AA15" s="63"/>
      <c r="AB15" s="63"/>
      <c r="AC15" s="63"/>
      <c r="AD15" s="63"/>
      <c r="AE15" s="63">
        <f>+O15+Q15+S15+U15+W15+Y15+AA15+AC15</f>
        <v>20000000</v>
      </c>
      <c r="AF15" s="122">
        <f>+P15+R15+T15+V15+X15+Z15+AB15+AD15</f>
        <v>0</v>
      </c>
      <c r="AG15" s="123" t="s">
        <v>93</v>
      </c>
      <c r="AH15" s="59" t="s">
        <v>99</v>
      </c>
      <c r="AI15" s="55"/>
      <c r="AJ15" s="168" t="s">
        <v>55</v>
      </c>
    </row>
    <row r="16" spans="2:36" s="19" customFormat="1" ht="9" customHeight="1" thickBot="1">
      <c r="B16" s="103"/>
      <c r="C16" s="104"/>
      <c r="D16" s="105"/>
      <c r="E16" s="106"/>
      <c r="F16" s="107"/>
      <c r="G16" s="106"/>
      <c r="H16" s="108"/>
      <c r="I16" s="109"/>
      <c r="J16" s="108"/>
      <c r="K16" s="110"/>
      <c r="L16" s="111"/>
      <c r="M16" s="110"/>
      <c r="N16" s="110"/>
      <c r="O16" s="112"/>
      <c r="P16" s="112"/>
      <c r="Q16" s="113"/>
      <c r="R16" s="112"/>
      <c r="S16" s="112"/>
      <c r="T16" s="112"/>
      <c r="U16" s="112"/>
      <c r="V16" s="112"/>
      <c r="W16" s="112"/>
      <c r="X16" s="112"/>
      <c r="Y16" s="112"/>
      <c r="Z16" s="112"/>
      <c r="AA16" s="112"/>
      <c r="AB16" s="112"/>
      <c r="AC16" s="112"/>
      <c r="AD16" s="112"/>
      <c r="AE16" s="114"/>
      <c r="AF16" s="114"/>
      <c r="AG16" s="107"/>
      <c r="AH16" s="115"/>
      <c r="AI16" s="115"/>
      <c r="AJ16" s="104"/>
    </row>
    <row r="17" spans="2:36" ht="46.5">
      <c r="B17" s="22" t="s">
        <v>12</v>
      </c>
      <c r="C17" s="23" t="s">
        <v>28</v>
      </c>
      <c r="D17" s="23" t="s">
        <v>13</v>
      </c>
      <c r="E17" s="23" t="s">
        <v>27</v>
      </c>
      <c r="F17" s="23" t="s">
        <v>25</v>
      </c>
      <c r="G17" s="23" t="s">
        <v>26</v>
      </c>
      <c r="H17" s="24" t="s">
        <v>15</v>
      </c>
      <c r="I17" s="25" t="s">
        <v>29</v>
      </c>
      <c r="J17" s="26"/>
      <c r="K17" s="69"/>
      <c r="L17" s="27"/>
      <c r="M17" s="28"/>
      <c r="N17" s="29"/>
      <c r="O17" s="30">
        <f aca="true" t="shared" si="3" ref="O17:AD17">SUM(O18:O18)</f>
        <v>0</v>
      </c>
      <c r="P17" s="15">
        <f t="shared" si="3"/>
        <v>0</v>
      </c>
      <c r="Q17" s="31">
        <f t="shared" si="3"/>
        <v>7825330</v>
      </c>
      <c r="R17" s="15">
        <f t="shared" si="3"/>
        <v>0</v>
      </c>
      <c r="S17" s="31">
        <f t="shared" si="3"/>
        <v>0</v>
      </c>
      <c r="T17" s="15">
        <f t="shared" si="3"/>
        <v>0</v>
      </c>
      <c r="U17" s="31">
        <f t="shared" si="3"/>
        <v>0</v>
      </c>
      <c r="V17" s="15">
        <f t="shared" si="3"/>
        <v>0</v>
      </c>
      <c r="W17" s="31">
        <f t="shared" si="3"/>
        <v>0</v>
      </c>
      <c r="X17" s="15">
        <f t="shared" si="3"/>
        <v>0</v>
      </c>
      <c r="Y17" s="31">
        <f t="shared" si="3"/>
        <v>0</v>
      </c>
      <c r="Z17" s="15">
        <f t="shared" si="3"/>
        <v>0</v>
      </c>
      <c r="AA17" s="31">
        <f t="shared" si="3"/>
        <v>0</v>
      </c>
      <c r="AB17" s="15">
        <f t="shared" si="3"/>
        <v>0</v>
      </c>
      <c r="AC17" s="31">
        <f t="shared" si="3"/>
        <v>0</v>
      </c>
      <c r="AD17" s="15">
        <f t="shared" si="3"/>
        <v>0</v>
      </c>
      <c r="AE17" s="71">
        <f>AE18</f>
        <v>7825330</v>
      </c>
      <c r="AF17" s="32">
        <f>AF18</f>
        <v>0</v>
      </c>
      <c r="AG17" s="33">
        <f>SUM(AG18:AG18)</f>
        <v>0</v>
      </c>
      <c r="AH17" s="34"/>
      <c r="AI17" s="34"/>
      <c r="AJ17" s="35"/>
    </row>
    <row r="18" spans="2:36" s="74" customFormat="1" ht="127.5" customHeight="1" thickBot="1">
      <c r="B18" s="57" t="s">
        <v>100</v>
      </c>
      <c r="C18" s="53"/>
      <c r="D18" s="98" t="s">
        <v>101</v>
      </c>
      <c r="E18" s="53" t="s">
        <v>97</v>
      </c>
      <c r="F18" s="55"/>
      <c r="G18" s="53"/>
      <c r="H18" s="67" t="s">
        <v>101</v>
      </c>
      <c r="I18" s="57" t="s">
        <v>102</v>
      </c>
      <c r="J18" s="151" t="s">
        <v>37</v>
      </c>
      <c r="K18" s="152">
        <v>15</v>
      </c>
      <c r="L18" s="152">
        <v>3</v>
      </c>
      <c r="M18" s="153"/>
      <c r="N18" s="154"/>
      <c r="O18" s="61"/>
      <c r="P18" s="62"/>
      <c r="Q18" s="62">
        <f>3000000+4825330</f>
        <v>7825330</v>
      </c>
      <c r="R18" s="62"/>
      <c r="S18" s="62"/>
      <c r="T18" s="62"/>
      <c r="U18" s="62"/>
      <c r="V18" s="62"/>
      <c r="W18" s="62"/>
      <c r="X18" s="62"/>
      <c r="Y18" s="62"/>
      <c r="Z18" s="62"/>
      <c r="AA18" s="62"/>
      <c r="AB18" s="62"/>
      <c r="AC18" s="62"/>
      <c r="AD18" s="62"/>
      <c r="AE18" s="63">
        <f>+O18+Q18+S18+U18+W18+Y18+AA18+AC18</f>
        <v>7825330</v>
      </c>
      <c r="AF18" s="64">
        <f>+P18+R18+T18+V18+X18+Z18+AB18+AD18</f>
        <v>0</v>
      </c>
      <c r="AG18" s="65" t="s">
        <v>93</v>
      </c>
      <c r="AH18" s="55"/>
      <c r="AI18" s="155"/>
      <c r="AJ18" s="168" t="s">
        <v>55</v>
      </c>
    </row>
    <row r="19" ht="12.75" thickBot="1">
      <c r="AG19" s="170"/>
    </row>
    <row r="20" spans="2:36" ht="63" customHeight="1">
      <c r="B20" s="22" t="s">
        <v>12</v>
      </c>
      <c r="C20" s="23" t="s">
        <v>28</v>
      </c>
      <c r="D20" s="23" t="s">
        <v>13</v>
      </c>
      <c r="E20" s="23" t="s">
        <v>27</v>
      </c>
      <c r="F20" s="23" t="s">
        <v>25</v>
      </c>
      <c r="G20" s="23" t="s">
        <v>26</v>
      </c>
      <c r="H20" s="24" t="s">
        <v>15</v>
      </c>
      <c r="I20" s="25" t="s">
        <v>29</v>
      </c>
      <c r="J20" s="26"/>
      <c r="K20" s="69"/>
      <c r="L20" s="27"/>
      <c r="M20" s="28"/>
      <c r="N20" s="29"/>
      <c r="O20" s="30">
        <f aca="true" t="shared" si="4" ref="O20:AD20">SUM(O21:O21)</f>
        <v>0</v>
      </c>
      <c r="P20" s="15">
        <f t="shared" si="4"/>
        <v>0</v>
      </c>
      <c r="Q20" s="31">
        <f t="shared" si="4"/>
        <v>8000000</v>
      </c>
      <c r="R20" s="15">
        <f t="shared" si="4"/>
        <v>0</v>
      </c>
      <c r="S20" s="31">
        <f t="shared" si="4"/>
        <v>0</v>
      </c>
      <c r="T20" s="15">
        <f t="shared" si="4"/>
        <v>0</v>
      </c>
      <c r="U20" s="31">
        <f t="shared" si="4"/>
        <v>0</v>
      </c>
      <c r="V20" s="15">
        <f t="shared" si="4"/>
        <v>0</v>
      </c>
      <c r="W20" s="31">
        <f t="shared" si="4"/>
        <v>0</v>
      </c>
      <c r="X20" s="15">
        <f t="shared" si="4"/>
        <v>0</v>
      </c>
      <c r="Y20" s="31">
        <f t="shared" si="4"/>
        <v>0</v>
      </c>
      <c r="Z20" s="15">
        <f t="shared" si="4"/>
        <v>0</v>
      </c>
      <c r="AA20" s="31">
        <f t="shared" si="4"/>
        <v>0</v>
      </c>
      <c r="AB20" s="15">
        <f t="shared" si="4"/>
        <v>0</v>
      </c>
      <c r="AC20" s="31">
        <f t="shared" si="4"/>
        <v>0</v>
      </c>
      <c r="AD20" s="15">
        <f t="shared" si="4"/>
        <v>0</v>
      </c>
      <c r="AE20" s="71">
        <f>AE21</f>
        <v>8000000</v>
      </c>
      <c r="AF20" s="15">
        <f>AF21</f>
        <v>0</v>
      </c>
      <c r="AG20" s="150">
        <f>SUM(AG21:AG21)</f>
        <v>0</v>
      </c>
      <c r="AH20" s="34"/>
      <c r="AI20" s="34"/>
      <c r="AJ20" s="35"/>
    </row>
    <row r="21" spans="2:36" ht="67.5" customHeight="1" thickBot="1">
      <c r="B21" s="156" t="s">
        <v>103</v>
      </c>
      <c r="C21" s="157"/>
      <c r="D21" s="98" t="s">
        <v>104</v>
      </c>
      <c r="E21" s="54"/>
      <c r="F21" s="96"/>
      <c r="G21" s="53"/>
      <c r="H21" s="97" t="s">
        <v>105</v>
      </c>
      <c r="I21" s="158" t="str">
        <f>H21</f>
        <v>No de jornadas de proteccion, limpieza y revegetalizacion en el cuatrenio</v>
      </c>
      <c r="J21" s="159" t="s">
        <v>37</v>
      </c>
      <c r="K21" s="152">
        <v>4</v>
      </c>
      <c r="L21" s="152">
        <v>1</v>
      </c>
      <c r="M21" s="152"/>
      <c r="N21" s="171"/>
      <c r="O21" s="172"/>
      <c r="P21" s="62"/>
      <c r="Q21" s="101">
        <v>8000000</v>
      </c>
      <c r="R21" s="62"/>
      <c r="S21" s="62"/>
      <c r="T21" s="62"/>
      <c r="U21" s="62"/>
      <c r="V21" s="62"/>
      <c r="W21" s="62"/>
      <c r="X21" s="62"/>
      <c r="Y21" s="62"/>
      <c r="Z21" s="62"/>
      <c r="AA21" s="62"/>
      <c r="AB21" s="62"/>
      <c r="AC21" s="62"/>
      <c r="AD21" s="62"/>
      <c r="AE21" s="102">
        <f>+O21+Q21+S21+U21+W21+Y21+AA21+AC21</f>
        <v>8000000</v>
      </c>
      <c r="AF21" s="102">
        <f>+P21+R21+T21+V21+X21+Z21+AB21+AD21</f>
        <v>0</v>
      </c>
      <c r="AG21" s="96" t="s">
        <v>93</v>
      </c>
      <c r="AH21" s="55"/>
      <c r="AI21" s="155"/>
      <c r="AJ21" s="168" t="s">
        <v>55</v>
      </c>
    </row>
    <row r="22" ht="9" customHeight="1"/>
  </sheetData>
  <sheetProtection/>
  <mergeCells count="32">
    <mergeCell ref="AH6:AH7"/>
    <mergeCell ref="AI6:AI7"/>
    <mergeCell ref="AJ6:AJ7"/>
    <mergeCell ref="C8:H8"/>
    <mergeCell ref="B11:B12"/>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AJ15"/>
  <sheetViews>
    <sheetView zoomScalePageLayoutView="0" workbookViewId="0" topLeftCell="A1">
      <selection activeCell="F10" sqref="F10"/>
    </sheetView>
  </sheetViews>
  <sheetFormatPr defaultColWidth="11.421875" defaultRowHeight="15"/>
  <cols>
    <col min="1" max="1" width="9.421875" style="516" customWidth="1"/>
    <col min="2" max="2" width="28.7109375" style="516" customWidth="1"/>
    <col min="3" max="3" width="5.140625" style="516" customWidth="1"/>
    <col min="4" max="4" width="21.140625" style="516" customWidth="1"/>
    <col min="5" max="5" width="11.421875" style="516" customWidth="1"/>
    <col min="6" max="6" width="10.421875" style="516" bestFit="1" customWidth="1"/>
    <col min="7" max="7" width="17.28125" style="961" customWidth="1"/>
    <col min="8" max="8" width="5.421875" style="516" customWidth="1"/>
    <col min="9" max="10" width="10.00390625" style="962" customWidth="1"/>
    <col min="11" max="11" width="23.8515625" style="962" customWidth="1"/>
    <col min="12" max="12" width="21.421875" style="963" customWidth="1"/>
    <col min="13" max="13" width="3.421875" style="516" hidden="1" customWidth="1"/>
    <col min="14" max="15" width="3.8515625" style="516" customWidth="1"/>
    <col min="16" max="16" width="4.28125" style="516" customWidth="1"/>
    <col min="17" max="17" width="4.421875" style="516" customWidth="1"/>
    <col min="18" max="18" width="8.8515625" style="516" customWidth="1"/>
    <col min="19" max="22" width="4.7109375" style="516" customWidth="1"/>
    <col min="23" max="34" width="2.7109375" style="516" customWidth="1"/>
    <col min="35" max="36" width="5.7109375" style="964" customWidth="1"/>
    <col min="37" max="16384" width="11.421875" style="516" customWidth="1"/>
  </cols>
  <sheetData>
    <row r="1" spans="1:36" s="1001" customFormat="1" ht="15" customHeight="1">
      <c r="A1" s="1676"/>
      <c r="B1" s="1677"/>
      <c r="C1" s="1677"/>
      <c r="D1" s="1677"/>
      <c r="E1" s="1677"/>
      <c r="F1" s="1677"/>
      <c r="G1" s="1677"/>
      <c r="H1" s="1677"/>
      <c r="I1" s="1677"/>
      <c r="J1" s="1677"/>
      <c r="K1" s="1677"/>
      <c r="L1" s="1677"/>
      <c r="M1" s="922"/>
      <c r="N1" s="922"/>
      <c r="O1" s="922"/>
      <c r="P1" s="922"/>
      <c r="Q1" s="922"/>
      <c r="R1" s="922"/>
      <c r="S1" s="922"/>
      <c r="T1" s="922"/>
      <c r="U1" s="922"/>
      <c r="V1" s="922"/>
      <c r="W1" s="922"/>
      <c r="X1" s="922"/>
      <c r="Y1" s="922"/>
      <c r="Z1" s="922"/>
      <c r="AA1" s="922"/>
      <c r="AB1" s="922"/>
      <c r="AC1" s="922"/>
      <c r="AD1" s="922"/>
      <c r="AE1" s="922"/>
      <c r="AF1" s="922"/>
      <c r="AG1" s="922"/>
      <c r="AH1" s="922"/>
      <c r="AI1" s="922"/>
      <c r="AJ1" s="923"/>
    </row>
    <row r="2" spans="1:36" s="926" customFormat="1" ht="15" customHeight="1">
      <c r="A2" s="1002" t="s">
        <v>812</v>
      </c>
      <c r="B2" s="924"/>
      <c r="C2" s="924"/>
      <c r="D2" s="924"/>
      <c r="E2" s="924"/>
      <c r="F2" s="924"/>
      <c r="G2" s="924"/>
      <c r="H2" s="924"/>
      <c r="I2" s="924"/>
      <c r="J2" s="924"/>
      <c r="K2" s="924"/>
      <c r="L2" s="924"/>
      <c r="M2" s="922"/>
      <c r="N2" s="922"/>
      <c r="O2" s="922"/>
      <c r="P2" s="922"/>
      <c r="Q2" s="922"/>
      <c r="R2" s="922"/>
      <c r="S2" s="922"/>
      <c r="T2" s="922"/>
      <c r="U2" s="922"/>
      <c r="V2" s="922"/>
      <c r="W2" s="922"/>
      <c r="X2" s="922"/>
      <c r="Y2" s="922"/>
      <c r="Z2" s="922"/>
      <c r="AA2" s="922"/>
      <c r="AB2" s="922"/>
      <c r="AC2" s="922"/>
      <c r="AD2" s="922"/>
      <c r="AE2" s="922"/>
      <c r="AF2" s="922"/>
      <c r="AG2" s="922"/>
      <c r="AH2" s="922"/>
      <c r="AI2" s="922"/>
      <c r="AJ2" s="923"/>
    </row>
    <row r="3" spans="1:36" s="926" customFormat="1" ht="15">
      <c r="A3" s="1757" t="s">
        <v>814</v>
      </c>
      <c r="B3" s="1758"/>
      <c r="C3" s="1758"/>
      <c r="D3" s="1758"/>
      <c r="E3" s="1758"/>
      <c r="F3" s="1679" t="s">
        <v>815</v>
      </c>
      <c r="G3" s="1679"/>
      <c r="H3" s="1679"/>
      <c r="I3" s="1679"/>
      <c r="J3" s="1679"/>
      <c r="K3" s="1679"/>
      <c r="L3" s="1679"/>
      <c r="M3" s="1679"/>
      <c r="N3" s="922"/>
      <c r="O3" s="922"/>
      <c r="P3" s="922"/>
      <c r="Q3" s="922"/>
      <c r="R3" s="922"/>
      <c r="S3" s="922"/>
      <c r="T3" s="922"/>
      <c r="U3" s="922"/>
      <c r="V3" s="922"/>
      <c r="W3" s="922"/>
      <c r="X3" s="922"/>
      <c r="Y3" s="922"/>
      <c r="Z3" s="922"/>
      <c r="AA3" s="922"/>
      <c r="AB3" s="922"/>
      <c r="AC3" s="922"/>
      <c r="AD3" s="922"/>
      <c r="AE3" s="922"/>
      <c r="AF3" s="922"/>
      <c r="AG3" s="922"/>
      <c r="AH3" s="922"/>
      <c r="AI3" s="922"/>
      <c r="AJ3" s="923"/>
    </row>
    <row r="4" spans="1:36" s="926" customFormat="1" ht="15">
      <c r="A4" s="1757" t="s">
        <v>816</v>
      </c>
      <c r="B4" s="1758"/>
      <c r="C4" s="1758"/>
      <c r="D4" s="1758"/>
      <c r="E4" s="1758"/>
      <c r="F4" s="925" t="s">
        <v>1025</v>
      </c>
      <c r="G4" s="925"/>
      <c r="H4" s="925"/>
      <c r="I4" s="925"/>
      <c r="J4" s="925">
        <v>25168</v>
      </c>
      <c r="K4" s="925"/>
      <c r="L4" s="925"/>
      <c r="M4" s="925"/>
      <c r="N4" s="922"/>
      <c r="O4" s="922"/>
      <c r="P4" s="922"/>
      <c r="Q4" s="922"/>
      <c r="R4" s="922"/>
      <c r="S4" s="922"/>
      <c r="T4" s="922"/>
      <c r="U4" s="922"/>
      <c r="V4" s="922"/>
      <c r="W4" s="922"/>
      <c r="X4" s="922"/>
      <c r="Y4" s="922"/>
      <c r="Z4" s="922"/>
      <c r="AA4" s="922"/>
      <c r="AB4" s="922"/>
      <c r="AC4" s="922"/>
      <c r="AD4" s="922"/>
      <c r="AE4" s="922"/>
      <c r="AF4" s="922"/>
      <c r="AG4" s="922"/>
      <c r="AH4" s="922"/>
      <c r="AI4" s="922"/>
      <c r="AJ4" s="923"/>
    </row>
    <row r="5" spans="1:36" s="926" customFormat="1" ht="15">
      <c r="A5" s="1757" t="s">
        <v>590</v>
      </c>
      <c r="B5" s="1758"/>
      <c r="C5" s="1758"/>
      <c r="D5" s="1758"/>
      <c r="E5" s="1758"/>
      <c r="F5" s="1758" t="s">
        <v>1026</v>
      </c>
      <c r="G5" s="1758"/>
      <c r="H5" s="1758"/>
      <c r="I5" s="1758"/>
      <c r="J5" s="1758"/>
      <c r="K5" s="1758"/>
      <c r="L5" s="1758"/>
      <c r="M5" s="1758"/>
      <c r="N5" s="922"/>
      <c r="O5" s="922"/>
      <c r="P5" s="922"/>
      <c r="Q5" s="922"/>
      <c r="R5" s="922"/>
      <c r="S5" s="922"/>
      <c r="T5" s="922"/>
      <c r="U5" s="922"/>
      <c r="V5" s="922"/>
      <c r="W5" s="922"/>
      <c r="X5" s="922"/>
      <c r="Y5" s="922"/>
      <c r="Z5" s="922"/>
      <c r="AA5" s="922"/>
      <c r="AB5" s="922"/>
      <c r="AC5" s="922"/>
      <c r="AD5" s="922"/>
      <c r="AE5" s="922"/>
      <c r="AF5" s="922"/>
      <c r="AG5" s="922"/>
      <c r="AH5" s="922"/>
      <c r="AI5" s="922"/>
      <c r="AJ5" s="923"/>
    </row>
    <row r="6" spans="1:36" s="926" customFormat="1" ht="15">
      <c r="A6" s="1757" t="s">
        <v>591</v>
      </c>
      <c r="B6" s="1758"/>
      <c r="C6" s="1758"/>
      <c r="D6" s="1758"/>
      <c r="E6" s="1758"/>
      <c r="F6" s="1673" t="s">
        <v>592</v>
      </c>
      <c r="G6" s="1673"/>
      <c r="H6" s="1673"/>
      <c r="I6" s="1673"/>
      <c r="J6" s="1673"/>
      <c r="K6" s="1673"/>
      <c r="L6" s="1673"/>
      <c r="M6" s="1673"/>
      <c r="N6" s="922"/>
      <c r="O6" s="922"/>
      <c r="P6" s="922"/>
      <c r="Q6" s="922"/>
      <c r="R6" s="922"/>
      <c r="S6" s="922"/>
      <c r="T6" s="922"/>
      <c r="U6" s="922"/>
      <c r="V6" s="922"/>
      <c r="W6" s="922"/>
      <c r="X6" s="922"/>
      <c r="Y6" s="922"/>
      <c r="Z6" s="922"/>
      <c r="AA6" s="922"/>
      <c r="AB6" s="922"/>
      <c r="AC6" s="922"/>
      <c r="AD6" s="922"/>
      <c r="AE6" s="922"/>
      <c r="AF6" s="922"/>
      <c r="AG6" s="922"/>
      <c r="AH6" s="922"/>
      <c r="AI6" s="922"/>
      <c r="AJ6" s="923"/>
    </row>
    <row r="7" spans="1:36" s="926" customFormat="1" ht="15">
      <c r="A7" s="1759" t="s">
        <v>593</v>
      </c>
      <c r="B7" s="1760"/>
      <c r="C7" s="1760"/>
      <c r="D7" s="1760"/>
      <c r="E7" s="1760"/>
      <c r="F7" s="1673">
        <v>2014</v>
      </c>
      <c r="G7" s="1673"/>
      <c r="H7" s="1673"/>
      <c r="I7" s="1673"/>
      <c r="J7" s="1673"/>
      <c r="K7" s="1673"/>
      <c r="L7" s="1673"/>
      <c r="M7" s="1673"/>
      <c r="N7" s="922"/>
      <c r="O7" s="922"/>
      <c r="P7" s="922"/>
      <c r="Q7" s="922"/>
      <c r="R7" s="922"/>
      <c r="S7" s="922"/>
      <c r="T7" s="922"/>
      <c r="U7" s="922"/>
      <c r="V7" s="922"/>
      <c r="W7" s="922"/>
      <c r="X7" s="922"/>
      <c r="Y7" s="922"/>
      <c r="Z7" s="922"/>
      <c r="AA7" s="922"/>
      <c r="AB7" s="922"/>
      <c r="AC7" s="922"/>
      <c r="AD7" s="922"/>
      <c r="AE7" s="922"/>
      <c r="AF7" s="922"/>
      <c r="AG7" s="922"/>
      <c r="AH7" s="922"/>
      <c r="AI7" s="922"/>
      <c r="AJ7" s="923"/>
    </row>
    <row r="8" spans="1:36" ht="30" customHeight="1">
      <c r="A8" s="1761" t="s">
        <v>594</v>
      </c>
      <c r="B8" s="1761" t="s">
        <v>595</v>
      </c>
      <c r="C8" s="1762" t="s">
        <v>596</v>
      </c>
      <c r="D8" s="1761" t="s">
        <v>597</v>
      </c>
      <c r="E8" s="1762" t="s">
        <v>817</v>
      </c>
      <c r="F8" s="1753" t="s">
        <v>599</v>
      </c>
      <c r="G8" s="1752" t="s">
        <v>1027</v>
      </c>
      <c r="H8" s="1754" t="s">
        <v>602</v>
      </c>
      <c r="I8" s="1747" t="s">
        <v>820</v>
      </c>
      <c r="J8" s="1746" t="s">
        <v>1028</v>
      </c>
      <c r="K8" s="1707" t="s">
        <v>875</v>
      </c>
      <c r="L8" s="1755" t="s">
        <v>823</v>
      </c>
      <c r="M8" s="1656" t="s">
        <v>822</v>
      </c>
      <c r="N8" s="1658" t="s">
        <v>824</v>
      </c>
      <c r="O8" s="1659"/>
      <c r="P8" s="1659"/>
      <c r="Q8" s="1660"/>
      <c r="R8" s="1661" t="s">
        <v>825</v>
      </c>
      <c r="S8" s="1652" t="s">
        <v>826</v>
      </c>
      <c r="T8" s="1652"/>
      <c r="U8" s="1652" t="s">
        <v>827</v>
      </c>
      <c r="V8" s="1652"/>
      <c r="W8" s="1639" t="s">
        <v>828</v>
      </c>
      <c r="X8" s="1639" t="s">
        <v>829</v>
      </c>
      <c r="Y8" s="1639" t="s">
        <v>830</v>
      </c>
      <c r="Z8" s="1639" t="s">
        <v>831</v>
      </c>
      <c r="AA8" s="1639" t="s">
        <v>832</v>
      </c>
      <c r="AB8" s="1639" t="s">
        <v>833</v>
      </c>
      <c r="AC8" s="1639" t="s">
        <v>834</v>
      </c>
      <c r="AD8" s="1639" t="s">
        <v>835</v>
      </c>
      <c r="AE8" s="1639" t="s">
        <v>836</v>
      </c>
      <c r="AF8" s="1639" t="s">
        <v>837</v>
      </c>
      <c r="AG8" s="1639" t="s">
        <v>838</v>
      </c>
      <c r="AH8" s="1639" t="s">
        <v>839</v>
      </c>
      <c r="AI8" s="1641" t="s">
        <v>609</v>
      </c>
      <c r="AJ8" s="1641" t="s">
        <v>610</v>
      </c>
    </row>
    <row r="9" spans="1:36" ht="97.5" customHeight="1">
      <c r="A9" s="1669"/>
      <c r="B9" s="1669"/>
      <c r="C9" s="1663"/>
      <c r="D9" s="1669"/>
      <c r="E9" s="1663"/>
      <c r="F9" s="1670"/>
      <c r="G9" s="1753"/>
      <c r="H9" s="1665"/>
      <c r="I9" s="1667"/>
      <c r="J9" s="1747"/>
      <c r="K9" s="1708"/>
      <c r="L9" s="1756"/>
      <c r="M9" s="1657"/>
      <c r="N9" s="878" t="s">
        <v>840</v>
      </c>
      <c r="O9" s="878" t="s">
        <v>841</v>
      </c>
      <c r="P9" s="878" t="s">
        <v>842</v>
      </c>
      <c r="Q9" s="878" t="s">
        <v>843</v>
      </c>
      <c r="R9" s="1662"/>
      <c r="S9" s="879" t="s">
        <v>844</v>
      </c>
      <c r="T9" s="879" t="s">
        <v>845</v>
      </c>
      <c r="U9" s="879" t="s">
        <v>844</v>
      </c>
      <c r="V9" s="879" t="s">
        <v>845</v>
      </c>
      <c r="W9" s="1640"/>
      <c r="X9" s="1640"/>
      <c r="Y9" s="1640"/>
      <c r="Z9" s="1640"/>
      <c r="AA9" s="1640"/>
      <c r="AB9" s="1640"/>
      <c r="AC9" s="1640"/>
      <c r="AD9" s="1640"/>
      <c r="AE9" s="1640"/>
      <c r="AF9" s="1640"/>
      <c r="AG9" s="1640"/>
      <c r="AH9" s="1640"/>
      <c r="AI9" s="1642"/>
      <c r="AJ9" s="1642"/>
    </row>
    <row r="10" spans="1:36" ht="97.5" customHeight="1">
      <c r="A10" s="928"/>
      <c r="B10" s="995"/>
      <c r="C10" s="930"/>
      <c r="D10" s="929"/>
      <c r="E10" s="930"/>
      <c r="F10" s="931"/>
      <c r="G10" s="1681" t="s">
        <v>1029</v>
      </c>
      <c r="H10" s="1681" t="s">
        <v>1030</v>
      </c>
      <c r="I10" s="1689">
        <v>0</v>
      </c>
      <c r="J10" s="1746"/>
      <c r="K10" s="1683" t="s">
        <v>1031</v>
      </c>
      <c r="L10" s="1003" t="s">
        <v>1032</v>
      </c>
      <c r="M10" s="934"/>
      <c r="N10" s="878">
        <v>1</v>
      </c>
      <c r="O10" s="878">
        <v>1</v>
      </c>
      <c r="P10" s="878">
        <v>1</v>
      </c>
      <c r="Q10" s="878">
        <v>1</v>
      </c>
      <c r="R10" s="1004" t="s">
        <v>855</v>
      </c>
      <c r="S10" s="1004" t="s">
        <v>855</v>
      </c>
      <c r="T10" s="1004" t="s">
        <v>855</v>
      </c>
      <c r="U10" s="1004" t="s">
        <v>855</v>
      </c>
      <c r="V10" s="1004" t="s">
        <v>855</v>
      </c>
      <c r="W10" s="1004" t="s">
        <v>855</v>
      </c>
      <c r="X10" s="1004" t="s">
        <v>855</v>
      </c>
      <c r="Y10" s="1004" t="s">
        <v>855</v>
      </c>
      <c r="Z10" s="1004" t="s">
        <v>855</v>
      </c>
      <c r="AA10" s="1004" t="s">
        <v>855</v>
      </c>
      <c r="AB10" s="1004" t="s">
        <v>855</v>
      </c>
      <c r="AC10" s="1004" t="s">
        <v>855</v>
      </c>
      <c r="AD10" s="1004" t="s">
        <v>855</v>
      </c>
      <c r="AE10" s="1004" t="s">
        <v>855</v>
      </c>
      <c r="AF10" s="1004" t="s">
        <v>855</v>
      </c>
      <c r="AG10" s="1004" t="s">
        <v>855</v>
      </c>
      <c r="AH10" s="1004" t="s">
        <v>855</v>
      </c>
      <c r="AI10" s="939" t="s">
        <v>1033</v>
      </c>
      <c r="AJ10" s="946" t="s">
        <v>1034</v>
      </c>
    </row>
    <row r="11" spans="1:36" ht="84.75" customHeight="1">
      <c r="A11" s="940" t="s">
        <v>846</v>
      </c>
      <c r="B11" s="1712" t="s">
        <v>1035</v>
      </c>
      <c r="C11" s="1681" t="s">
        <v>1036</v>
      </c>
      <c r="D11" s="1681" t="s">
        <v>1037</v>
      </c>
      <c r="E11" s="1698"/>
      <c r="F11" s="1681">
        <v>2</v>
      </c>
      <c r="G11" s="1682"/>
      <c r="H11" s="1682"/>
      <c r="I11" s="1690"/>
      <c r="J11" s="1747"/>
      <c r="K11" s="1684"/>
      <c r="L11" s="953" t="s">
        <v>1038</v>
      </c>
      <c r="N11" s="944">
        <v>0</v>
      </c>
      <c r="O11" s="944">
        <v>1</v>
      </c>
      <c r="P11" s="944">
        <v>0</v>
      </c>
      <c r="Q11" s="944">
        <v>1</v>
      </c>
      <c r="R11" s="1004" t="s">
        <v>855</v>
      </c>
      <c r="S11" s="1004" t="s">
        <v>855</v>
      </c>
      <c r="T11" s="1004" t="s">
        <v>855</v>
      </c>
      <c r="U11" s="1004" t="s">
        <v>855</v>
      </c>
      <c r="V11" s="1004" t="s">
        <v>855</v>
      </c>
      <c r="W11" s="1004" t="s">
        <v>855</v>
      </c>
      <c r="X11" s="1004" t="s">
        <v>855</v>
      </c>
      <c r="Y11" s="1004" t="s">
        <v>855</v>
      </c>
      <c r="Z11" s="1004" t="s">
        <v>855</v>
      </c>
      <c r="AA11" s="1004" t="s">
        <v>855</v>
      </c>
      <c r="AB11" s="1004" t="s">
        <v>855</v>
      </c>
      <c r="AC11" s="1004" t="s">
        <v>855</v>
      </c>
      <c r="AD11" s="1004" t="s">
        <v>855</v>
      </c>
      <c r="AE11" s="1004" t="s">
        <v>855</v>
      </c>
      <c r="AF11" s="1004" t="s">
        <v>855</v>
      </c>
      <c r="AG11" s="1004" t="s">
        <v>855</v>
      </c>
      <c r="AH11" s="1004" t="s">
        <v>855</v>
      </c>
      <c r="AI11" s="945" t="s">
        <v>1039</v>
      </c>
      <c r="AJ11" s="946" t="s">
        <v>1034</v>
      </c>
    </row>
    <row r="12" spans="1:36" ht="69" customHeight="1">
      <c r="A12" s="940"/>
      <c r="B12" s="1712"/>
      <c r="C12" s="1697"/>
      <c r="D12" s="1697"/>
      <c r="E12" s="1699"/>
      <c r="F12" s="1697"/>
      <c r="G12" s="1681" t="s">
        <v>1040</v>
      </c>
      <c r="H12" s="1681" t="s">
        <v>1041</v>
      </c>
      <c r="I12" s="1689"/>
      <c r="J12" s="1746"/>
      <c r="K12" s="1683" t="s">
        <v>1042</v>
      </c>
      <c r="L12" s="999" t="s">
        <v>1043</v>
      </c>
      <c r="N12" s="944">
        <v>0</v>
      </c>
      <c r="O12" s="944">
        <v>1</v>
      </c>
      <c r="P12" s="944">
        <v>0</v>
      </c>
      <c r="Q12" s="944">
        <v>1</v>
      </c>
      <c r="R12" s="1004" t="s">
        <v>855</v>
      </c>
      <c r="S12" s="1004" t="s">
        <v>855</v>
      </c>
      <c r="T12" s="1004" t="s">
        <v>855</v>
      </c>
      <c r="U12" s="1004" t="s">
        <v>855</v>
      </c>
      <c r="V12" s="1004" t="s">
        <v>855</v>
      </c>
      <c r="W12" s="1004" t="s">
        <v>855</v>
      </c>
      <c r="X12" s="1004" t="s">
        <v>855</v>
      </c>
      <c r="Y12" s="1004" t="s">
        <v>855</v>
      </c>
      <c r="Z12" s="1004" t="s">
        <v>855</v>
      </c>
      <c r="AA12" s="1004" t="s">
        <v>855</v>
      </c>
      <c r="AB12" s="1004" t="s">
        <v>855</v>
      </c>
      <c r="AC12" s="1004" t="s">
        <v>855</v>
      </c>
      <c r="AD12" s="1004" t="s">
        <v>855</v>
      </c>
      <c r="AE12" s="1004" t="s">
        <v>855</v>
      </c>
      <c r="AF12" s="1004" t="s">
        <v>855</v>
      </c>
      <c r="AG12" s="1004" t="s">
        <v>855</v>
      </c>
      <c r="AH12" s="1004" t="s">
        <v>855</v>
      </c>
      <c r="AI12" s="945" t="s">
        <v>1033</v>
      </c>
      <c r="AJ12" s="946" t="s">
        <v>1034</v>
      </c>
    </row>
    <row r="13" spans="1:36" ht="54" customHeight="1">
      <c r="A13" s="940"/>
      <c r="B13" s="1712"/>
      <c r="C13" s="1697"/>
      <c r="D13" s="1697"/>
      <c r="E13" s="1699"/>
      <c r="F13" s="1697"/>
      <c r="G13" s="1682"/>
      <c r="H13" s="1682"/>
      <c r="I13" s="1690"/>
      <c r="J13" s="1747"/>
      <c r="K13" s="1684"/>
      <c r="L13" s="999" t="s">
        <v>1044</v>
      </c>
      <c r="N13" s="949">
        <v>0</v>
      </c>
      <c r="O13" s="949">
        <v>1</v>
      </c>
      <c r="P13" s="949">
        <v>0</v>
      </c>
      <c r="Q13" s="949">
        <v>1</v>
      </c>
      <c r="R13" s="950" t="s">
        <v>855</v>
      </c>
      <c r="S13" s="950" t="s">
        <v>855</v>
      </c>
      <c r="T13" s="950" t="s">
        <v>855</v>
      </c>
      <c r="U13" s="950" t="s">
        <v>855</v>
      </c>
      <c r="V13" s="950" t="s">
        <v>855</v>
      </c>
      <c r="W13" s="950" t="s">
        <v>855</v>
      </c>
      <c r="X13" s="950" t="s">
        <v>855</v>
      </c>
      <c r="Y13" s="950" t="s">
        <v>855</v>
      </c>
      <c r="Z13" s="950" t="s">
        <v>855</v>
      </c>
      <c r="AA13" s="950" t="s">
        <v>855</v>
      </c>
      <c r="AB13" s="950" t="s">
        <v>855</v>
      </c>
      <c r="AC13" s="950" t="s">
        <v>855</v>
      </c>
      <c r="AD13" s="950" t="s">
        <v>855</v>
      </c>
      <c r="AE13" s="950" t="s">
        <v>855</v>
      </c>
      <c r="AF13" s="950" t="s">
        <v>855</v>
      </c>
      <c r="AG13" s="950" t="s">
        <v>855</v>
      </c>
      <c r="AH13" s="950" t="s">
        <v>855</v>
      </c>
      <c r="AI13" s="945" t="s">
        <v>1033</v>
      </c>
      <c r="AJ13" s="946" t="s">
        <v>1034</v>
      </c>
    </row>
    <row r="14" spans="1:36" ht="54" customHeight="1">
      <c r="A14" s="940"/>
      <c r="B14" s="1712"/>
      <c r="C14" s="1697"/>
      <c r="D14" s="1697"/>
      <c r="E14" s="1699"/>
      <c r="F14" s="1697"/>
      <c r="G14" s="1748" t="s">
        <v>1045</v>
      </c>
      <c r="H14" s="1681" t="s">
        <v>1046</v>
      </c>
      <c r="I14" s="1689">
        <v>0</v>
      </c>
      <c r="J14" s="1746"/>
      <c r="K14" s="1750" t="s">
        <v>1047</v>
      </c>
      <c r="L14" s="999" t="s">
        <v>1048</v>
      </c>
      <c r="N14" s="949">
        <v>0</v>
      </c>
      <c r="O14" s="949">
        <v>1</v>
      </c>
      <c r="P14" s="949">
        <v>0</v>
      </c>
      <c r="Q14" s="949">
        <v>1</v>
      </c>
      <c r="R14" s="950" t="s">
        <v>855</v>
      </c>
      <c r="S14" s="950" t="s">
        <v>855</v>
      </c>
      <c r="T14" s="950" t="s">
        <v>855</v>
      </c>
      <c r="U14" s="950" t="s">
        <v>855</v>
      </c>
      <c r="V14" s="950" t="s">
        <v>855</v>
      </c>
      <c r="W14" s="950" t="s">
        <v>855</v>
      </c>
      <c r="X14" s="950" t="s">
        <v>855</v>
      </c>
      <c r="Y14" s="950" t="s">
        <v>855</v>
      </c>
      <c r="Z14" s="950" t="s">
        <v>855</v>
      </c>
      <c r="AA14" s="950" t="s">
        <v>855</v>
      </c>
      <c r="AB14" s="950" t="s">
        <v>855</v>
      </c>
      <c r="AC14" s="950" t="s">
        <v>855</v>
      </c>
      <c r="AD14" s="950" t="s">
        <v>855</v>
      </c>
      <c r="AE14" s="950" t="s">
        <v>855</v>
      </c>
      <c r="AF14" s="950" t="s">
        <v>855</v>
      </c>
      <c r="AG14" s="950" t="s">
        <v>855</v>
      </c>
      <c r="AH14" s="950" t="s">
        <v>855</v>
      </c>
      <c r="AI14" s="945" t="s">
        <v>1033</v>
      </c>
      <c r="AJ14" s="946" t="s">
        <v>1034</v>
      </c>
    </row>
    <row r="15" spans="1:36" ht="104.25" customHeight="1">
      <c r="A15" s="940" t="s">
        <v>846</v>
      </c>
      <c r="B15" s="1712"/>
      <c r="C15" s="1682"/>
      <c r="D15" s="1682"/>
      <c r="E15" s="1700"/>
      <c r="F15" s="1682"/>
      <c r="G15" s="1749"/>
      <c r="H15" s="1682"/>
      <c r="I15" s="1690"/>
      <c r="J15" s="1747"/>
      <c r="K15" s="1751"/>
      <c r="L15" s="1005" t="s">
        <v>1049</v>
      </c>
      <c r="M15" s="1006"/>
      <c r="N15" s="949">
        <v>1</v>
      </c>
      <c r="O15" s="949">
        <v>1</v>
      </c>
      <c r="P15" s="949">
        <v>1</v>
      </c>
      <c r="Q15" s="949">
        <v>1</v>
      </c>
      <c r="R15" s="950" t="s">
        <v>855</v>
      </c>
      <c r="S15" s="950" t="s">
        <v>855</v>
      </c>
      <c r="T15" s="950" t="s">
        <v>855</v>
      </c>
      <c r="U15" s="950" t="s">
        <v>855</v>
      </c>
      <c r="V15" s="950" t="s">
        <v>855</v>
      </c>
      <c r="W15" s="950" t="s">
        <v>855</v>
      </c>
      <c r="X15" s="950" t="s">
        <v>855</v>
      </c>
      <c r="Y15" s="950" t="s">
        <v>855</v>
      </c>
      <c r="Z15" s="950" t="s">
        <v>855</v>
      </c>
      <c r="AA15" s="950" t="s">
        <v>855</v>
      </c>
      <c r="AB15" s="950" t="s">
        <v>855</v>
      </c>
      <c r="AC15" s="950" t="s">
        <v>855</v>
      </c>
      <c r="AD15" s="950" t="s">
        <v>855</v>
      </c>
      <c r="AE15" s="950" t="s">
        <v>855</v>
      </c>
      <c r="AF15" s="950" t="s">
        <v>855</v>
      </c>
      <c r="AG15" s="950" t="s">
        <v>855</v>
      </c>
      <c r="AH15" s="950" t="s">
        <v>855</v>
      </c>
      <c r="AI15" s="945" t="s">
        <v>1033</v>
      </c>
      <c r="AJ15" s="946" t="s">
        <v>1050</v>
      </c>
    </row>
  </sheetData>
  <sheetProtection/>
  <mergeCells count="61">
    <mergeCell ref="A1:L1"/>
    <mergeCell ref="A3:E3"/>
    <mergeCell ref="F3:M3"/>
    <mergeCell ref="A4:E4"/>
    <mergeCell ref="A5:E5"/>
    <mergeCell ref="F5:M5"/>
    <mergeCell ref="A6:E6"/>
    <mergeCell ref="F6:M6"/>
    <mergeCell ref="A7:E7"/>
    <mergeCell ref="F7:M7"/>
    <mergeCell ref="A8:A9"/>
    <mergeCell ref="B8:B9"/>
    <mergeCell ref="C8:C9"/>
    <mergeCell ref="D8:D9"/>
    <mergeCell ref="E8:E9"/>
    <mergeCell ref="F8:F9"/>
    <mergeCell ref="G8:G9"/>
    <mergeCell ref="H8:H9"/>
    <mergeCell ref="I8:I9"/>
    <mergeCell ref="J8:J9"/>
    <mergeCell ref="K8:K9"/>
    <mergeCell ref="L8:L9"/>
    <mergeCell ref="M8:M9"/>
    <mergeCell ref="N8:Q8"/>
    <mergeCell ref="R8:R9"/>
    <mergeCell ref="S8:T8"/>
    <mergeCell ref="U8:V8"/>
    <mergeCell ref="W8:W9"/>
    <mergeCell ref="AH8:AH9"/>
    <mergeCell ref="AI8:AI9"/>
    <mergeCell ref="X8:X9"/>
    <mergeCell ref="Y8:Y9"/>
    <mergeCell ref="Z8:Z9"/>
    <mergeCell ref="AA8:AA9"/>
    <mergeCell ref="AB8:AB9"/>
    <mergeCell ref="AC8:AC9"/>
    <mergeCell ref="AJ8:AJ9"/>
    <mergeCell ref="G10:G11"/>
    <mergeCell ref="H10:H11"/>
    <mergeCell ref="I10:I11"/>
    <mergeCell ref="J10:J11"/>
    <mergeCell ref="K10:K11"/>
    <mergeCell ref="AD8:AD9"/>
    <mergeCell ref="AE8:AE9"/>
    <mergeCell ref="AF8:AF9"/>
    <mergeCell ref="AG8:AG9"/>
    <mergeCell ref="B11:B15"/>
    <mergeCell ref="C11:C15"/>
    <mergeCell ref="D11:D15"/>
    <mergeCell ref="E11:E15"/>
    <mergeCell ref="F11:F15"/>
    <mergeCell ref="G12:G13"/>
    <mergeCell ref="H12:H13"/>
    <mergeCell ref="I12:I13"/>
    <mergeCell ref="J12:J13"/>
    <mergeCell ref="K12:K13"/>
    <mergeCell ref="G14:G15"/>
    <mergeCell ref="H14:H15"/>
    <mergeCell ref="I14:I15"/>
    <mergeCell ref="J14:J15"/>
    <mergeCell ref="K14:K15"/>
  </mergeCells>
  <hyperlinks>
    <hyperlink ref="AJ13" r:id="rId1" display="salud@chaguani-cundinamarca.govsalud@chaguani-cundinamarca.gov.co"/>
    <hyperlink ref="AJ15" r:id="rId2" display="salud@chaguani-cundinamarca.gov.co"/>
    <hyperlink ref="AJ11" r:id="rId3" display="salud@chaguani-cundinamarca.govsalud@chaguani-cundinamarca.gov.co"/>
    <hyperlink ref="AJ12" r:id="rId4" display="salud@chaguani-cundinamarca.govsalud@chaguani-cundinamarca.gov.co"/>
    <hyperlink ref="AJ14" r:id="rId5" display="salud@chaguani-cundinamarca.govsalud@chaguani-cundinamarca.gov.co"/>
    <hyperlink ref="AJ10" r:id="rId6" display="salud@chaguani-cundinamarca.govsalud@chaguani-cundinamarca.gov.co"/>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M17"/>
  <sheetViews>
    <sheetView zoomScalePageLayoutView="0" workbookViewId="0" topLeftCell="A1">
      <selection activeCell="H8" sqref="H8:H9"/>
    </sheetView>
  </sheetViews>
  <sheetFormatPr defaultColWidth="11.421875" defaultRowHeight="15"/>
  <cols>
    <col min="1" max="1" width="9.421875" style="870" customWidth="1"/>
    <col min="2" max="2" width="28.7109375" style="870" customWidth="1"/>
    <col min="3" max="3" width="5.140625" style="870" customWidth="1"/>
    <col min="4" max="4" width="21.140625" style="870" customWidth="1"/>
    <col min="5" max="5" width="11.421875" style="870" customWidth="1"/>
    <col min="6" max="6" width="5.7109375" style="870" customWidth="1"/>
    <col min="7" max="7" width="6.7109375" style="870" customWidth="1"/>
    <col min="8" max="8" width="32.421875" style="870" customWidth="1"/>
    <col min="9" max="9" width="5.421875" style="870" customWidth="1"/>
    <col min="10" max="10" width="34.421875" style="918" customWidth="1"/>
    <col min="11" max="11" width="10.00390625" style="919" customWidth="1"/>
    <col min="12" max="12" width="42.8515625" style="916" customWidth="1"/>
    <col min="13" max="13" width="3.421875" style="870" hidden="1" customWidth="1"/>
    <col min="14" max="14" width="21.421875" style="916" customWidth="1"/>
    <col min="15" max="15" width="3.421875" style="870" hidden="1" customWidth="1"/>
    <col min="16" max="17" width="3.8515625" style="0" customWidth="1"/>
    <col min="18" max="18" width="4.28125" style="0" customWidth="1"/>
    <col min="19" max="19" width="4.421875" style="0" customWidth="1"/>
    <col min="20" max="20" width="8.8515625" style="0" customWidth="1"/>
    <col min="21" max="24" width="4.7109375" style="0" customWidth="1"/>
    <col min="25" max="36" width="2.7109375" style="0" customWidth="1"/>
    <col min="37" max="38" width="5.7109375" style="920" customWidth="1"/>
    <col min="39" max="16384" width="11.421875" style="870" customWidth="1"/>
  </cols>
  <sheetData>
    <row r="1" spans="1:39" ht="15" customHeight="1">
      <c r="A1" s="1676"/>
      <c r="B1" s="1677"/>
      <c r="C1" s="1677"/>
      <c r="D1" s="1677"/>
      <c r="E1" s="1677"/>
      <c r="F1" s="1677"/>
      <c r="G1" s="1677"/>
      <c r="H1" s="1677"/>
      <c r="I1" s="1677"/>
      <c r="J1" s="1677"/>
      <c r="K1" s="1677"/>
      <c r="L1" s="1677"/>
      <c r="M1" s="869"/>
      <c r="N1" s="870"/>
      <c r="O1" s="871"/>
      <c r="P1" s="871"/>
      <c r="Q1" s="871"/>
      <c r="R1" s="871"/>
      <c r="S1" s="871"/>
      <c r="T1" s="871"/>
      <c r="U1" s="871"/>
      <c r="V1" s="871"/>
      <c r="W1" s="871"/>
      <c r="X1" s="871"/>
      <c r="Y1" s="871"/>
      <c r="Z1" s="871"/>
      <c r="AA1" s="871"/>
      <c r="AB1" s="871"/>
      <c r="AC1" s="871"/>
      <c r="AD1" s="871"/>
      <c r="AE1" s="871"/>
      <c r="AF1" s="871"/>
      <c r="AG1" s="871"/>
      <c r="AH1" s="871"/>
      <c r="AI1" s="871"/>
      <c r="AJ1" s="871"/>
      <c r="AK1" s="871"/>
      <c r="AL1" s="872"/>
      <c r="AM1" s="873"/>
    </row>
    <row r="2" spans="1:39" ht="15" customHeight="1">
      <c r="A2" s="1676" t="s">
        <v>812</v>
      </c>
      <c r="B2" s="1677"/>
      <c r="C2" s="1677"/>
      <c r="D2" s="1677"/>
      <c r="E2" s="1677"/>
      <c r="F2" s="1677"/>
      <c r="G2" s="1677"/>
      <c r="H2" s="1677"/>
      <c r="I2" s="1677"/>
      <c r="J2" s="1677"/>
      <c r="K2" s="1677"/>
      <c r="L2" s="1677"/>
      <c r="M2" s="869"/>
      <c r="N2" s="874"/>
      <c r="O2" s="871"/>
      <c r="P2" s="871"/>
      <c r="Q2" s="871"/>
      <c r="R2" s="871"/>
      <c r="S2" s="871"/>
      <c r="T2" s="871"/>
      <c r="U2" s="871"/>
      <c r="V2" s="871"/>
      <c r="W2" s="871"/>
      <c r="X2" s="871"/>
      <c r="Y2" s="871"/>
      <c r="Z2" s="871"/>
      <c r="AA2" s="871"/>
      <c r="AB2" s="871"/>
      <c r="AC2" s="871"/>
      <c r="AD2" s="871"/>
      <c r="AE2" s="871"/>
      <c r="AF2" s="871"/>
      <c r="AG2" s="871"/>
      <c r="AH2" s="871"/>
      <c r="AI2" s="871"/>
      <c r="AJ2" s="871"/>
      <c r="AK2" s="871"/>
      <c r="AL2" s="872"/>
      <c r="AM2" s="875"/>
    </row>
    <row r="3" spans="1:39" ht="15">
      <c r="A3" s="1671" t="s">
        <v>814</v>
      </c>
      <c r="B3" s="1671"/>
      <c r="C3" s="1671"/>
      <c r="D3" s="1671"/>
      <c r="E3" s="1671"/>
      <c r="F3" s="1678" t="s">
        <v>815</v>
      </c>
      <c r="G3" s="1679"/>
      <c r="H3" s="1679"/>
      <c r="I3" s="1679"/>
      <c r="J3" s="1679"/>
      <c r="K3" s="1679"/>
      <c r="L3" s="1679"/>
      <c r="M3" s="1680"/>
      <c r="N3" s="870"/>
      <c r="P3" s="871"/>
      <c r="Q3" s="871"/>
      <c r="R3" s="871"/>
      <c r="S3" s="871"/>
      <c r="T3" s="871"/>
      <c r="U3" s="871"/>
      <c r="V3" s="871"/>
      <c r="W3" s="871"/>
      <c r="X3" s="871"/>
      <c r="Y3" s="871"/>
      <c r="Z3" s="871"/>
      <c r="AA3" s="871"/>
      <c r="AB3" s="871"/>
      <c r="AC3" s="871"/>
      <c r="AD3" s="871"/>
      <c r="AE3" s="871"/>
      <c r="AF3" s="871"/>
      <c r="AG3" s="871"/>
      <c r="AH3" s="871"/>
      <c r="AI3" s="871"/>
      <c r="AJ3" s="871"/>
      <c r="AK3" s="871"/>
      <c r="AL3" s="872"/>
      <c r="AM3" s="875"/>
    </row>
    <row r="4" spans="1:39" ht="15">
      <c r="A4" s="1671" t="s">
        <v>816</v>
      </c>
      <c r="B4" s="1671"/>
      <c r="C4" s="1671"/>
      <c r="D4" s="1671"/>
      <c r="E4" s="1671"/>
      <c r="F4" s="1672">
        <v>25168</v>
      </c>
      <c r="G4" s="1673"/>
      <c r="H4" s="1673"/>
      <c r="I4" s="1673"/>
      <c r="J4" s="1673"/>
      <c r="K4" s="1673"/>
      <c r="L4" s="1673"/>
      <c r="M4" s="1674"/>
      <c r="N4" s="876"/>
      <c r="O4" s="876"/>
      <c r="P4" s="871"/>
      <c r="Q4" s="871"/>
      <c r="R4" s="871"/>
      <c r="S4" s="871"/>
      <c r="T4" s="871"/>
      <c r="U4" s="871"/>
      <c r="V4" s="871"/>
      <c r="W4" s="871"/>
      <c r="X4" s="871"/>
      <c r="Y4" s="871"/>
      <c r="Z4" s="871"/>
      <c r="AA4" s="871"/>
      <c r="AB4" s="871"/>
      <c r="AC4" s="871"/>
      <c r="AD4" s="871"/>
      <c r="AE4" s="871"/>
      <c r="AF4" s="871"/>
      <c r="AG4" s="871"/>
      <c r="AH4" s="871"/>
      <c r="AI4" s="871"/>
      <c r="AJ4" s="871"/>
      <c r="AK4" s="871"/>
      <c r="AL4" s="872"/>
      <c r="AM4" s="875"/>
    </row>
    <row r="5" spans="1:39" ht="15">
      <c r="A5" s="1671" t="s">
        <v>590</v>
      </c>
      <c r="B5" s="1671"/>
      <c r="C5" s="1671"/>
      <c r="D5" s="1671"/>
      <c r="E5" s="1671"/>
      <c r="F5" s="1671"/>
      <c r="G5" s="1671"/>
      <c r="H5" s="1671"/>
      <c r="I5" s="1671"/>
      <c r="J5" s="1671"/>
      <c r="K5" s="1671"/>
      <c r="L5" s="1671"/>
      <c r="M5" s="1671"/>
      <c r="N5" s="870"/>
      <c r="P5" s="871"/>
      <c r="Q5" s="871"/>
      <c r="R5" s="871"/>
      <c r="S5" s="871"/>
      <c r="T5" s="871"/>
      <c r="U5" s="871"/>
      <c r="V5" s="871"/>
      <c r="W5" s="871"/>
      <c r="X5" s="871"/>
      <c r="Y5" s="871"/>
      <c r="Z5" s="871"/>
      <c r="AA5" s="871"/>
      <c r="AB5" s="871"/>
      <c r="AC5" s="871"/>
      <c r="AD5" s="871"/>
      <c r="AE5" s="871"/>
      <c r="AF5" s="871"/>
      <c r="AG5" s="871"/>
      <c r="AH5" s="871"/>
      <c r="AI5" s="871"/>
      <c r="AJ5" s="871"/>
      <c r="AK5" s="871"/>
      <c r="AL5" s="872"/>
      <c r="AM5" s="875"/>
    </row>
    <row r="6" spans="1:39" ht="15">
      <c r="A6" s="1671" t="s">
        <v>591</v>
      </c>
      <c r="B6" s="1671"/>
      <c r="C6" s="1671"/>
      <c r="D6" s="1671"/>
      <c r="E6" s="1671"/>
      <c r="F6" s="1672" t="s">
        <v>592</v>
      </c>
      <c r="G6" s="1673"/>
      <c r="H6" s="1673"/>
      <c r="I6" s="1673"/>
      <c r="J6" s="1673"/>
      <c r="K6" s="1673"/>
      <c r="L6" s="1673"/>
      <c r="M6" s="1674"/>
      <c r="N6" s="870"/>
      <c r="P6" s="871"/>
      <c r="Q6" s="871"/>
      <c r="R6" s="871"/>
      <c r="S6" s="871"/>
      <c r="T6" s="871"/>
      <c r="U6" s="871"/>
      <c r="V6" s="871"/>
      <c r="W6" s="871"/>
      <c r="X6" s="871"/>
      <c r="Y6" s="871"/>
      <c r="Z6" s="871"/>
      <c r="AA6" s="871"/>
      <c r="AB6" s="871"/>
      <c r="AC6" s="871"/>
      <c r="AD6" s="871"/>
      <c r="AE6" s="871"/>
      <c r="AF6" s="871"/>
      <c r="AG6" s="871"/>
      <c r="AH6" s="871"/>
      <c r="AI6" s="871"/>
      <c r="AJ6" s="871"/>
      <c r="AK6" s="871"/>
      <c r="AL6" s="872"/>
      <c r="AM6" s="875"/>
    </row>
    <row r="7" spans="1:39" ht="15">
      <c r="A7" s="1675" t="s">
        <v>593</v>
      </c>
      <c r="B7" s="1675"/>
      <c r="C7" s="1675"/>
      <c r="D7" s="1675"/>
      <c r="E7" s="1675"/>
      <c r="F7" s="1672">
        <v>2014</v>
      </c>
      <c r="G7" s="1673"/>
      <c r="H7" s="1673"/>
      <c r="I7" s="1673"/>
      <c r="J7" s="1673"/>
      <c r="K7" s="1673"/>
      <c r="L7" s="1673"/>
      <c r="M7" s="1674"/>
      <c r="N7" s="870"/>
      <c r="P7" s="871"/>
      <c r="Q7" s="871"/>
      <c r="R7" s="871"/>
      <c r="S7" s="871"/>
      <c r="T7" s="871"/>
      <c r="U7" s="871"/>
      <c r="V7" s="871"/>
      <c r="W7" s="871"/>
      <c r="X7" s="871"/>
      <c r="Y7" s="871"/>
      <c r="Z7" s="871"/>
      <c r="AA7" s="871"/>
      <c r="AB7" s="871"/>
      <c r="AC7" s="871"/>
      <c r="AD7" s="871"/>
      <c r="AE7" s="871"/>
      <c r="AF7" s="871"/>
      <c r="AG7" s="871"/>
      <c r="AH7" s="871"/>
      <c r="AI7" s="871"/>
      <c r="AJ7" s="871"/>
      <c r="AK7" s="871"/>
      <c r="AL7" s="872"/>
      <c r="AM7" s="875"/>
    </row>
    <row r="8" spans="1:38" ht="13.5" customHeight="1">
      <c r="A8" s="1669" t="s">
        <v>594</v>
      </c>
      <c r="B8" s="1669" t="s">
        <v>595</v>
      </c>
      <c r="C8" s="1663" t="s">
        <v>596</v>
      </c>
      <c r="D8" s="1669" t="s">
        <v>597</v>
      </c>
      <c r="E8" s="1663" t="s">
        <v>817</v>
      </c>
      <c r="F8" s="1670" t="s">
        <v>599</v>
      </c>
      <c r="G8" s="1663" t="s">
        <v>818</v>
      </c>
      <c r="H8" s="1664" t="s">
        <v>819</v>
      </c>
      <c r="I8" s="1665" t="s">
        <v>602</v>
      </c>
      <c r="J8" s="1666" t="s">
        <v>600</v>
      </c>
      <c r="K8" s="1667" t="s">
        <v>820</v>
      </c>
      <c r="L8" s="1668" t="s">
        <v>821</v>
      </c>
      <c r="M8" s="1653" t="s">
        <v>822</v>
      </c>
      <c r="N8" s="1654" t="s">
        <v>823</v>
      </c>
      <c r="O8" s="1656" t="s">
        <v>822</v>
      </c>
      <c r="P8" s="1658" t="s">
        <v>824</v>
      </c>
      <c r="Q8" s="1659"/>
      <c r="R8" s="1659"/>
      <c r="S8" s="1660"/>
      <c r="T8" s="1661" t="s">
        <v>825</v>
      </c>
      <c r="U8" s="1652" t="s">
        <v>826</v>
      </c>
      <c r="V8" s="1652"/>
      <c r="W8" s="1652" t="s">
        <v>827</v>
      </c>
      <c r="X8" s="1652"/>
      <c r="Y8" s="1639" t="s">
        <v>828</v>
      </c>
      <c r="Z8" s="1639" t="s">
        <v>829</v>
      </c>
      <c r="AA8" s="1639" t="s">
        <v>830</v>
      </c>
      <c r="AB8" s="1639" t="s">
        <v>831</v>
      </c>
      <c r="AC8" s="1639" t="s">
        <v>832</v>
      </c>
      <c r="AD8" s="1639" t="s">
        <v>833</v>
      </c>
      <c r="AE8" s="1639" t="s">
        <v>834</v>
      </c>
      <c r="AF8" s="1639" t="s">
        <v>835</v>
      </c>
      <c r="AG8" s="1639" t="s">
        <v>836</v>
      </c>
      <c r="AH8" s="1639" t="s">
        <v>837</v>
      </c>
      <c r="AI8" s="1639" t="s">
        <v>838</v>
      </c>
      <c r="AJ8" s="1639" t="s">
        <v>839</v>
      </c>
      <c r="AK8" s="1641" t="s">
        <v>609</v>
      </c>
      <c r="AL8" s="1641" t="s">
        <v>610</v>
      </c>
    </row>
    <row r="9" spans="1:38" ht="97.5" customHeight="1">
      <c r="A9" s="1669"/>
      <c r="B9" s="1669"/>
      <c r="C9" s="1663"/>
      <c r="D9" s="1669"/>
      <c r="E9" s="1663"/>
      <c r="F9" s="1670"/>
      <c r="G9" s="1663"/>
      <c r="H9" s="1664"/>
      <c r="I9" s="1665"/>
      <c r="J9" s="1666"/>
      <c r="K9" s="1667"/>
      <c r="L9" s="1668"/>
      <c r="M9" s="1653"/>
      <c r="N9" s="1655"/>
      <c r="O9" s="1657"/>
      <c r="P9" s="878" t="s">
        <v>840</v>
      </c>
      <c r="Q9" s="878" t="s">
        <v>841</v>
      </c>
      <c r="R9" s="878" t="s">
        <v>842</v>
      </c>
      <c r="S9" s="878" t="s">
        <v>843</v>
      </c>
      <c r="T9" s="1662"/>
      <c r="U9" s="879" t="s">
        <v>844</v>
      </c>
      <c r="V9" s="879" t="s">
        <v>845</v>
      </c>
      <c r="W9" s="879" t="s">
        <v>844</v>
      </c>
      <c r="X9" s="879" t="s">
        <v>845</v>
      </c>
      <c r="Y9" s="1640"/>
      <c r="Z9" s="1640"/>
      <c r="AA9" s="1640"/>
      <c r="AB9" s="1640"/>
      <c r="AC9" s="1640"/>
      <c r="AD9" s="1640"/>
      <c r="AE9" s="1640"/>
      <c r="AF9" s="1640"/>
      <c r="AG9" s="1640"/>
      <c r="AH9" s="1640"/>
      <c r="AI9" s="1640"/>
      <c r="AJ9" s="1640"/>
      <c r="AK9" s="1642"/>
      <c r="AL9" s="1642"/>
    </row>
    <row r="10" spans="1:39" ht="81.75" customHeight="1">
      <c r="A10" s="880" t="s">
        <v>846</v>
      </c>
      <c r="B10" s="1643" t="s">
        <v>847</v>
      </c>
      <c r="C10" s="881">
        <v>6</v>
      </c>
      <c r="D10" s="1627" t="s">
        <v>848</v>
      </c>
      <c r="E10" s="1646">
        <v>1</v>
      </c>
      <c r="F10" s="1627">
        <v>6</v>
      </c>
      <c r="G10" s="882" t="s">
        <v>849</v>
      </c>
      <c r="H10" s="883" t="s">
        <v>850</v>
      </c>
      <c r="I10" s="881" t="s">
        <v>851</v>
      </c>
      <c r="J10" s="881" t="s">
        <v>852</v>
      </c>
      <c r="K10" s="884">
        <v>0.27</v>
      </c>
      <c r="L10" s="881" t="s">
        <v>853</v>
      </c>
      <c r="M10" s="682"/>
      <c r="N10" s="885" t="s">
        <v>854</v>
      </c>
      <c r="O10" s="682"/>
      <c r="P10" s="886">
        <v>1</v>
      </c>
      <c r="Q10" s="886">
        <v>1</v>
      </c>
      <c r="R10" s="886">
        <v>1</v>
      </c>
      <c r="S10" s="886">
        <v>1</v>
      </c>
      <c r="T10" s="887" t="s">
        <v>855</v>
      </c>
      <c r="U10" s="887" t="s">
        <v>855</v>
      </c>
      <c r="V10" s="887" t="s">
        <v>855</v>
      </c>
      <c r="W10" s="887" t="s">
        <v>855</v>
      </c>
      <c r="X10" s="887" t="s">
        <v>855</v>
      </c>
      <c r="Y10" s="887" t="s">
        <v>855</v>
      </c>
      <c r="Z10" s="887" t="s">
        <v>855</v>
      </c>
      <c r="AA10" s="887" t="s">
        <v>855</v>
      </c>
      <c r="AB10" s="887" t="s">
        <v>855</v>
      </c>
      <c r="AC10" s="887" t="s">
        <v>855</v>
      </c>
      <c r="AD10" s="887" t="s">
        <v>855</v>
      </c>
      <c r="AE10" s="887" t="s">
        <v>855</v>
      </c>
      <c r="AF10" s="887" t="s">
        <v>855</v>
      </c>
      <c r="AG10" s="887" t="s">
        <v>855</v>
      </c>
      <c r="AH10" s="887" t="s">
        <v>855</v>
      </c>
      <c r="AI10" s="887" t="s">
        <v>855</v>
      </c>
      <c r="AJ10" s="887" t="s">
        <v>855</v>
      </c>
      <c r="AK10" s="888" t="s">
        <v>856</v>
      </c>
      <c r="AL10" s="889" t="s">
        <v>857</v>
      </c>
      <c r="AM10" s="682"/>
    </row>
    <row r="11" spans="1:39" ht="24" customHeight="1">
      <c r="A11" s="1631"/>
      <c r="B11" s="1644"/>
      <c r="C11" s="1621">
        <v>6</v>
      </c>
      <c r="D11" s="1638"/>
      <c r="E11" s="1647"/>
      <c r="F11" s="1638"/>
      <c r="G11" s="1635" t="s">
        <v>858</v>
      </c>
      <c r="H11" s="1627" t="s">
        <v>859</v>
      </c>
      <c r="I11" s="1621" t="s">
        <v>858</v>
      </c>
      <c r="J11" s="1621" t="s">
        <v>860</v>
      </c>
      <c r="K11" s="1649">
        <v>0.73</v>
      </c>
      <c r="L11" s="1621" t="s">
        <v>861</v>
      </c>
      <c r="M11" s="682"/>
      <c r="N11" s="890"/>
      <c r="O11" s="891"/>
      <c r="P11" s="892"/>
      <c r="Q11" s="892"/>
      <c r="R11" s="892"/>
      <c r="S11" s="892"/>
      <c r="T11" s="893"/>
      <c r="U11" s="894"/>
      <c r="V11" s="894"/>
      <c r="W11" s="894"/>
      <c r="X11" s="894"/>
      <c r="Y11" s="892"/>
      <c r="Z11" s="892"/>
      <c r="AA11" s="892"/>
      <c r="AB11" s="892"/>
      <c r="AC11" s="892"/>
      <c r="AD11" s="892"/>
      <c r="AE11" s="892"/>
      <c r="AF11" s="892"/>
      <c r="AG11" s="892"/>
      <c r="AH11" s="892"/>
      <c r="AI11" s="892"/>
      <c r="AJ11" s="892"/>
      <c r="AK11" s="895"/>
      <c r="AL11" s="896"/>
      <c r="AM11" s="682"/>
    </row>
    <row r="12" spans="1:39" ht="57" customHeight="1">
      <c r="A12" s="1632"/>
      <c r="B12" s="1644"/>
      <c r="C12" s="1634"/>
      <c r="D12" s="1638"/>
      <c r="E12" s="1647"/>
      <c r="F12" s="1638"/>
      <c r="G12" s="1636"/>
      <c r="H12" s="1638"/>
      <c r="I12" s="1634"/>
      <c r="J12" s="1634"/>
      <c r="K12" s="1650"/>
      <c r="L12" s="1634"/>
      <c r="M12" s="682"/>
      <c r="N12" s="897" t="s">
        <v>862</v>
      </c>
      <c r="O12" s="898"/>
      <c r="P12" s="899">
        <v>0</v>
      </c>
      <c r="Q12" s="899">
        <v>1</v>
      </c>
      <c r="R12" s="899">
        <v>0</v>
      </c>
      <c r="S12" s="899">
        <v>1</v>
      </c>
      <c r="T12" s="900"/>
      <c r="U12" s="901"/>
      <c r="V12" s="901"/>
      <c r="W12" s="901"/>
      <c r="X12" s="901"/>
      <c r="Y12" s="899"/>
      <c r="Z12" s="899"/>
      <c r="AA12" s="899"/>
      <c r="AB12" s="899"/>
      <c r="AC12" s="899"/>
      <c r="AD12" s="899"/>
      <c r="AE12" s="899"/>
      <c r="AF12" s="899"/>
      <c r="AG12" s="899"/>
      <c r="AH12" s="899"/>
      <c r="AI12" s="899"/>
      <c r="AJ12" s="899"/>
      <c r="AK12" s="888" t="s">
        <v>856</v>
      </c>
      <c r="AL12" s="889" t="s">
        <v>857</v>
      </c>
      <c r="AM12" s="682"/>
    </row>
    <row r="13" spans="1:39" ht="3.75" customHeight="1">
      <c r="A13" s="1633"/>
      <c r="B13" s="1644"/>
      <c r="C13" s="1622"/>
      <c r="D13" s="1638"/>
      <c r="E13" s="1647"/>
      <c r="F13" s="1638"/>
      <c r="G13" s="1637"/>
      <c r="H13" s="1628"/>
      <c r="I13" s="1622"/>
      <c r="J13" s="1622"/>
      <c r="K13" s="1651"/>
      <c r="L13" s="1622"/>
      <c r="M13" s="682"/>
      <c r="N13" s="902"/>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4"/>
      <c r="AL13" s="904"/>
      <c r="AM13" s="682"/>
    </row>
    <row r="14" spans="1:39" ht="77.25" customHeight="1">
      <c r="A14" s="905"/>
      <c r="B14" s="1644"/>
      <c r="C14" s="906"/>
      <c r="D14" s="1638"/>
      <c r="E14" s="1647"/>
      <c r="F14" s="1638"/>
      <c r="G14" s="906" t="s">
        <v>851</v>
      </c>
      <c r="H14" s="883" t="s">
        <v>863</v>
      </c>
      <c r="I14" s="906" t="s">
        <v>851</v>
      </c>
      <c r="J14" s="907" t="s">
        <v>864</v>
      </c>
      <c r="K14" s="908"/>
      <c r="L14" s="881" t="s">
        <v>865</v>
      </c>
      <c r="M14" s="682"/>
      <c r="N14" s="909" t="s">
        <v>866</v>
      </c>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888" t="s">
        <v>856</v>
      </c>
      <c r="AL14" s="889" t="s">
        <v>857</v>
      </c>
      <c r="AM14" s="682"/>
    </row>
    <row r="15" spans="1:39" ht="59.25" customHeight="1">
      <c r="A15" s="1623"/>
      <c r="B15" s="1644"/>
      <c r="C15" s="1625"/>
      <c r="D15" s="1638"/>
      <c r="E15" s="1647"/>
      <c r="F15" s="1638"/>
      <c r="G15" s="1625" t="s">
        <v>867</v>
      </c>
      <c r="H15" s="1627" t="s">
        <v>868</v>
      </c>
      <c r="I15" s="1625" t="s">
        <v>867</v>
      </c>
      <c r="J15" s="1629" t="s">
        <v>869</v>
      </c>
      <c r="K15" s="1625"/>
      <c r="L15" s="1621" t="s">
        <v>870</v>
      </c>
      <c r="M15" s="682"/>
      <c r="N15" s="910" t="s">
        <v>871</v>
      </c>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895" t="s">
        <v>856</v>
      </c>
      <c r="AL15" s="896"/>
      <c r="AM15" s="682"/>
    </row>
    <row r="16" spans="1:39" ht="33.75" customHeight="1">
      <c r="A16" s="1624"/>
      <c r="B16" s="1645"/>
      <c r="C16" s="1626"/>
      <c r="D16" s="1628"/>
      <c r="E16" s="1648"/>
      <c r="F16" s="1628"/>
      <c r="G16" s="1626"/>
      <c r="H16" s="1628"/>
      <c r="I16" s="1626"/>
      <c r="J16" s="1630"/>
      <c r="K16" s="1626"/>
      <c r="L16" s="1622"/>
      <c r="M16" s="682"/>
      <c r="N16" s="912" t="s">
        <v>872</v>
      </c>
      <c r="O16" s="903"/>
      <c r="P16" s="903"/>
      <c r="Q16" s="903"/>
      <c r="R16" s="903"/>
      <c r="S16" s="903"/>
      <c r="T16" s="903"/>
      <c r="U16" s="903"/>
      <c r="V16" s="903"/>
      <c r="W16" s="903"/>
      <c r="X16" s="903"/>
      <c r="Y16" s="903"/>
      <c r="Z16" s="903"/>
      <c r="AA16" s="903"/>
      <c r="AB16" s="903"/>
      <c r="AC16" s="903"/>
      <c r="AD16" s="903"/>
      <c r="AE16" s="903"/>
      <c r="AF16" s="903"/>
      <c r="AG16" s="903"/>
      <c r="AH16" s="903"/>
      <c r="AI16" s="903"/>
      <c r="AJ16" s="903"/>
      <c r="AK16" s="913" t="s">
        <v>856</v>
      </c>
      <c r="AL16" s="889" t="s">
        <v>857</v>
      </c>
      <c r="AM16" s="682"/>
    </row>
    <row r="17" spans="1:39" ht="15">
      <c r="A17" s="682"/>
      <c r="B17" s="682"/>
      <c r="C17" s="682"/>
      <c r="D17" s="682"/>
      <c r="E17" s="682"/>
      <c r="F17" s="682"/>
      <c r="G17" s="682"/>
      <c r="H17" s="682"/>
      <c r="I17" s="682"/>
      <c r="J17" s="914"/>
      <c r="K17" s="915"/>
      <c r="M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917"/>
      <c r="AL17" s="917"/>
      <c r="AM17" s="682"/>
    </row>
  </sheetData>
  <sheetProtection/>
  <mergeCells count="65">
    <mergeCell ref="A1:L1"/>
    <mergeCell ref="A2:L2"/>
    <mergeCell ref="A3:E3"/>
    <mergeCell ref="F3:M3"/>
    <mergeCell ref="A4:E4"/>
    <mergeCell ref="F4:M4"/>
    <mergeCell ref="A5:E5"/>
    <mergeCell ref="F5:M5"/>
    <mergeCell ref="A6:E6"/>
    <mergeCell ref="F6:M6"/>
    <mergeCell ref="A7:E7"/>
    <mergeCell ref="F7:M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S8"/>
    <mergeCell ref="T8:T9"/>
    <mergeCell ref="U8:V8"/>
    <mergeCell ref="W8:X8"/>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B10:B16"/>
    <mergeCell ref="D10:D16"/>
    <mergeCell ref="E10:E16"/>
    <mergeCell ref="F10:F16"/>
    <mergeCell ref="K11:K13"/>
    <mergeCell ref="L11:L13"/>
    <mergeCell ref="K15:K16"/>
    <mergeCell ref="A11:A13"/>
    <mergeCell ref="C11:C13"/>
    <mergeCell ref="G11:G13"/>
    <mergeCell ref="H11:H13"/>
    <mergeCell ref="I11:I13"/>
    <mergeCell ref="J11:J13"/>
    <mergeCell ref="L15:L16"/>
    <mergeCell ref="A15:A16"/>
    <mergeCell ref="C15:C16"/>
    <mergeCell ref="G15:G16"/>
    <mergeCell ref="H15:H16"/>
    <mergeCell ref="I15:I16"/>
    <mergeCell ref="J15:J16"/>
  </mergeCells>
  <hyperlinks>
    <hyperlink ref="AL10" r:id="rId1" display="salud@chaguni-cundinamarca.gov.co"/>
    <hyperlink ref="AL12" r:id="rId2" display="salud@chaguni-cundinamarca.gov.co"/>
    <hyperlink ref="AL14" r:id="rId3" display="salud@chaguni-cundinamarca.gov.co"/>
    <hyperlink ref="AL16" r:id="rId4" display="salud@chaguni-cundinamarca.gov.co"/>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AK38"/>
  <sheetViews>
    <sheetView zoomScalePageLayoutView="0" workbookViewId="0" topLeftCell="A19">
      <selection activeCell="E24" sqref="E24"/>
    </sheetView>
  </sheetViews>
  <sheetFormatPr defaultColWidth="11.421875" defaultRowHeight="15"/>
  <cols>
    <col min="1" max="1" width="4.57421875" style="0" customWidth="1"/>
    <col min="2" max="2" width="15.8515625" style="173" customWidth="1"/>
    <col min="3" max="3" width="55.140625" style="173" customWidth="1"/>
    <col min="4" max="4" width="14.28125" style="173" customWidth="1"/>
    <col min="5" max="5" width="30.00390625" style="0" customWidth="1"/>
    <col min="6" max="6" width="10.00390625" style="0" customWidth="1"/>
    <col min="9" max="9" width="19.28125" style="174" customWidth="1"/>
    <col min="10" max="10" width="15.7109375" style="174" customWidth="1"/>
    <col min="11" max="11" width="4.8515625" style="174" customWidth="1"/>
    <col min="12" max="13" width="5.7109375" style="0" customWidth="1"/>
    <col min="14" max="14" width="6.57421875" style="0" customWidth="1"/>
    <col min="15" max="15" width="6.140625" style="0" customWidth="1"/>
    <col min="16" max="16" width="8.00390625" style="0" customWidth="1"/>
    <col min="17" max="17" width="5.00390625" style="0" customWidth="1"/>
    <col min="18" max="18" width="8.421875" style="0" customWidth="1"/>
    <col min="19" max="19" width="5.00390625" style="0" customWidth="1"/>
    <col min="20" max="20" width="9.8515625" style="0" customWidth="1"/>
    <col min="21" max="23" width="5.00390625" style="0" customWidth="1"/>
    <col min="24" max="24" width="9.00390625" style="0" customWidth="1"/>
    <col min="25" max="33" width="5.00390625" style="0" customWidth="1"/>
    <col min="34" max="34" width="5.140625" style="175" customWidth="1"/>
    <col min="35" max="35" width="5.421875" style="0" customWidth="1"/>
    <col min="36" max="36" width="4.8515625" style="0" customWidth="1"/>
    <col min="37" max="37" width="10.7109375" style="0" customWidth="1"/>
  </cols>
  <sheetData>
    <row r="1" ht="15.75" thickBot="1"/>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515</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15">
      <c r="B4" s="1207" t="s">
        <v>107</v>
      </c>
      <c r="C4" s="1208"/>
      <c r="D4" s="1208"/>
      <c r="E4" s="1208"/>
      <c r="F4" s="1208"/>
      <c r="G4" s="1208"/>
      <c r="H4" s="1208"/>
      <c r="I4" s="1209"/>
      <c r="J4" s="1210" t="s">
        <v>108</v>
      </c>
      <c r="K4" s="1211"/>
      <c r="L4" s="1211"/>
      <c r="M4" s="1211"/>
      <c r="N4" s="1211"/>
      <c r="O4" s="1211"/>
      <c r="P4" s="1211"/>
      <c r="Q4" s="1211"/>
      <c r="R4" s="1211"/>
      <c r="S4" s="1211"/>
      <c r="T4" s="1211"/>
      <c r="U4" s="1212"/>
      <c r="V4" s="1210" t="s">
        <v>16</v>
      </c>
      <c r="W4" s="1213"/>
      <c r="X4" s="1213"/>
      <c r="Y4" s="1213"/>
      <c r="Z4" s="1213"/>
      <c r="AA4" s="1213"/>
      <c r="AB4" s="1213"/>
      <c r="AC4" s="1213"/>
      <c r="AD4" s="1213"/>
      <c r="AE4" s="1213"/>
      <c r="AF4" s="1213"/>
      <c r="AG4" s="1213"/>
      <c r="AH4" s="1213"/>
      <c r="AI4" s="1213"/>
      <c r="AJ4" s="1213"/>
      <c r="AK4" s="1214"/>
    </row>
    <row r="5" spans="2:37" ht="24" customHeight="1" thickBot="1">
      <c r="B5" s="1215" t="s">
        <v>109</v>
      </c>
      <c r="C5" s="1216"/>
      <c r="D5" s="1216"/>
      <c r="E5" s="1217"/>
      <c r="F5" s="176"/>
      <c r="G5" s="1106" t="s">
        <v>110</v>
      </c>
      <c r="H5" s="1106"/>
      <c r="I5" s="1106"/>
      <c r="J5" s="1106"/>
      <c r="K5" s="1106"/>
      <c r="L5" s="1106"/>
      <c r="M5" s="1106"/>
      <c r="N5" s="1106"/>
      <c r="O5" s="1107"/>
      <c r="P5" s="1218" t="s">
        <v>0</v>
      </c>
      <c r="Q5" s="1219"/>
      <c r="R5" s="1219"/>
      <c r="S5" s="1219"/>
      <c r="T5" s="1219"/>
      <c r="U5" s="1219"/>
      <c r="V5" s="1219"/>
      <c r="W5" s="1219"/>
      <c r="X5" s="1219"/>
      <c r="Y5" s="1219"/>
      <c r="Z5" s="1219"/>
      <c r="AA5" s="1219"/>
      <c r="AB5" s="1219"/>
      <c r="AC5" s="1219"/>
      <c r="AD5" s="1219"/>
      <c r="AE5" s="1219"/>
      <c r="AF5" s="1219"/>
      <c r="AG5" s="1220"/>
      <c r="AH5" s="1221" t="s">
        <v>1</v>
      </c>
      <c r="AI5" s="1222"/>
      <c r="AJ5" s="1222"/>
      <c r="AK5" s="1223"/>
    </row>
    <row r="6" spans="2:37" ht="22.5" customHeight="1">
      <c r="B6" s="1189" t="s">
        <v>17</v>
      </c>
      <c r="C6" s="177"/>
      <c r="D6" s="1191" t="s">
        <v>2</v>
      </c>
      <c r="E6" s="1192"/>
      <c r="F6" s="1192"/>
      <c r="G6" s="1192"/>
      <c r="H6" s="1192"/>
      <c r="I6" s="1192"/>
      <c r="J6" s="1195" t="s">
        <v>3</v>
      </c>
      <c r="K6" s="1197" t="s">
        <v>18</v>
      </c>
      <c r="L6" s="1197" t="s">
        <v>4</v>
      </c>
      <c r="M6" s="1199" t="s">
        <v>520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182" t="s">
        <v>10</v>
      </c>
      <c r="AI6" s="1165" t="s">
        <v>11</v>
      </c>
      <c r="AJ6" s="1167" t="s">
        <v>111</v>
      </c>
      <c r="AK6" s="1169" t="s">
        <v>21</v>
      </c>
    </row>
    <row r="7" spans="2:37" ht="51" customHeight="1" thickBot="1">
      <c r="B7" s="1190"/>
      <c r="C7" s="178"/>
      <c r="D7" s="1193"/>
      <c r="E7" s="1194"/>
      <c r="F7" s="1194"/>
      <c r="G7" s="1194"/>
      <c r="H7" s="1194"/>
      <c r="I7" s="1194"/>
      <c r="J7" s="1196"/>
      <c r="K7" s="1198" t="s">
        <v>18</v>
      </c>
      <c r="L7" s="1198"/>
      <c r="M7" s="1200"/>
      <c r="N7" s="1185"/>
      <c r="O7" s="1187"/>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183"/>
      <c r="AI7" s="1166"/>
      <c r="AJ7" s="1168"/>
      <c r="AK7" s="1170"/>
    </row>
    <row r="8" spans="2:37" ht="53.25" customHeight="1" thickBot="1">
      <c r="B8" s="183" t="s">
        <v>112</v>
      </c>
      <c r="C8" s="184"/>
      <c r="D8" s="1171" t="s">
        <v>113</v>
      </c>
      <c r="E8" s="1172"/>
      <c r="F8" s="1172"/>
      <c r="G8" s="1172"/>
      <c r="H8" s="1172"/>
      <c r="I8" s="1172"/>
      <c r="J8" s="185" t="s">
        <v>114</v>
      </c>
      <c r="K8" s="186"/>
      <c r="L8" s="187"/>
      <c r="M8" s="187"/>
      <c r="N8" s="188"/>
      <c r="O8" s="189"/>
      <c r="P8" s="190">
        <f aca="true" t="shared" si="0" ref="P8:AE8">+P10+P16+P20+P27</f>
        <v>6000000</v>
      </c>
      <c r="Q8" s="364">
        <f t="shared" si="0"/>
        <v>0</v>
      </c>
      <c r="R8" s="190">
        <f t="shared" si="0"/>
        <v>35573896</v>
      </c>
      <c r="S8" s="364">
        <f t="shared" si="0"/>
        <v>0</v>
      </c>
      <c r="T8" s="191">
        <f t="shared" si="0"/>
        <v>6426000</v>
      </c>
      <c r="U8" s="364">
        <f t="shared" si="0"/>
        <v>0</v>
      </c>
      <c r="V8" s="191">
        <f t="shared" si="0"/>
        <v>0</v>
      </c>
      <c r="W8" s="364">
        <f t="shared" si="0"/>
        <v>0</v>
      </c>
      <c r="X8" s="191">
        <f t="shared" si="0"/>
        <v>0</v>
      </c>
      <c r="Y8" s="364">
        <f t="shared" si="0"/>
        <v>0</v>
      </c>
      <c r="Z8" s="191">
        <f t="shared" si="0"/>
        <v>0</v>
      </c>
      <c r="AA8" s="364">
        <f t="shared" si="0"/>
        <v>0</v>
      </c>
      <c r="AB8" s="191">
        <f t="shared" si="0"/>
        <v>6000000</v>
      </c>
      <c r="AC8" s="364">
        <f t="shared" si="0"/>
        <v>0</v>
      </c>
      <c r="AD8" s="191">
        <f t="shared" si="0"/>
        <v>0</v>
      </c>
      <c r="AE8" s="362">
        <f t="shared" si="0"/>
        <v>0</v>
      </c>
      <c r="AF8" s="191">
        <f>+P8+R8+T8+V8+X8+Z8+AB8+AD8</f>
        <v>53999896</v>
      </c>
      <c r="AG8" s="363">
        <f>+Q8+U8+W8+Y8+AA8+AC8+AE8</f>
        <v>0</v>
      </c>
      <c r="AH8" s="193" t="e">
        <f>AH10+AH22+#REF!</f>
        <v>#REF!</v>
      </c>
      <c r="AI8" s="194"/>
      <c r="AJ8" s="194"/>
      <c r="AK8" s="195"/>
    </row>
    <row r="9" ht="15.75" thickBot="1"/>
    <row r="10" spans="2:37" ht="75.75" customHeight="1" thickBot="1">
      <c r="B10" s="196" t="s">
        <v>12</v>
      </c>
      <c r="C10" s="197" t="s">
        <v>115</v>
      </c>
      <c r="D10" s="198" t="s">
        <v>28</v>
      </c>
      <c r="E10" s="199" t="s">
        <v>13</v>
      </c>
      <c r="F10" s="198" t="s">
        <v>27</v>
      </c>
      <c r="G10" s="200" t="s">
        <v>25</v>
      </c>
      <c r="H10" s="200" t="s">
        <v>26</v>
      </c>
      <c r="I10" s="201" t="s">
        <v>116</v>
      </c>
      <c r="J10" s="202" t="s">
        <v>29</v>
      </c>
      <c r="K10" s="203"/>
      <c r="L10" s="204"/>
      <c r="M10" s="205"/>
      <c r="N10" s="206"/>
      <c r="O10" s="207"/>
      <c r="P10" s="208">
        <f>SUM(P11:P14)</f>
        <v>0</v>
      </c>
      <c r="Q10" s="327">
        <f>SUM(Q14:Q14)</f>
        <v>0</v>
      </c>
      <c r="R10" s="210">
        <f>SUM(R11:R14)</f>
        <v>7000000</v>
      </c>
      <c r="S10" s="327">
        <f>SUM(S14:S14)</f>
        <v>0</v>
      </c>
      <c r="T10" s="210">
        <f>SUM(T11:T14)</f>
        <v>0</v>
      </c>
      <c r="U10" s="327"/>
      <c r="V10" s="210">
        <f>SUM(V11:V14)</f>
        <v>0</v>
      </c>
      <c r="W10" s="327"/>
      <c r="X10" s="210">
        <f>SUM(X11:X14)</f>
        <v>0</v>
      </c>
      <c r="Y10" s="327"/>
      <c r="Z10" s="210">
        <f>SUM(Z11:Z14)</f>
        <v>0</v>
      </c>
      <c r="AA10" s="327"/>
      <c r="AB10" s="210">
        <f>SUM(AB11:AB14)</f>
        <v>0</v>
      </c>
      <c r="AC10" s="327"/>
      <c r="AD10" s="210">
        <f>SUM(AD11:AD14)</f>
        <v>0</v>
      </c>
      <c r="AE10" s="209"/>
      <c r="AF10" s="211">
        <f>SUM(P10:AE10)</f>
        <v>7000000</v>
      </c>
      <c r="AG10" s="209">
        <f>+Q10+S10+U10+W10+Y10+AA10+AC10+AE10</f>
        <v>0</v>
      </c>
      <c r="AH10" s="212">
        <f>SUM(AH14:AH14)</f>
        <v>0</v>
      </c>
      <c r="AI10" s="213"/>
      <c r="AJ10" s="213"/>
      <c r="AK10" s="214"/>
    </row>
    <row r="11" spans="2:37" ht="56.25">
      <c r="B11" s="1148" t="s">
        <v>117</v>
      </c>
      <c r="C11" s="331" t="s">
        <v>118</v>
      </c>
      <c r="D11" s="332"/>
      <c r="E11" s="332" t="s">
        <v>209</v>
      </c>
      <c r="F11" s="333"/>
      <c r="G11" s="334"/>
      <c r="H11" s="334"/>
      <c r="I11" s="368" t="s">
        <v>119</v>
      </c>
      <c r="J11" s="366" t="s">
        <v>120</v>
      </c>
      <c r="K11" s="332">
        <v>1</v>
      </c>
      <c r="L11" s="335">
        <v>1</v>
      </c>
      <c r="M11" s="336">
        <v>1</v>
      </c>
      <c r="N11" s="337"/>
      <c r="O11" s="338"/>
      <c r="P11" s="339"/>
      <c r="Q11" s="340"/>
      <c r="R11" s="340">
        <v>7000000</v>
      </c>
      <c r="S11" s="340"/>
      <c r="T11" s="340"/>
      <c r="U11" s="340"/>
      <c r="V11" s="340"/>
      <c r="W11" s="340"/>
      <c r="X11" s="340"/>
      <c r="Y11" s="340"/>
      <c r="Z11" s="340"/>
      <c r="AA11" s="340"/>
      <c r="AB11" s="340"/>
      <c r="AC11" s="340"/>
      <c r="AD11" s="340"/>
      <c r="AE11" s="340"/>
      <c r="AF11" s="1120">
        <f>+P11:P14+R11:R14+T11:T14+V11:V14+X11:X14+Z11:Z14+AB11:AB14+AD11:AD14</f>
        <v>7000000</v>
      </c>
      <c r="AG11" s="1120">
        <f>+Q11:Q14+S11:S14+U11:U14+W11:W14+Y11:Y14+AA11:AA14+AC11:AC14+AE11:AE14</f>
        <v>0</v>
      </c>
      <c r="AH11" s="337"/>
      <c r="AI11" s="341" t="s">
        <v>121</v>
      </c>
      <c r="AJ11" s="342"/>
      <c r="AK11" s="343" t="s">
        <v>122</v>
      </c>
    </row>
    <row r="12" spans="2:37" ht="66" customHeight="1">
      <c r="B12" s="1149"/>
      <c r="C12" s="1177" t="s">
        <v>123</v>
      </c>
      <c r="D12" s="1119"/>
      <c r="E12" s="217" t="s">
        <v>124</v>
      </c>
      <c r="F12" s="215"/>
      <c r="G12" s="216"/>
      <c r="H12" s="216"/>
      <c r="I12" s="1173" t="s">
        <v>125</v>
      </c>
      <c r="J12" s="1175" t="s">
        <v>126</v>
      </c>
      <c r="K12" s="217">
        <v>1</v>
      </c>
      <c r="L12" s="218">
        <v>1</v>
      </c>
      <c r="M12" s="219">
        <v>1</v>
      </c>
      <c r="N12" s="220"/>
      <c r="O12" s="329"/>
      <c r="P12" s="328"/>
      <c r="Q12" s="221"/>
      <c r="R12" s="221"/>
      <c r="S12" s="221"/>
      <c r="T12" s="221"/>
      <c r="U12" s="221"/>
      <c r="V12" s="221"/>
      <c r="W12" s="221"/>
      <c r="X12" s="221"/>
      <c r="Y12" s="221"/>
      <c r="Z12" s="221"/>
      <c r="AA12" s="221"/>
      <c r="AB12" s="221"/>
      <c r="AC12" s="221"/>
      <c r="AD12" s="221"/>
      <c r="AE12" s="221"/>
      <c r="AF12" s="1121"/>
      <c r="AG12" s="1121"/>
      <c r="AH12" s="220"/>
      <c r="AI12" s="222" t="s">
        <v>121</v>
      </c>
      <c r="AJ12" s="223"/>
      <c r="AK12" s="330" t="s">
        <v>122</v>
      </c>
    </row>
    <row r="13" spans="2:37" ht="51.75" customHeight="1">
      <c r="B13" s="1149"/>
      <c r="C13" s="1178"/>
      <c r="D13" s="1119"/>
      <c r="E13" s="217" t="s">
        <v>127</v>
      </c>
      <c r="F13" s="215"/>
      <c r="G13" s="216"/>
      <c r="H13" s="216"/>
      <c r="I13" s="1174"/>
      <c r="J13" s="1176"/>
      <c r="K13" s="217"/>
      <c r="L13" s="218"/>
      <c r="M13" s="219"/>
      <c r="N13" s="220"/>
      <c r="O13" s="329"/>
      <c r="P13" s="328"/>
      <c r="Q13" s="221"/>
      <c r="R13" s="221"/>
      <c r="S13" s="221"/>
      <c r="T13" s="221"/>
      <c r="U13" s="221"/>
      <c r="V13" s="221"/>
      <c r="W13" s="221"/>
      <c r="X13" s="221"/>
      <c r="Y13" s="221"/>
      <c r="Z13" s="221"/>
      <c r="AA13" s="221"/>
      <c r="AB13" s="221"/>
      <c r="AC13" s="221"/>
      <c r="AD13" s="221"/>
      <c r="AE13" s="221"/>
      <c r="AF13" s="1121"/>
      <c r="AG13" s="1121"/>
      <c r="AH13" s="220"/>
      <c r="AI13" s="222" t="s">
        <v>121</v>
      </c>
      <c r="AJ13" s="223"/>
      <c r="AK13" s="330" t="s">
        <v>122</v>
      </c>
    </row>
    <row r="14" spans="2:37" ht="93.75" thickBot="1">
      <c r="B14" s="1150"/>
      <c r="C14" s="344" t="s">
        <v>128</v>
      </c>
      <c r="D14" s="345"/>
      <c r="E14" s="320"/>
      <c r="F14" s="320"/>
      <c r="G14" s="308"/>
      <c r="H14" s="267"/>
      <c r="I14" s="367" t="s">
        <v>129</v>
      </c>
      <c r="J14" s="365" t="s">
        <v>130</v>
      </c>
      <c r="K14" s="280">
        <v>1</v>
      </c>
      <c r="L14" s="268"/>
      <c r="M14" s="346"/>
      <c r="N14" s="268"/>
      <c r="O14" s="270"/>
      <c r="P14" s="347"/>
      <c r="Q14" s="348"/>
      <c r="R14" s="349"/>
      <c r="S14" s="348"/>
      <c r="T14" s="348"/>
      <c r="U14" s="348"/>
      <c r="V14" s="348"/>
      <c r="W14" s="348"/>
      <c r="X14" s="348"/>
      <c r="Y14" s="348"/>
      <c r="Z14" s="348"/>
      <c r="AA14" s="348"/>
      <c r="AB14" s="348"/>
      <c r="AC14" s="348"/>
      <c r="AD14" s="348"/>
      <c r="AE14" s="348"/>
      <c r="AF14" s="1122"/>
      <c r="AG14" s="1122"/>
      <c r="AH14" s="275" t="s">
        <v>131</v>
      </c>
      <c r="AI14" s="350" t="s">
        <v>121</v>
      </c>
      <c r="AJ14" s="350"/>
      <c r="AK14" s="351" t="s">
        <v>122</v>
      </c>
    </row>
    <row r="15" ht="15.75" thickBot="1">
      <c r="E15" s="374"/>
    </row>
    <row r="16" spans="2:37" ht="105" customHeight="1" thickBot="1">
      <c r="B16" s="233" t="s">
        <v>12</v>
      </c>
      <c r="C16" s="234"/>
      <c r="D16" s="198" t="s">
        <v>28</v>
      </c>
      <c r="E16" s="373" t="s">
        <v>13</v>
      </c>
      <c r="F16" s="198" t="s">
        <v>27</v>
      </c>
      <c r="G16" s="200" t="s">
        <v>25</v>
      </c>
      <c r="H16" s="200" t="s">
        <v>26</v>
      </c>
      <c r="I16" s="201" t="s">
        <v>116</v>
      </c>
      <c r="J16" s="202" t="s">
        <v>29</v>
      </c>
      <c r="K16" s="203"/>
      <c r="L16" s="204"/>
      <c r="M16" s="205"/>
      <c r="N16" s="206"/>
      <c r="O16" s="207"/>
      <c r="P16" s="208">
        <f aca="true" t="shared" si="1" ref="P16:AE16">SUM(P17:P18)</f>
        <v>0</v>
      </c>
      <c r="Q16" s="327">
        <f t="shared" si="1"/>
        <v>0</v>
      </c>
      <c r="R16" s="210">
        <f t="shared" si="1"/>
        <v>0</v>
      </c>
      <c r="S16" s="327">
        <f t="shared" si="1"/>
        <v>0</v>
      </c>
      <c r="T16" s="210">
        <f t="shared" si="1"/>
        <v>6426000</v>
      </c>
      <c r="U16" s="327">
        <f t="shared" si="1"/>
        <v>0</v>
      </c>
      <c r="V16" s="210">
        <f t="shared" si="1"/>
        <v>0</v>
      </c>
      <c r="W16" s="327">
        <f t="shared" si="1"/>
        <v>0</v>
      </c>
      <c r="X16" s="210">
        <f t="shared" si="1"/>
        <v>0</v>
      </c>
      <c r="Y16" s="327">
        <f t="shared" si="1"/>
        <v>0</v>
      </c>
      <c r="Z16" s="210">
        <f t="shared" si="1"/>
        <v>0</v>
      </c>
      <c r="AA16" s="209">
        <f t="shared" si="1"/>
        <v>0</v>
      </c>
      <c r="AB16" s="354">
        <f t="shared" si="1"/>
        <v>6000000</v>
      </c>
      <c r="AC16" s="327">
        <f t="shared" si="1"/>
        <v>0</v>
      </c>
      <c r="AD16" s="210">
        <f t="shared" si="1"/>
        <v>0</v>
      </c>
      <c r="AE16" s="209">
        <f t="shared" si="1"/>
        <v>0</v>
      </c>
      <c r="AF16" s="211">
        <f>AF17</f>
        <v>12426000</v>
      </c>
      <c r="AG16" s="209">
        <f>AG17</f>
        <v>0</v>
      </c>
      <c r="AH16" s="212">
        <f>SUM(AH17:AH18)</f>
        <v>0</v>
      </c>
      <c r="AI16" s="213"/>
      <c r="AJ16" s="213"/>
      <c r="AK16" s="214"/>
    </row>
    <row r="17" spans="2:37" ht="96">
      <c r="B17" s="1161" t="s">
        <v>132</v>
      </c>
      <c r="C17" s="1163" t="s">
        <v>133</v>
      </c>
      <c r="D17" s="236"/>
      <c r="E17" s="238" t="s">
        <v>134</v>
      </c>
      <c r="F17" s="238"/>
      <c r="G17" s="239"/>
      <c r="H17" s="240"/>
      <c r="I17" s="314" t="s">
        <v>135</v>
      </c>
      <c r="J17" s="314" t="s">
        <v>130</v>
      </c>
      <c r="K17" s="242">
        <v>1</v>
      </c>
      <c r="L17" s="426">
        <v>1</v>
      </c>
      <c r="M17" s="244">
        <v>1</v>
      </c>
      <c r="N17" s="1137"/>
      <c r="O17" s="1140"/>
      <c r="P17" s="245"/>
      <c r="Q17" s="246"/>
      <c r="R17" s="247"/>
      <c r="S17" s="246"/>
      <c r="T17" s="246">
        <f>1071000*6</f>
        <v>6426000</v>
      </c>
      <c r="U17" s="246"/>
      <c r="V17" s="246"/>
      <c r="W17" s="246"/>
      <c r="X17" s="246"/>
      <c r="Y17" s="246"/>
      <c r="Z17" s="246"/>
      <c r="AA17" s="246"/>
      <c r="AB17" s="246">
        <v>6000000</v>
      </c>
      <c r="AC17" s="246"/>
      <c r="AD17" s="246"/>
      <c r="AE17" s="246"/>
      <c r="AF17" s="1129">
        <f>+P17+R17+T17+V17+X17+Z17+AB17+AD17+P18+R18+T18+V18+X18+Z18+AB18+AD18</f>
        <v>12426000</v>
      </c>
      <c r="AG17" s="1129">
        <f>+Q17:Q18+S17:S18+U17:U18+W17:W18+Y17:Y18+AA17:AA18+AC17:AC18+AE17:AE18</f>
        <v>0</v>
      </c>
      <c r="AH17" s="370" t="s">
        <v>136</v>
      </c>
      <c r="AI17" s="341" t="s">
        <v>121</v>
      </c>
      <c r="AJ17" s="341"/>
      <c r="AK17" s="1160" t="s">
        <v>122</v>
      </c>
    </row>
    <row r="18" spans="2:37" ht="85.5" thickBot="1">
      <c r="B18" s="1162"/>
      <c r="C18" s="1164"/>
      <c r="D18" s="344"/>
      <c r="E18" s="320" t="s">
        <v>137</v>
      </c>
      <c r="F18" s="320"/>
      <c r="G18" s="308"/>
      <c r="H18" s="317"/>
      <c r="I18" s="372" t="s">
        <v>135</v>
      </c>
      <c r="J18" s="372" t="s">
        <v>130</v>
      </c>
      <c r="K18" s="319">
        <v>0</v>
      </c>
      <c r="L18" s="323">
        <v>1</v>
      </c>
      <c r="M18" s="269">
        <v>1</v>
      </c>
      <c r="N18" s="1139"/>
      <c r="O18" s="1142"/>
      <c r="P18" s="271"/>
      <c r="Q18" s="272"/>
      <c r="R18" s="273"/>
      <c r="S18" s="272"/>
      <c r="T18" s="272"/>
      <c r="U18" s="272"/>
      <c r="V18" s="272"/>
      <c r="W18" s="272"/>
      <c r="X18" s="272"/>
      <c r="Y18" s="272"/>
      <c r="Z18" s="272"/>
      <c r="AA18" s="272"/>
      <c r="AB18" s="272"/>
      <c r="AC18" s="272"/>
      <c r="AD18" s="272"/>
      <c r="AE18" s="272"/>
      <c r="AF18" s="1130"/>
      <c r="AG18" s="1130"/>
      <c r="AH18" s="321" t="s">
        <v>136</v>
      </c>
      <c r="AI18" s="371" t="s">
        <v>121</v>
      </c>
      <c r="AJ18" s="371"/>
      <c r="AK18" s="1133"/>
    </row>
    <row r="19" ht="15.75" thickBot="1"/>
    <row r="20" spans="2:37" ht="114" customHeight="1" thickBot="1">
      <c r="B20" s="233" t="s">
        <v>12</v>
      </c>
      <c r="C20" s="378"/>
      <c r="D20" s="295" t="s">
        <v>28</v>
      </c>
      <c r="E20" s="377" t="s">
        <v>13</v>
      </c>
      <c r="F20" s="377" t="s">
        <v>27</v>
      </c>
      <c r="G20" s="310" t="s">
        <v>25</v>
      </c>
      <c r="H20" s="310" t="s">
        <v>26</v>
      </c>
      <c r="I20" s="311" t="s">
        <v>116</v>
      </c>
      <c r="J20" s="258" t="s">
        <v>29</v>
      </c>
      <c r="K20" s="203"/>
      <c r="L20" s="204"/>
      <c r="M20" s="205"/>
      <c r="N20" s="206"/>
      <c r="O20" s="207"/>
      <c r="P20" s="208">
        <f aca="true" t="shared" si="2" ref="P20:AE20">SUM(P21:P25)</f>
        <v>0</v>
      </c>
      <c r="Q20" s="209">
        <f t="shared" si="2"/>
        <v>0</v>
      </c>
      <c r="R20" s="210">
        <f t="shared" si="2"/>
        <v>20573896</v>
      </c>
      <c r="S20" s="209">
        <f t="shared" si="2"/>
        <v>0</v>
      </c>
      <c r="T20" s="210">
        <f t="shared" si="2"/>
        <v>0</v>
      </c>
      <c r="U20" s="209">
        <f t="shared" si="2"/>
        <v>0</v>
      </c>
      <c r="V20" s="210">
        <f t="shared" si="2"/>
        <v>0</v>
      </c>
      <c r="W20" s="209">
        <f t="shared" si="2"/>
        <v>0</v>
      </c>
      <c r="X20" s="210">
        <f t="shared" si="2"/>
        <v>0</v>
      </c>
      <c r="Y20" s="209">
        <f t="shared" si="2"/>
        <v>0</v>
      </c>
      <c r="Z20" s="210">
        <f t="shared" si="2"/>
        <v>0</v>
      </c>
      <c r="AA20" s="209">
        <f t="shared" si="2"/>
        <v>0</v>
      </c>
      <c r="AB20" s="210">
        <f t="shared" si="2"/>
        <v>0</v>
      </c>
      <c r="AC20" s="209">
        <f t="shared" si="2"/>
        <v>0</v>
      </c>
      <c r="AD20" s="210">
        <f t="shared" si="2"/>
        <v>0</v>
      </c>
      <c r="AE20" s="209">
        <f t="shared" si="2"/>
        <v>0</v>
      </c>
      <c r="AF20" s="211">
        <f>AF21</f>
        <v>14993896</v>
      </c>
      <c r="AG20" s="209">
        <f>AG21</f>
        <v>0</v>
      </c>
      <c r="AH20" s="212">
        <f>SUM(AH21:AH25)</f>
        <v>0</v>
      </c>
      <c r="AI20" s="213"/>
      <c r="AJ20" s="213"/>
      <c r="AK20" s="214"/>
    </row>
    <row r="21" spans="2:37" ht="47.25" customHeight="1">
      <c r="B21" s="1148" t="s">
        <v>138</v>
      </c>
      <c r="C21" s="1151" t="s">
        <v>139</v>
      </c>
      <c r="D21" s="1151"/>
      <c r="E21" s="375" t="s">
        <v>140</v>
      </c>
      <c r="F21" s="356"/>
      <c r="G21" s="357"/>
      <c r="H21" s="358"/>
      <c r="I21" s="376" t="s">
        <v>141</v>
      </c>
      <c r="J21" s="261" t="s">
        <v>142</v>
      </c>
      <c r="K21" s="427">
        <v>1</v>
      </c>
      <c r="L21" s="434">
        <v>1</v>
      </c>
      <c r="M21" s="429">
        <v>1</v>
      </c>
      <c r="N21" s="1137"/>
      <c r="O21" s="1140"/>
      <c r="P21" s="245"/>
      <c r="Q21" s="246"/>
      <c r="R21" s="247">
        <v>14993896</v>
      </c>
      <c r="S21" s="246"/>
      <c r="T21" s="246">
        <v>0</v>
      </c>
      <c r="U21" s="246"/>
      <c r="V21" s="246"/>
      <c r="W21" s="246"/>
      <c r="X21" s="246"/>
      <c r="Y21" s="246"/>
      <c r="Z21" s="246"/>
      <c r="AA21" s="246"/>
      <c r="AB21" s="246"/>
      <c r="AC21" s="246"/>
      <c r="AD21" s="248"/>
      <c r="AE21" s="248"/>
      <c r="AF21" s="1143">
        <f>+P21:P25+R21:R25+T21:T25+V21:V25+Z21:Z25+AB21:AB25+AD21:AD25</f>
        <v>14993896</v>
      </c>
      <c r="AG21" s="1143">
        <f>+Q21:Q25+S21:S25+U21:U25+W21:W25+AC21:AC25+AE21:AE25</f>
        <v>0</v>
      </c>
      <c r="AH21" s="1123" t="s">
        <v>136</v>
      </c>
      <c r="AI21" s="1126" t="s">
        <v>121</v>
      </c>
      <c r="AJ21" s="1126"/>
      <c r="AK21" s="1131" t="s">
        <v>122</v>
      </c>
    </row>
    <row r="22" spans="2:37" ht="46.5" customHeight="1">
      <c r="B22" s="1149"/>
      <c r="C22" s="1147"/>
      <c r="D22" s="1146"/>
      <c r="E22" s="260" t="s">
        <v>143</v>
      </c>
      <c r="F22" s="359"/>
      <c r="G22" s="360"/>
      <c r="H22" s="361"/>
      <c r="I22" s="264" t="s">
        <v>144</v>
      </c>
      <c r="J22" s="241" t="s">
        <v>142</v>
      </c>
      <c r="K22" s="428">
        <v>1</v>
      </c>
      <c r="L22" s="442">
        <v>1</v>
      </c>
      <c r="M22" s="430">
        <v>1</v>
      </c>
      <c r="N22" s="1138"/>
      <c r="O22" s="1141"/>
      <c r="P22" s="254"/>
      <c r="Q22" s="255"/>
      <c r="R22" s="256">
        <f>930000*6</f>
        <v>5580000</v>
      </c>
      <c r="S22" s="255"/>
      <c r="T22" s="255"/>
      <c r="U22" s="255"/>
      <c r="V22" s="255"/>
      <c r="W22" s="255"/>
      <c r="X22" s="255"/>
      <c r="Y22" s="255"/>
      <c r="Z22" s="255"/>
      <c r="AA22" s="255"/>
      <c r="AB22" s="255"/>
      <c r="AC22" s="255"/>
      <c r="AD22" s="248"/>
      <c r="AE22" s="248"/>
      <c r="AF22" s="1159"/>
      <c r="AG22" s="1159"/>
      <c r="AH22" s="1124"/>
      <c r="AI22" s="1126"/>
      <c r="AJ22" s="1126"/>
      <c r="AK22" s="1131"/>
    </row>
    <row r="23" spans="2:37" ht="48.75" customHeight="1">
      <c r="B23" s="1149"/>
      <c r="C23" s="1145" t="s">
        <v>145</v>
      </c>
      <c r="D23" s="1146"/>
      <c r="E23" s="260" t="s">
        <v>146</v>
      </c>
      <c r="F23" s="359"/>
      <c r="G23" s="360"/>
      <c r="H23" s="361"/>
      <c r="I23" s="264" t="s">
        <v>147</v>
      </c>
      <c r="J23" s="241"/>
      <c r="K23" s="428">
        <v>0</v>
      </c>
      <c r="L23" s="442">
        <v>1</v>
      </c>
      <c r="M23" s="431">
        <v>1</v>
      </c>
      <c r="N23" s="1138"/>
      <c r="O23" s="1141"/>
      <c r="P23" s="254">
        <v>0</v>
      </c>
      <c r="Q23" s="255"/>
      <c r="R23" s="256">
        <v>0</v>
      </c>
      <c r="S23" s="255"/>
      <c r="T23" s="255">
        <v>0</v>
      </c>
      <c r="U23" s="255"/>
      <c r="V23" s="255"/>
      <c r="W23" s="255"/>
      <c r="X23" s="255"/>
      <c r="Y23" s="255"/>
      <c r="Z23" s="255"/>
      <c r="AA23" s="255"/>
      <c r="AB23" s="255"/>
      <c r="AC23" s="255"/>
      <c r="AD23" s="255"/>
      <c r="AE23" s="255"/>
      <c r="AF23" s="1144"/>
      <c r="AG23" s="1144"/>
      <c r="AH23" s="1124"/>
      <c r="AI23" s="1127"/>
      <c r="AJ23" s="1127"/>
      <c r="AK23" s="1132"/>
    </row>
    <row r="24" spans="2:37" ht="36.75" customHeight="1">
      <c r="B24" s="1149"/>
      <c r="C24" s="1146"/>
      <c r="D24" s="1146"/>
      <c r="E24" s="260" t="s">
        <v>148</v>
      </c>
      <c r="F24" s="359"/>
      <c r="G24" s="360"/>
      <c r="H24" s="361"/>
      <c r="I24" s="264" t="s">
        <v>149</v>
      </c>
      <c r="J24" s="241"/>
      <c r="K24" s="428"/>
      <c r="L24" s="433"/>
      <c r="M24" s="431"/>
      <c r="N24" s="1138"/>
      <c r="O24" s="1141"/>
      <c r="P24" s="254">
        <v>0</v>
      </c>
      <c r="Q24" s="255"/>
      <c r="R24" s="256">
        <v>0</v>
      </c>
      <c r="S24" s="255"/>
      <c r="T24" s="255">
        <v>0</v>
      </c>
      <c r="U24" s="255"/>
      <c r="V24" s="255"/>
      <c r="W24" s="255"/>
      <c r="X24" s="255"/>
      <c r="Y24" s="255"/>
      <c r="Z24" s="255"/>
      <c r="AA24" s="255"/>
      <c r="AB24" s="255"/>
      <c r="AC24" s="255"/>
      <c r="AD24" s="255"/>
      <c r="AE24" s="255"/>
      <c r="AF24" s="1144"/>
      <c r="AG24" s="1144"/>
      <c r="AH24" s="1124"/>
      <c r="AI24" s="1127"/>
      <c r="AJ24" s="1127"/>
      <c r="AK24" s="1132"/>
    </row>
    <row r="25" spans="2:37" ht="59.25" customHeight="1" thickBot="1">
      <c r="B25" s="1150"/>
      <c r="C25" s="1147"/>
      <c r="D25" s="1152"/>
      <c r="E25" s="435" t="s">
        <v>150</v>
      </c>
      <c r="F25" s="436"/>
      <c r="G25" s="437"/>
      <c r="H25" s="438"/>
      <c r="I25" s="439" t="s">
        <v>149</v>
      </c>
      <c r="J25" s="372"/>
      <c r="K25" s="440"/>
      <c r="L25" s="441"/>
      <c r="M25" s="432"/>
      <c r="N25" s="1139"/>
      <c r="O25" s="1142"/>
      <c r="P25" s="271">
        <v>0</v>
      </c>
      <c r="Q25" s="272"/>
      <c r="R25" s="273">
        <v>0</v>
      </c>
      <c r="S25" s="272"/>
      <c r="T25" s="272">
        <v>0</v>
      </c>
      <c r="U25" s="272"/>
      <c r="V25" s="272"/>
      <c r="W25" s="272"/>
      <c r="X25" s="272"/>
      <c r="Y25" s="272"/>
      <c r="Z25" s="272"/>
      <c r="AA25" s="272"/>
      <c r="AB25" s="272"/>
      <c r="AC25" s="272"/>
      <c r="AD25" s="272"/>
      <c r="AE25" s="272"/>
      <c r="AF25" s="1130"/>
      <c r="AG25" s="1130"/>
      <c r="AH25" s="1125"/>
      <c r="AI25" s="1128"/>
      <c r="AJ25" s="1128"/>
      <c r="AK25" s="1133"/>
    </row>
    <row r="26" ht="15.75" thickBot="1"/>
    <row r="27" spans="2:37" ht="66" customHeight="1" thickBot="1">
      <c r="B27" s="233" t="s">
        <v>12</v>
      </c>
      <c r="C27" s="234"/>
      <c r="D27" s="198" t="s">
        <v>28</v>
      </c>
      <c r="E27" s="198" t="s">
        <v>13</v>
      </c>
      <c r="F27" s="377" t="s">
        <v>27</v>
      </c>
      <c r="G27" s="310" t="s">
        <v>25</v>
      </c>
      <c r="H27" s="310" t="s">
        <v>26</v>
      </c>
      <c r="I27" s="201" t="s">
        <v>116</v>
      </c>
      <c r="J27" s="258" t="s">
        <v>29</v>
      </c>
      <c r="K27" s="203"/>
      <c r="L27" s="204"/>
      <c r="M27" s="205"/>
      <c r="N27" s="206"/>
      <c r="O27" s="207"/>
      <c r="P27" s="208">
        <f aca="true" t="shared" si="3" ref="P27:AE27">SUM(P28:P35)</f>
        <v>6000000</v>
      </c>
      <c r="Q27" s="209">
        <f t="shared" si="3"/>
        <v>0</v>
      </c>
      <c r="R27" s="210">
        <f t="shared" si="3"/>
        <v>8000000</v>
      </c>
      <c r="S27" s="209">
        <f t="shared" si="3"/>
        <v>0</v>
      </c>
      <c r="T27" s="210">
        <f t="shared" si="3"/>
        <v>0</v>
      </c>
      <c r="U27" s="209">
        <f t="shared" si="3"/>
        <v>0</v>
      </c>
      <c r="V27" s="210">
        <f t="shared" si="3"/>
        <v>0</v>
      </c>
      <c r="W27" s="209">
        <f t="shared" si="3"/>
        <v>0</v>
      </c>
      <c r="X27" s="210">
        <f t="shared" si="3"/>
        <v>0</v>
      </c>
      <c r="Y27" s="209">
        <f t="shared" si="3"/>
        <v>0</v>
      </c>
      <c r="Z27" s="210">
        <f t="shared" si="3"/>
        <v>0</v>
      </c>
      <c r="AA27" s="209">
        <f t="shared" si="3"/>
        <v>0</v>
      </c>
      <c r="AB27" s="210">
        <f t="shared" si="3"/>
        <v>0</v>
      </c>
      <c r="AC27" s="209">
        <f t="shared" si="3"/>
        <v>0</v>
      </c>
      <c r="AD27" s="210">
        <f t="shared" si="3"/>
        <v>0</v>
      </c>
      <c r="AE27" s="209">
        <f t="shared" si="3"/>
        <v>0</v>
      </c>
      <c r="AF27" s="211">
        <f>+P27+V27+X27+AB27+AD27</f>
        <v>6000000</v>
      </c>
      <c r="AG27" s="209">
        <f>+Q27+S27+U27+W27+Y27+AA27+AC27+AE27</f>
        <v>0</v>
      </c>
      <c r="AH27" s="212">
        <f>SUM(AH28:AH35)</f>
        <v>0</v>
      </c>
      <c r="AI27" s="213"/>
      <c r="AJ27" s="213"/>
      <c r="AK27" s="214"/>
    </row>
    <row r="28" spans="2:37" ht="45" customHeight="1">
      <c r="B28" s="1148" t="s">
        <v>151</v>
      </c>
      <c r="C28" s="236"/>
      <c r="D28" s="1151"/>
      <c r="E28" s="259" t="s">
        <v>152</v>
      </c>
      <c r="F28" s="356"/>
      <c r="G28" s="357"/>
      <c r="H28" s="358"/>
      <c r="I28" s="1153" t="s">
        <v>153</v>
      </c>
      <c r="J28" s="1156" t="s">
        <v>154</v>
      </c>
      <c r="K28" s="1134">
        <v>8</v>
      </c>
      <c r="L28" s="1137">
        <v>8</v>
      </c>
      <c r="M28" s="244">
        <v>1</v>
      </c>
      <c r="N28" s="1137"/>
      <c r="O28" s="1140"/>
      <c r="P28" s="245">
        <v>6000000</v>
      </c>
      <c r="Q28" s="246"/>
      <c r="R28" s="247"/>
      <c r="S28" s="246"/>
      <c r="T28" s="246">
        <v>0</v>
      </c>
      <c r="U28" s="246"/>
      <c r="V28" s="246"/>
      <c r="W28" s="246"/>
      <c r="X28" s="246"/>
      <c r="Y28" s="246"/>
      <c r="Z28" s="246"/>
      <c r="AA28" s="246"/>
      <c r="AB28" s="246"/>
      <c r="AC28" s="246"/>
      <c r="AD28" s="248"/>
      <c r="AE28" s="248"/>
      <c r="AF28" s="1143">
        <f>+P28+P29+P30+P31+P32+P33+P34+P35+R28+R29+R30+R31+R32+R33+R34+R35+T35+T34+T33+T32+T31+T30+T29+T28+V28+V29+V30+V31+V32+V33+V34+V35+X28+Z28+AB28+AD28+X29+Z29+AB29+AD29+X30+Z30+AB30+AD30+X31+Z31+AB31+AD31+X32+Z32+AB32+AD32+X33+Z33+AB33+AD33+X34+Z34+AB34+AD34+X35+Z35+AB35+AD35</f>
        <v>14000000</v>
      </c>
      <c r="AG28" s="1143"/>
      <c r="AH28" s="1123" t="s">
        <v>136</v>
      </c>
      <c r="AI28" s="1126" t="s">
        <v>121</v>
      </c>
      <c r="AJ28" s="1126"/>
      <c r="AK28" s="1131" t="s">
        <v>122</v>
      </c>
    </row>
    <row r="29" spans="2:37" ht="49.5" customHeight="1">
      <c r="B29" s="1149"/>
      <c r="C29" s="277"/>
      <c r="D29" s="1146"/>
      <c r="E29" s="251" t="s">
        <v>155</v>
      </c>
      <c r="F29" s="359"/>
      <c r="G29" s="360"/>
      <c r="H29" s="361"/>
      <c r="I29" s="1154"/>
      <c r="J29" s="1157"/>
      <c r="K29" s="1135"/>
      <c r="L29" s="1138"/>
      <c r="M29" s="265">
        <v>1</v>
      </c>
      <c r="N29" s="1138"/>
      <c r="O29" s="1141"/>
      <c r="P29" s="254"/>
      <c r="Q29" s="255"/>
      <c r="R29" s="256">
        <v>2000000</v>
      </c>
      <c r="S29" s="255"/>
      <c r="T29" s="255">
        <v>0</v>
      </c>
      <c r="U29" s="255"/>
      <c r="V29" s="255"/>
      <c r="W29" s="255"/>
      <c r="X29" s="255"/>
      <c r="Y29" s="255"/>
      <c r="Z29" s="255"/>
      <c r="AA29" s="255"/>
      <c r="AB29" s="255"/>
      <c r="AC29" s="255"/>
      <c r="AD29" s="255"/>
      <c r="AE29" s="255"/>
      <c r="AF29" s="1144"/>
      <c r="AG29" s="1144"/>
      <c r="AH29" s="1124"/>
      <c r="AI29" s="1127"/>
      <c r="AJ29" s="1127"/>
      <c r="AK29" s="1132"/>
    </row>
    <row r="30" spans="2:37" ht="60" customHeight="1">
      <c r="B30" s="1149"/>
      <c r="C30" s="277"/>
      <c r="D30" s="1146"/>
      <c r="E30" s="224" t="s">
        <v>156</v>
      </c>
      <c r="F30" s="359"/>
      <c r="G30" s="360"/>
      <c r="H30" s="361"/>
      <c r="I30" s="1154"/>
      <c r="J30" s="1157"/>
      <c r="K30" s="1135"/>
      <c r="L30" s="1138"/>
      <c r="M30" s="265">
        <v>1</v>
      </c>
      <c r="N30" s="1138"/>
      <c r="O30" s="1141"/>
      <c r="P30" s="254">
        <v>0</v>
      </c>
      <c r="Q30" s="255"/>
      <c r="R30" s="256"/>
      <c r="S30" s="255"/>
      <c r="T30" s="255">
        <v>0</v>
      </c>
      <c r="U30" s="255"/>
      <c r="V30" s="255"/>
      <c r="W30" s="255"/>
      <c r="X30" s="255"/>
      <c r="Y30" s="255"/>
      <c r="Z30" s="255"/>
      <c r="AA30" s="255"/>
      <c r="AB30" s="255"/>
      <c r="AC30" s="255"/>
      <c r="AD30" s="255"/>
      <c r="AE30" s="255"/>
      <c r="AF30" s="1144"/>
      <c r="AG30" s="1144"/>
      <c r="AH30" s="1124"/>
      <c r="AI30" s="1127"/>
      <c r="AJ30" s="1127"/>
      <c r="AK30" s="1132"/>
    </row>
    <row r="31" spans="2:37" ht="60" customHeight="1">
      <c r="B31" s="1149"/>
      <c r="C31" s="277"/>
      <c r="D31" s="1146"/>
      <c r="E31" s="251" t="s">
        <v>157</v>
      </c>
      <c r="F31" s="359"/>
      <c r="G31" s="360"/>
      <c r="H31" s="361"/>
      <c r="I31" s="1154"/>
      <c r="J31" s="1157"/>
      <c r="K31" s="1135"/>
      <c r="L31" s="1138"/>
      <c r="M31" s="265">
        <v>1</v>
      </c>
      <c r="N31" s="1138"/>
      <c r="O31" s="1141"/>
      <c r="P31" s="254"/>
      <c r="Q31" s="255"/>
      <c r="R31" s="256">
        <v>2000000</v>
      </c>
      <c r="S31" s="255"/>
      <c r="T31" s="255">
        <v>0</v>
      </c>
      <c r="U31" s="255"/>
      <c r="V31" s="255"/>
      <c r="W31" s="255"/>
      <c r="X31" s="255"/>
      <c r="Y31" s="255"/>
      <c r="Z31" s="255"/>
      <c r="AA31" s="255"/>
      <c r="AB31" s="255"/>
      <c r="AC31" s="255"/>
      <c r="AD31" s="255"/>
      <c r="AE31" s="255"/>
      <c r="AF31" s="1144"/>
      <c r="AG31" s="1144"/>
      <c r="AH31" s="1124"/>
      <c r="AI31" s="1127"/>
      <c r="AJ31" s="1127"/>
      <c r="AK31" s="1132"/>
    </row>
    <row r="32" spans="2:37" ht="63.75" customHeight="1">
      <c r="B32" s="1149"/>
      <c r="C32" s="277"/>
      <c r="D32" s="1146"/>
      <c r="E32" s="251" t="s">
        <v>158</v>
      </c>
      <c r="F32" s="359"/>
      <c r="G32" s="360"/>
      <c r="H32" s="361"/>
      <c r="I32" s="1154"/>
      <c r="J32" s="1157"/>
      <c r="K32" s="1135"/>
      <c r="L32" s="1138"/>
      <c r="M32" s="265">
        <v>1</v>
      </c>
      <c r="N32" s="1138"/>
      <c r="O32" s="1141"/>
      <c r="P32" s="254">
        <v>0</v>
      </c>
      <c r="Q32" s="255"/>
      <c r="R32" s="256">
        <v>2000000</v>
      </c>
      <c r="S32" s="255"/>
      <c r="T32" s="255">
        <v>0</v>
      </c>
      <c r="U32" s="255"/>
      <c r="V32" s="255"/>
      <c r="W32" s="255"/>
      <c r="X32" s="255"/>
      <c r="Y32" s="255"/>
      <c r="Z32" s="255"/>
      <c r="AA32" s="255"/>
      <c r="AB32" s="255"/>
      <c r="AC32" s="255"/>
      <c r="AD32" s="255"/>
      <c r="AE32" s="255"/>
      <c r="AF32" s="1144"/>
      <c r="AG32" s="1144"/>
      <c r="AH32" s="1124"/>
      <c r="AI32" s="1127"/>
      <c r="AJ32" s="1127"/>
      <c r="AK32" s="1132"/>
    </row>
    <row r="33" spans="2:37" ht="59.25" customHeight="1">
      <c r="B33" s="1149"/>
      <c r="C33" s="277"/>
      <c r="D33" s="1146"/>
      <c r="E33" s="251" t="s">
        <v>159</v>
      </c>
      <c r="F33" s="359"/>
      <c r="G33" s="360"/>
      <c r="H33" s="361"/>
      <c r="I33" s="1154"/>
      <c r="J33" s="1157"/>
      <c r="K33" s="1135"/>
      <c r="L33" s="1138"/>
      <c r="M33" s="265">
        <v>1</v>
      </c>
      <c r="N33" s="1138"/>
      <c r="O33" s="1141"/>
      <c r="P33" s="254">
        <v>0</v>
      </c>
      <c r="Q33" s="255"/>
      <c r="R33" s="256">
        <v>2000000</v>
      </c>
      <c r="S33" s="255"/>
      <c r="T33" s="255">
        <v>0</v>
      </c>
      <c r="U33" s="255"/>
      <c r="V33" s="255"/>
      <c r="W33" s="255"/>
      <c r="X33" s="255"/>
      <c r="Y33" s="255"/>
      <c r="Z33" s="255"/>
      <c r="AA33" s="255"/>
      <c r="AB33" s="255"/>
      <c r="AC33" s="255"/>
      <c r="AD33" s="255"/>
      <c r="AE33" s="255"/>
      <c r="AF33" s="1144"/>
      <c r="AG33" s="1144"/>
      <c r="AH33" s="1124"/>
      <c r="AI33" s="1127"/>
      <c r="AJ33" s="1127"/>
      <c r="AK33" s="1132"/>
    </row>
    <row r="34" spans="2:37" ht="72.75" customHeight="1">
      <c r="B34" s="1149"/>
      <c r="C34" s="277"/>
      <c r="D34" s="1146"/>
      <c r="E34" s="251" t="s">
        <v>160</v>
      </c>
      <c r="F34" s="359"/>
      <c r="G34" s="360"/>
      <c r="H34" s="361"/>
      <c r="I34" s="1154"/>
      <c r="J34" s="1157"/>
      <c r="K34" s="1135"/>
      <c r="L34" s="1138"/>
      <c r="M34" s="265">
        <v>1</v>
      </c>
      <c r="N34" s="1138"/>
      <c r="O34" s="1141"/>
      <c r="P34" s="254">
        <v>0</v>
      </c>
      <c r="Q34" s="255"/>
      <c r="R34" s="256"/>
      <c r="S34" s="255"/>
      <c r="T34" s="255">
        <v>0</v>
      </c>
      <c r="U34" s="255"/>
      <c r="V34" s="255"/>
      <c r="W34" s="255"/>
      <c r="X34" s="255"/>
      <c r="Y34" s="255"/>
      <c r="Z34" s="255"/>
      <c r="AA34" s="255"/>
      <c r="AB34" s="255"/>
      <c r="AC34" s="255"/>
      <c r="AD34" s="255"/>
      <c r="AE34" s="255"/>
      <c r="AF34" s="1144"/>
      <c r="AG34" s="1144"/>
      <c r="AH34" s="1124"/>
      <c r="AI34" s="1127"/>
      <c r="AJ34" s="1127"/>
      <c r="AK34" s="1132"/>
    </row>
    <row r="35" spans="2:37" ht="63" customHeight="1" thickBot="1">
      <c r="B35" s="1150"/>
      <c r="C35" s="279"/>
      <c r="D35" s="1152"/>
      <c r="E35" s="352" t="s">
        <v>161</v>
      </c>
      <c r="F35" s="359"/>
      <c r="G35" s="360"/>
      <c r="H35" s="361"/>
      <c r="I35" s="1155"/>
      <c r="J35" s="1158"/>
      <c r="K35" s="1136"/>
      <c r="L35" s="1139"/>
      <c r="M35" s="269">
        <v>1</v>
      </c>
      <c r="N35" s="1139"/>
      <c r="O35" s="1142"/>
      <c r="P35" s="271">
        <v>0</v>
      </c>
      <c r="Q35" s="272"/>
      <c r="R35" s="273"/>
      <c r="S35" s="272"/>
      <c r="T35" s="272">
        <v>0</v>
      </c>
      <c r="U35" s="272"/>
      <c r="V35" s="272"/>
      <c r="W35" s="272"/>
      <c r="X35" s="272"/>
      <c r="Y35" s="272"/>
      <c r="Z35" s="272"/>
      <c r="AA35" s="272"/>
      <c r="AB35" s="272"/>
      <c r="AC35" s="272"/>
      <c r="AD35" s="272"/>
      <c r="AE35" s="272"/>
      <c r="AF35" s="1130"/>
      <c r="AG35" s="1130"/>
      <c r="AH35" s="1125"/>
      <c r="AI35" s="1128"/>
      <c r="AJ35" s="1128"/>
      <c r="AK35" s="1133"/>
    </row>
    <row r="36" spans="2:37" ht="39.75" customHeight="1">
      <c r="B36" s="281"/>
      <c r="C36" s="281"/>
      <c r="D36" s="281"/>
      <c r="E36" s="282"/>
      <c r="F36" s="283"/>
      <c r="G36" s="284"/>
      <c r="H36" s="285"/>
      <c r="I36" s="286"/>
      <c r="J36" s="287"/>
      <c r="K36" s="286"/>
      <c r="L36" s="288"/>
      <c r="M36" s="289"/>
      <c r="N36" s="288"/>
      <c r="O36" s="288"/>
      <c r="P36" s="290"/>
      <c r="Q36" s="290"/>
      <c r="R36" s="291"/>
      <c r="S36" s="290"/>
      <c r="T36" s="290"/>
      <c r="U36" s="290"/>
      <c r="V36" s="290"/>
      <c r="W36" s="290"/>
      <c r="X36" s="290"/>
      <c r="Y36" s="290"/>
      <c r="Z36" s="290"/>
      <c r="AA36" s="290"/>
      <c r="AB36" s="290"/>
      <c r="AC36" s="290"/>
      <c r="AD36" s="290"/>
      <c r="AE36" s="290"/>
      <c r="AF36" s="288"/>
      <c r="AG36" s="288"/>
      <c r="AH36" s="292"/>
      <c r="AI36" s="293"/>
      <c r="AJ36" s="293"/>
      <c r="AK36" s="294"/>
    </row>
    <row r="38" ht="15">
      <c r="R38" s="1009"/>
    </row>
  </sheetData>
  <sheetProtection/>
  <mergeCells count="71">
    <mergeCell ref="B2:AK2"/>
    <mergeCell ref="B3:AK3"/>
    <mergeCell ref="B4:I4"/>
    <mergeCell ref="J4:U4"/>
    <mergeCell ref="V4:AK4"/>
    <mergeCell ref="B5:E5"/>
    <mergeCell ref="G5:O5"/>
    <mergeCell ref="P5:AG5"/>
    <mergeCell ref="AH5:AK5"/>
    <mergeCell ref="B6:B7"/>
    <mergeCell ref="D6:I7"/>
    <mergeCell ref="J6:J7"/>
    <mergeCell ref="K6:K7"/>
    <mergeCell ref="L6:L7"/>
    <mergeCell ref="M6:M7"/>
    <mergeCell ref="AB6:AC6"/>
    <mergeCell ref="AD6:AE6"/>
    <mergeCell ref="AF6:AG6"/>
    <mergeCell ref="AH6:AH7"/>
    <mergeCell ref="N6:N7"/>
    <mergeCell ref="O6:O7"/>
    <mergeCell ref="P6:Q6"/>
    <mergeCell ref="R6:S6"/>
    <mergeCell ref="T6:U6"/>
    <mergeCell ref="V6:W6"/>
    <mergeCell ref="AI6:AI7"/>
    <mergeCell ref="AJ6:AJ7"/>
    <mergeCell ref="AK6:AK7"/>
    <mergeCell ref="D8:I8"/>
    <mergeCell ref="B11:B14"/>
    <mergeCell ref="I12:I13"/>
    <mergeCell ref="J12:J13"/>
    <mergeCell ref="C12:C13"/>
    <mergeCell ref="X6:Y6"/>
    <mergeCell ref="Z6:AA6"/>
    <mergeCell ref="AK17:AK18"/>
    <mergeCell ref="B21:B25"/>
    <mergeCell ref="C21:C22"/>
    <mergeCell ref="D21:D25"/>
    <mergeCell ref="N21:N25"/>
    <mergeCell ref="B17:B18"/>
    <mergeCell ref="C17:C18"/>
    <mergeCell ref="N17:N18"/>
    <mergeCell ref="O17:O18"/>
    <mergeCell ref="AF17:AF18"/>
    <mergeCell ref="AK21:AK25"/>
    <mergeCell ref="C23:C25"/>
    <mergeCell ref="B28:B35"/>
    <mergeCell ref="D28:D35"/>
    <mergeCell ref="I28:I35"/>
    <mergeCell ref="J28:J35"/>
    <mergeCell ref="O21:O25"/>
    <mergeCell ref="AF21:AF25"/>
    <mergeCell ref="AG21:AG25"/>
    <mergeCell ref="AH21:AH25"/>
    <mergeCell ref="AK28:AK35"/>
    <mergeCell ref="K28:K35"/>
    <mergeCell ref="L28:L35"/>
    <mergeCell ref="N28:N35"/>
    <mergeCell ref="O28:O35"/>
    <mergeCell ref="AF28:AF35"/>
    <mergeCell ref="AG28:AG35"/>
    <mergeCell ref="D12:D13"/>
    <mergeCell ref="AF11:AF14"/>
    <mergeCell ref="AG11:AG14"/>
    <mergeCell ref="AH28:AH35"/>
    <mergeCell ref="AI28:AI35"/>
    <mergeCell ref="AJ28:AJ35"/>
    <mergeCell ref="AI21:AI25"/>
    <mergeCell ref="AJ21:AJ25"/>
    <mergeCell ref="AG17:AG18"/>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3:BW43"/>
  <sheetViews>
    <sheetView zoomScalePageLayoutView="0" workbookViewId="0" topLeftCell="D25">
      <selection activeCell="S18" sqref="S18"/>
    </sheetView>
  </sheetViews>
  <sheetFormatPr defaultColWidth="11.421875" defaultRowHeight="15"/>
  <cols>
    <col min="1" max="1" width="4.57421875" style="0" customWidth="1"/>
    <col min="2" max="2" width="15.8515625" style="173" customWidth="1"/>
    <col min="3" max="3" width="12.140625" style="173" customWidth="1"/>
    <col min="4" max="4" width="30.00390625" style="0" customWidth="1"/>
    <col min="5" max="5" width="10.00390625" style="0" customWidth="1"/>
    <col min="8" max="8" width="19.28125" style="174" customWidth="1"/>
    <col min="9" max="9" width="15.7109375" style="174" customWidth="1"/>
    <col min="10" max="10" width="4.8515625" style="174" customWidth="1"/>
    <col min="11" max="12" width="5.7109375" style="0" customWidth="1"/>
    <col min="13" max="13" width="6.57421875" style="0" customWidth="1"/>
    <col min="14" max="14" width="6.140625" style="0" customWidth="1"/>
    <col min="15" max="18" width="5.00390625" style="0" customWidth="1"/>
    <col min="19" max="19" width="6.28125" style="0" customWidth="1"/>
    <col min="20" max="22" width="5.00390625" style="0" customWidth="1"/>
    <col min="23" max="23" width="8.140625" style="0" customWidth="1"/>
    <col min="24" max="32" width="5.00390625" style="0" customWidth="1"/>
    <col min="33" max="33" width="5.140625" style="175" customWidth="1"/>
    <col min="34" max="34" width="5.421875" style="0" customWidth="1"/>
    <col min="35" max="35" width="4.8515625" style="0" customWidth="1"/>
    <col min="36" max="36" width="10.28125" style="0" customWidth="1"/>
  </cols>
  <sheetData>
    <row r="1" ht="15"/>
    <row r="2" ht="15.75" thickBot="1"/>
    <row r="3" spans="2:36" ht="15">
      <c r="B3" s="1201" t="s">
        <v>39</v>
      </c>
      <c r="C3" s="1202"/>
      <c r="D3" s="1202"/>
      <c r="E3" s="1202"/>
      <c r="F3" s="1202"/>
      <c r="G3" s="1202"/>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3"/>
    </row>
    <row r="4" spans="2:36" ht="15.75" thickBot="1">
      <c r="B4" s="1204" t="s">
        <v>515</v>
      </c>
      <c r="C4" s="1205"/>
      <c r="D4" s="1205"/>
      <c r="E4" s="1205"/>
      <c r="F4" s="1205"/>
      <c r="G4" s="1205"/>
      <c r="H4" s="1205"/>
      <c r="I4" s="1205"/>
      <c r="J4" s="1205"/>
      <c r="K4" s="1205"/>
      <c r="L4" s="1205"/>
      <c r="M4" s="1205"/>
      <c r="N4" s="1205"/>
      <c r="O4" s="1205"/>
      <c r="P4" s="1205"/>
      <c r="Q4" s="1205"/>
      <c r="R4" s="1205"/>
      <c r="S4" s="1205"/>
      <c r="T4" s="1205"/>
      <c r="U4" s="1205"/>
      <c r="V4" s="1205"/>
      <c r="W4" s="1205"/>
      <c r="X4" s="1205"/>
      <c r="Y4" s="1205"/>
      <c r="Z4" s="1205"/>
      <c r="AA4" s="1205"/>
      <c r="AB4" s="1205"/>
      <c r="AC4" s="1205"/>
      <c r="AD4" s="1205"/>
      <c r="AE4" s="1205"/>
      <c r="AF4" s="1205"/>
      <c r="AG4" s="1205"/>
      <c r="AH4" s="1205"/>
      <c r="AI4" s="1205"/>
      <c r="AJ4" s="1206"/>
    </row>
    <row r="5" spans="2:36" ht="15">
      <c r="B5" s="1207" t="s">
        <v>107</v>
      </c>
      <c r="C5" s="1208"/>
      <c r="D5" s="1208"/>
      <c r="E5" s="1208"/>
      <c r="F5" s="1208"/>
      <c r="G5" s="1208"/>
      <c r="H5" s="1209"/>
      <c r="I5" s="1210" t="s">
        <v>200</v>
      </c>
      <c r="J5" s="1211"/>
      <c r="K5" s="1211"/>
      <c r="L5" s="1211"/>
      <c r="M5" s="1211"/>
      <c r="N5" s="1211"/>
      <c r="O5" s="1211"/>
      <c r="P5" s="1211"/>
      <c r="Q5" s="1211"/>
      <c r="R5" s="1211"/>
      <c r="S5" s="1211"/>
      <c r="T5" s="1212"/>
      <c r="U5" s="1210" t="s">
        <v>16</v>
      </c>
      <c r="V5" s="1213"/>
      <c r="W5" s="1213"/>
      <c r="X5" s="1213"/>
      <c r="Y5" s="1213"/>
      <c r="Z5" s="1213"/>
      <c r="AA5" s="1213"/>
      <c r="AB5" s="1213"/>
      <c r="AC5" s="1213"/>
      <c r="AD5" s="1213"/>
      <c r="AE5" s="1213"/>
      <c r="AF5" s="1213"/>
      <c r="AG5" s="1213"/>
      <c r="AH5" s="1213"/>
      <c r="AI5" s="1213"/>
      <c r="AJ5" s="1214"/>
    </row>
    <row r="6" spans="2:36" ht="15.75" customHeight="1" thickBot="1">
      <c r="B6" s="1215" t="s">
        <v>201</v>
      </c>
      <c r="C6" s="1216"/>
      <c r="D6" s="1217"/>
      <c r="E6" s="176"/>
      <c r="F6" s="1106" t="s">
        <v>210</v>
      </c>
      <c r="G6" s="1106"/>
      <c r="H6" s="1106"/>
      <c r="I6" s="1106"/>
      <c r="J6" s="1106"/>
      <c r="K6" s="1106"/>
      <c r="L6" s="1106"/>
      <c r="M6" s="1106"/>
      <c r="N6" s="1107"/>
      <c r="O6" s="1218" t="s">
        <v>0</v>
      </c>
      <c r="P6" s="1219"/>
      <c r="Q6" s="1219"/>
      <c r="R6" s="1219"/>
      <c r="S6" s="1219"/>
      <c r="T6" s="1219"/>
      <c r="U6" s="1219"/>
      <c r="V6" s="1219"/>
      <c r="W6" s="1219"/>
      <c r="X6" s="1219"/>
      <c r="Y6" s="1219"/>
      <c r="Z6" s="1219"/>
      <c r="AA6" s="1219"/>
      <c r="AB6" s="1219"/>
      <c r="AC6" s="1219"/>
      <c r="AD6" s="1219"/>
      <c r="AE6" s="1219"/>
      <c r="AF6" s="1220"/>
      <c r="AG6" s="1221" t="s">
        <v>1</v>
      </c>
      <c r="AH6" s="1222"/>
      <c r="AI6" s="1222"/>
      <c r="AJ6" s="1223"/>
    </row>
    <row r="7" spans="2:36" ht="15">
      <c r="B7" s="1189" t="s">
        <v>17</v>
      </c>
      <c r="C7" s="1191" t="s">
        <v>2</v>
      </c>
      <c r="D7" s="1192"/>
      <c r="E7" s="1192"/>
      <c r="F7" s="1192"/>
      <c r="G7" s="1192"/>
      <c r="H7" s="1192"/>
      <c r="I7" s="1195" t="s">
        <v>3</v>
      </c>
      <c r="J7" s="1197" t="s">
        <v>18</v>
      </c>
      <c r="K7" s="1197" t="s">
        <v>4</v>
      </c>
      <c r="L7" s="1199" t="s">
        <v>40</v>
      </c>
      <c r="M7" s="1184" t="s">
        <v>19</v>
      </c>
      <c r="N7" s="1186" t="s">
        <v>20</v>
      </c>
      <c r="O7" s="1188" t="s">
        <v>30</v>
      </c>
      <c r="P7" s="1180"/>
      <c r="Q7" s="1179" t="s">
        <v>31</v>
      </c>
      <c r="R7" s="1180"/>
      <c r="S7" s="1179" t="s">
        <v>32</v>
      </c>
      <c r="T7" s="1180"/>
      <c r="U7" s="1179" t="s">
        <v>7</v>
      </c>
      <c r="V7" s="1180"/>
      <c r="W7" s="1179" t="s">
        <v>6</v>
      </c>
      <c r="X7" s="1180"/>
      <c r="Y7" s="1179" t="s">
        <v>33</v>
      </c>
      <c r="Z7" s="1180"/>
      <c r="AA7" s="1179" t="s">
        <v>5</v>
      </c>
      <c r="AB7" s="1180"/>
      <c r="AC7" s="1179" t="s">
        <v>8</v>
      </c>
      <c r="AD7" s="1180"/>
      <c r="AE7" s="1179" t="s">
        <v>9</v>
      </c>
      <c r="AF7" s="1181"/>
      <c r="AG7" s="1182" t="s">
        <v>10</v>
      </c>
      <c r="AH7" s="1165" t="s">
        <v>11</v>
      </c>
      <c r="AI7" s="1167" t="s">
        <v>111</v>
      </c>
      <c r="AJ7" s="1169" t="s">
        <v>21</v>
      </c>
    </row>
    <row r="8" spans="2:36" ht="84.75" customHeight="1" thickBot="1">
      <c r="B8" s="1190"/>
      <c r="C8" s="1193"/>
      <c r="D8" s="1194"/>
      <c r="E8" s="1194"/>
      <c r="F8" s="1194"/>
      <c r="G8" s="1194"/>
      <c r="H8" s="1194"/>
      <c r="I8" s="1196"/>
      <c r="J8" s="1198" t="s">
        <v>18</v>
      </c>
      <c r="K8" s="1198"/>
      <c r="L8" s="1200"/>
      <c r="M8" s="1185"/>
      <c r="N8" s="1187"/>
      <c r="O8" s="179" t="s">
        <v>22</v>
      </c>
      <c r="P8" s="180" t="s">
        <v>23</v>
      </c>
      <c r="Q8" s="181" t="s">
        <v>22</v>
      </c>
      <c r="R8" s="180" t="s">
        <v>23</v>
      </c>
      <c r="S8" s="181" t="s">
        <v>22</v>
      </c>
      <c r="T8" s="180" t="s">
        <v>23</v>
      </c>
      <c r="U8" s="181" t="s">
        <v>22</v>
      </c>
      <c r="V8" s="180" t="s">
        <v>23</v>
      </c>
      <c r="W8" s="181" t="s">
        <v>22</v>
      </c>
      <c r="X8" s="180" t="s">
        <v>23</v>
      </c>
      <c r="Y8" s="181" t="s">
        <v>22</v>
      </c>
      <c r="Z8" s="180" t="s">
        <v>23</v>
      </c>
      <c r="AA8" s="181" t="s">
        <v>22</v>
      </c>
      <c r="AB8" s="180" t="s">
        <v>24</v>
      </c>
      <c r="AC8" s="181" t="s">
        <v>22</v>
      </c>
      <c r="AD8" s="180" t="s">
        <v>24</v>
      </c>
      <c r="AE8" s="181" t="s">
        <v>22</v>
      </c>
      <c r="AF8" s="182" t="s">
        <v>24</v>
      </c>
      <c r="AG8" s="1183"/>
      <c r="AH8" s="1166"/>
      <c r="AI8" s="1168"/>
      <c r="AJ8" s="1170"/>
    </row>
    <row r="9" spans="2:36" ht="67.5" thickBot="1">
      <c r="B9" s="183" t="s">
        <v>202</v>
      </c>
      <c r="C9" s="1234" t="s">
        <v>211</v>
      </c>
      <c r="D9" s="1172"/>
      <c r="E9" s="1172"/>
      <c r="F9" s="1172"/>
      <c r="G9" s="1172"/>
      <c r="H9" s="1172"/>
      <c r="I9" s="185" t="s">
        <v>114</v>
      </c>
      <c r="J9" s="186"/>
      <c r="K9" s="187"/>
      <c r="L9" s="187"/>
      <c r="M9" s="188"/>
      <c r="N9" s="189"/>
      <c r="O9" s="190">
        <f>O11+O28+O34</f>
        <v>0</v>
      </c>
      <c r="P9" s="191">
        <f>P11+P28+P34</f>
        <v>0</v>
      </c>
      <c r="Q9" s="191"/>
      <c r="R9" s="191">
        <f aca="true" t="shared" si="0" ref="R9:AD9">R11+R28+R34</f>
        <v>0</v>
      </c>
      <c r="S9" s="191">
        <f t="shared" si="0"/>
        <v>12113507</v>
      </c>
      <c r="T9" s="191">
        <f t="shared" si="0"/>
        <v>0</v>
      </c>
      <c r="U9" s="191">
        <f t="shared" si="0"/>
        <v>0</v>
      </c>
      <c r="V9" s="191">
        <f t="shared" si="0"/>
        <v>0</v>
      </c>
      <c r="W9" s="191">
        <f t="shared" si="0"/>
        <v>0</v>
      </c>
      <c r="X9" s="191">
        <f t="shared" si="0"/>
        <v>0</v>
      </c>
      <c r="Y9" s="191">
        <f t="shared" si="0"/>
        <v>0</v>
      </c>
      <c r="Z9" s="191">
        <f t="shared" si="0"/>
        <v>0</v>
      </c>
      <c r="AA9" s="191">
        <f t="shared" si="0"/>
        <v>8500000</v>
      </c>
      <c r="AB9" s="191">
        <f t="shared" si="0"/>
        <v>0</v>
      </c>
      <c r="AC9" s="191">
        <f t="shared" si="0"/>
        <v>0</v>
      </c>
      <c r="AD9" s="191">
        <f t="shared" si="0"/>
        <v>0</v>
      </c>
      <c r="AE9" s="191"/>
      <c r="AF9" s="192">
        <f>AF11+AF28+AF34</f>
        <v>0</v>
      </c>
      <c r="AG9" s="193"/>
      <c r="AH9" s="194"/>
      <c r="AI9" s="194"/>
      <c r="AJ9" s="195" t="s">
        <v>212</v>
      </c>
    </row>
    <row r="10" ht="15.75" thickBot="1"/>
    <row r="11" spans="2:36" ht="72" customHeight="1" thickBot="1">
      <c r="B11" s="324" t="s">
        <v>12</v>
      </c>
      <c r="C11" s="198" t="s">
        <v>28</v>
      </c>
      <c r="D11" s="235" t="s">
        <v>13</v>
      </c>
      <c r="E11" s="198" t="s">
        <v>27</v>
      </c>
      <c r="F11" s="200" t="s">
        <v>25</v>
      </c>
      <c r="G11" s="200" t="s">
        <v>26</v>
      </c>
      <c r="H11" s="201" t="s">
        <v>116</v>
      </c>
      <c r="I11" s="202" t="s">
        <v>29</v>
      </c>
      <c r="J11" s="203"/>
      <c r="K11" s="204"/>
      <c r="L11" s="205"/>
      <c r="M11" s="206"/>
      <c r="N11" s="207"/>
      <c r="O11" s="208">
        <f aca="true" t="shared" si="1" ref="O11:AD11">SUM(O12:O14)</f>
        <v>0</v>
      </c>
      <c r="P11" s="209">
        <f t="shared" si="1"/>
        <v>0</v>
      </c>
      <c r="Q11" s="210">
        <f t="shared" si="1"/>
        <v>8000000</v>
      </c>
      <c r="R11" s="209">
        <f t="shared" si="1"/>
        <v>0</v>
      </c>
      <c r="S11" s="210">
        <f t="shared" si="1"/>
        <v>12113507</v>
      </c>
      <c r="T11" s="209">
        <f t="shared" si="1"/>
        <v>0</v>
      </c>
      <c r="U11" s="210">
        <f t="shared" si="1"/>
        <v>0</v>
      </c>
      <c r="V11" s="209">
        <f t="shared" si="1"/>
        <v>0</v>
      </c>
      <c r="W11" s="210">
        <f t="shared" si="1"/>
        <v>0</v>
      </c>
      <c r="X11" s="209">
        <f t="shared" si="1"/>
        <v>0</v>
      </c>
      <c r="Y11" s="210">
        <f t="shared" si="1"/>
        <v>0</v>
      </c>
      <c r="Z11" s="209">
        <f t="shared" si="1"/>
        <v>0</v>
      </c>
      <c r="AA11" s="210">
        <f t="shared" si="1"/>
        <v>8500000</v>
      </c>
      <c r="AB11" s="209">
        <f t="shared" si="1"/>
        <v>0</v>
      </c>
      <c r="AC11" s="210">
        <f t="shared" si="1"/>
        <v>0</v>
      </c>
      <c r="AD11" s="209">
        <f t="shared" si="1"/>
        <v>0</v>
      </c>
      <c r="AE11" s="211">
        <f>+O11+S11+U11+W11+Y11+AA11+AC11</f>
        <v>20613507</v>
      </c>
      <c r="AF11" s="209">
        <f>+P11+R11+T11+X11+Z11+AB11+AD11</f>
        <v>0</v>
      </c>
      <c r="AG11" s="212">
        <f>SUM(AG12:AG14)</f>
        <v>0</v>
      </c>
      <c r="AH11" s="213"/>
      <c r="AI11" s="213"/>
      <c r="AJ11" s="214"/>
    </row>
    <row r="12" spans="2:36" ht="63" customHeight="1" thickBot="1">
      <c r="B12" s="1224" t="s">
        <v>203</v>
      </c>
      <c r="C12" s="277"/>
      <c r="D12" s="237" t="s">
        <v>204</v>
      </c>
      <c r="E12" s="226"/>
      <c r="F12" s="227"/>
      <c r="G12" s="252"/>
      <c r="H12" s="325" t="s">
        <v>213</v>
      </c>
      <c r="I12" s="241" t="s">
        <v>130</v>
      </c>
      <c r="J12" s="443">
        <v>4</v>
      </c>
      <c r="K12" s="444"/>
      <c r="L12" s="253">
        <v>4</v>
      </c>
      <c r="M12" s="1138"/>
      <c r="N12" s="1141"/>
      <c r="O12" s="256"/>
      <c r="P12" s="255"/>
      <c r="Q12" s="256">
        <v>1000000</v>
      </c>
      <c r="R12" s="255"/>
      <c r="S12" s="255">
        <v>12113507</v>
      </c>
      <c r="T12" s="255"/>
      <c r="U12" s="255"/>
      <c r="V12" s="255"/>
      <c r="W12" s="255"/>
      <c r="X12" s="255"/>
      <c r="Y12" s="255"/>
      <c r="Z12" s="255"/>
      <c r="AA12" s="255">
        <v>8500000</v>
      </c>
      <c r="AB12" s="255"/>
      <c r="AC12" s="248"/>
      <c r="AD12" s="248"/>
      <c r="AE12" s="1235">
        <f>+O12:O14+Q12:Q14+S12:S14+U12:U14+W12:W14+Y12:Y14+AC12:AC14</f>
        <v>13113507</v>
      </c>
      <c r="AF12" s="1235">
        <f>+P12:P14+R12:R14+T12:T14+V12:V14+X12:X14+Z12:Z14+AB12:AB14+AD12:AD14</f>
        <v>0</v>
      </c>
      <c r="AG12" s="249" t="s">
        <v>205</v>
      </c>
      <c r="AH12" s="250" t="s">
        <v>121</v>
      </c>
      <c r="AI12" s="250"/>
      <c r="AJ12" s="195" t="s">
        <v>212</v>
      </c>
    </row>
    <row r="13" spans="2:36" ht="57" thickBot="1">
      <c r="B13" s="1149"/>
      <c r="C13" s="277"/>
      <c r="D13" s="226" t="s">
        <v>214</v>
      </c>
      <c r="E13" s="237"/>
      <c r="F13" s="318"/>
      <c r="G13" s="316"/>
      <c r="H13" s="326" t="s">
        <v>215</v>
      </c>
      <c r="I13" s="241" t="s">
        <v>216</v>
      </c>
      <c r="J13" s="443">
        <v>2</v>
      </c>
      <c r="K13" s="231"/>
      <c r="L13" s="265">
        <v>2</v>
      </c>
      <c r="M13" s="1138"/>
      <c r="N13" s="1141"/>
      <c r="O13" s="254"/>
      <c r="P13" s="255"/>
      <c r="Q13" s="256">
        <v>7000000</v>
      </c>
      <c r="R13" s="255"/>
      <c r="S13" s="255"/>
      <c r="T13" s="255"/>
      <c r="U13" s="255"/>
      <c r="V13" s="255"/>
      <c r="W13" s="255"/>
      <c r="X13" s="255"/>
      <c r="Y13" s="255"/>
      <c r="Z13" s="255"/>
      <c r="AA13" s="255"/>
      <c r="AB13" s="255"/>
      <c r="AC13" s="255"/>
      <c r="AD13" s="255"/>
      <c r="AE13" s="1236"/>
      <c r="AF13" s="1236"/>
      <c r="AG13" s="249" t="s">
        <v>217</v>
      </c>
      <c r="AH13" s="250" t="s">
        <v>121</v>
      </c>
      <c r="AI13" s="250"/>
      <c r="AJ13" s="195" t="s">
        <v>212</v>
      </c>
    </row>
    <row r="14" spans="2:36" ht="45" thickBot="1">
      <c r="B14" s="1150"/>
      <c r="C14" s="279"/>
      <c r="D14" s="320" t="s">
        <v>218</v>
      </c>
      <c r="E14" s="320"/>
      <c r="F14" s="308"/>
      <c r="G14" s="317"/>
      <c r="H14" s="325" t="s">
        <v>219</v>
      </c>
      <c r="I14" s="241"/>
      <c r="J14" s="439">
        <v>6</v>
      </c>
      <c r="K14" s="268"/>
      <c r="L14" s="269">
        <v>6</v>
      </c>
      <c r="M14" s="1139"/>
      <c r="N14" s="1142"/>
      <c r="O14" s="271">
        <v>0</v>
      </c>
      <c r="P14" s="272"/>
      <c r="Q14" s="273">
        <v>0</v>
      </c>
      <c r="R14" s="272"/>
      <c r="S14" s="272"/>
      <c r="T14" s="272"/>
      <c r="U14" s="272"/>
      <c r="V14" s="272"/>
      <c r="W14" s="272"/>
      <c r="X14" s="272"/>
      <c r="Y14" s="272"/>
      <c r="Z14" s="272"/>
      <c r="AA14" s="272">
        <v>0</v>
      </c>
      <c r="AB14" s="272"/>
      <c r="AC14" s="272"/>
      <c r="AD14" s="272"/>
      <c r="AE14" s="1237"/>
      <c r="AF14" s="1237"/>
      <c r="AG14" s="321"/>
      <c r="AH14" s="250" t="s">
        <v>121</v>
      </c>
      <c r="AI14" s="250"/>
      <c r="AJ14" s="276" t="s">
        <v>212</v>
      </c>
    </row>
    <row r="15" ht="15.75" thickBot="1">
      <c r="J15" s="445"/>
    </row>
    <row r="16" spans="2:36" ht="63.75" customHeight="1" thickBot="1">
      <c r="B16" s="233" t="s">
        <v>12</v>
      </c>
      <c r="C16" s="198" t="s">
        <v>28</v>
      </c>
      <c r="D16" s="235" t="s">
        <v>13</v>
      </c>
      <c r="E16" s="198" t="s">
        <v>27</v>
      </c>
      <c r="F16" s="200" t="s">
        <v>25</v>
      </c>
      <c r="G16" s="200" t="s">
        <v>26</v>
      </c>
      <c r="H16" s="201" t="s">
        <v>116</v>
      </c>
      <c r="I16" s="202" t="s">
        <v>29</v>
      </c>
      <c r="J16" s="203"/>
      <c r="K16" s="204"/>
      <c r="L16" s="205"/>
      <c r="M16" s="206"/>
      <c r="N16" s="207"/>
      <c r="O16" s="208">
        <f>SUM(O17:O24)</f>
        <v>0</v>
      </c>
      <c r="P16" s="209">
        <f>SUM(P17:P20)</f>
        <v>0</v>
      </c>
      <c r="Q16" s="210">
        <f>SUM(Q17:Q24)</f>
        <v>18000000</v>
      </c>
      <c r="R16" s="209">
        <f>SUM(R17:R20)</f>
        <v>0</v>
      </c>
      <c r="S16" s="210">
        <f>+S17+S18+S19+S20+S21+S22+S23+S24</f>
        <v>16533494</v>
      </c>
      <c r="T16" s="209"/>
      <c r="U16" s="210">
        <f>SUM(U17:U24)</f>
        <v>0</v>
      </c>
      <c r="V16" s="209"/>
      <c r="W16" s="210">
        <f>SUM(W17:W24)</f>
        <v>0</v>
      </c>
      <c r="X16" s="209"/>
      <c r="Y16" s="210">
        <f>SUM(Y17:Y24)</f>
        <v>0</v>
      </c>
      <c r="Z16" s="209"/>
      <c r="AA16" s="210">
        <f>SUM(AA17:AA24)</f>
        <v>6000000</v>
      </c>
      <c r="AB16" s="209"/>
      <c r="AC16" s="210">
        <f>SUM(AC17:AC24)</f>
        <v>0</v>
      </c>
      <c r="AD16" s="209"/>
      <c r="AE16" s="211">
        <f>+O16+Q16+S16+U16+W16+Y16+AA16+AC16</f>
        <v>40533494</v>
      </c>
      <c r="AF16" s="209">
        <f>AF17</f>
        <v>0</v>
      </c>
      <c r="AG16" s="212">
        <f>SUM(AG17:AG20)</f>
        <v>0</v>
      </c>
      <c r="AH16" s="213"/>
      <c r="AI16" s="213"/>
      <c r="AJ16" s="214"/>
    </row>
    <row r="17" spans="2:36" ht="39" customHeight="1">
      <c r="B17" s="1231" t="s">
        <v>206</v>
      </c>
      <c r="C17" s="251"/>
      <c r="D17" s="226" t="s">
        <v>220</v>
      </c>
      <c r="E17" s="238"/>
      <c r="F17" s="239"/>
      <c r="G17" s="240"/>
      <c r="H17" s="241" t="s">
        <v>221</v>
      </c>
      <c r="I17" s="241" t="s">
        <v>222</v>
      </c>
      <c r="J17" s="446">
        <v>18</v>
      </c>
      <c r="K17" s="300"/>
      <c r="L17" s="244"/>
      <c r="M17" s="300"/>
      <c r="N17" s="300"/>
      <c r="O17" s="447">
        <v>0</v>
      </c>
      <c r="P17" s="246"/>
      <c r="Q17" s="247"/>
      <c r="R17" s="246"/>
      <c r="S17" s="246"/>
      <c r="T17" s="246"/>
      <c r="U17" s="246"/>
      <c r="V17" s="246"/>
      <c r="W17" s="246"/>
      <c r="X17" s="246"/>
      <c r="Y17" s="246"/>
      <c r="Z17" s="246"/>
      <c r="AA17" s="246"/>
      <c r="AB17" s="246"/>
      <c r="AC17" s="248"/>
      <c r="AD17" s="248"/>
      <c r="AE17" s="1225">
        <f>+O17:O24+Q17:Q24+S17:S24+U17:U24+W17:W24+Y17:Y24+AA17:AA24+AC17:AC24</f>
        <v>0</v>
      </c>
      <c r="AF17" s="1225">
        <f>+P17:P24+R17:R24+T17:T24+V17:V24+X17:X24+Z17:Z24+AB17:AB24+AD17:AD24</f>
        <v>0</v>
      </c>
      <c r="AG17" s="249" t="s">
        <v>136</v>
      </c>
      <c r="AH17" s="250" t="s">
        <v>121</v>
      </c>
      <c r="AI17" s="250"/>
      <c r="AJ17" s="1131" t="s">
        <v>212</v>
      </c>
    </row>
    <row r="18" spans="2:36" ht="81.75">
      <c r="B18" s="1232"/>
      <c r="C18" s="251"/>
      <c r="D18" s="226" t="s">
        <v>223</v>
      </c>
      <c r="E18" s="226"/>
      <c r="F18" s="227"/>
      <c r="G18" s="252"/>
      <c r="H18" s="241" t="s">
        <v>224</v>
      </c>
      <c r="I18" s="241" t="s">
        <v>225</v>
      </c>
      <c r="J18" s="443">
        <v>60</v>
      </c>
      <c r="K18" s="448"/>
      <c r="L18" s="253">
        <v>60</v>
      </c>
      <c r="M18" s="433"/>
      <c r="N18" s="433"/>
      <c r="O18" s="449"/>
      <c r="P18" s="255"/>
      <c r="Q18" s="449">
        <v>3000000</v>
      </c>
      <c r="R18" s="255"/>
      <c r="S18" s="255">
        <v>533494</v>
      </c>
      <c r="T18" s="255"/>
      <c r="U18" s="255"/>
      <c r="V18" s="255"/>
      <c r="W18" s="255"/>
      <c r="X18" s="255"/>
      <c r="Y18" s="255"/>
      <c r="Z18" s="255"/>
      <c r="AA18" s="255"/>
      <c r="AB18" s="255"/>
      <c r="AC18" s="248"/>
      <c r="AD18" s="248"/>
      <c r="AE18" s="1226"/>
      <c r="AF18" s="1226"/>
      <c r="AG18" s="249" t="s">
        <v>226</v>
      </c>
      <c r="AH18" s="250" t="s">
        <v>121</v>
      </c>
      <c r="AI18" s="250"/>
      <c r="AJ18" s="1131"/>
    </row>
    <row r="19" spans="2:36" ht="81.75">
      <c r="B19" s="1232"/>
      <c r="C19" s="251"/>
      <c r="D19" s="237" t="s">
        <v>227</v>
      </c>
      <c r="E19" s="237"/>
      <c r="F19" s="318"/>
      <c r="G19" s="316"/>
      <c r="H19" s="241" t="s">
        <v>228</v>
      </c>
      <c r="I19" s="241" t="s">
        <v>229</v>
      </c>
      <c r="J19" s="443">
        <v>150</v>
      </c>
      <c r="K19" s="448"/>
      <c r="L19" s="265">
        <v>150</v>
      </c>
      <c r="M19" s="433"/>
      <c r="N19" s="433"/>
      <c r="O19" s="256"/>
      <c r="P19" s="255"/>
      <c r="Q19" s="256">
        <v>3000000</v>
      </c>
      <c r="R19" s="255"/>
      <c r="S19" s="255">
        <v>6000000</v>
      </c>
      <c r="T19" s="255"/>
      <c r="U19" s="255"/>
      <c r="V19" s="255"/>
      <c r="W19" s="255"/>
      <c r="X19" s="255"/>
      <c r="Y19" s="255"/>
      <c r="Z19" s="255"/>
      <c r="AA19" s="255"/>
      <c r="AB19" s="255"/>
      <c r="AC19" s="255"/>
      <c r="AD19" s="255"/>
      <c r="AE19" s="1226"/>
      <c r="AF19" s="1226"/>
      <c r="AG19" s="262" t="s">
        <v>230</v>
      </c>
      <c r="AH19" s="250" t="s">
        <v>121</v>
      </c>
      <c r="AI19" s="250"/>
      <c r="AJ19" s="1132"/>
    </row>
    <row r="20" spans="2:75" ht="82.5" thickBot="1">
      <c r="B20" s="1232"/>
      <c r="C20" s="251"/>
      <c r="D20" s="315" t="s">
        <v>231</v>
      </c>
      <c r="E20" s="315"/>
      <c r="F20" s="306"/>
      <c r="G20" s="316"/>
      <c r="H20" s="450" t="s">
        <v>232</v>
      </c>
      <c r="I20" s="450" t="s">
        <v>233</v>
      </c>
      <c r="J20" s="443">
        <v>160</v>
      </c>
      <c r="K20" s="433"/>
      <c r="L20" s="265">
        <v>160</v>
      </c>
      <c r="M20" s="433"/>
      <c r="N20" s="433"/>
      <c r="O20" s="256"/>
      <c r="P20" s="255"/>
      <c r="Q20" s="256">
        <v>10000000</v>
      </c>
      <c r="R20" s="255"/>
      <c r="S20" s="255"/>
      <c r="T20" s="255"/>
      <c r="U20" s="255"/>
      <c r="V20" s="255"/>
      <c r="W20" s="255"/>
      <c r="X20" s="255"/>
      <c r="Y20" s="255"/>
      <c r="Z20" s="255"/>
      <c r="AA20" s="255">
        <v>6000000</v>
      </c>
      <c r="AB20" s="255"/>
      <c r="AC20" s="255"/>
      <c r="AD20" s="255"/>
      <c r="AE20" s="1226"/>
      <c r="AF20" s="1226"/>
      <c r="AG20" s="262" t="s">
        <v>234</v>
      </c>
      <c r="AH20" s="451" t="s">
        <v>121</v>
      </c>
      <c r="AI20" s="451"/>
      <c r="AJ20" s="1133"/>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row>
    <row r="21" spans="1:75" s="453" customFormat="1" ht="81.75">
      <c r="A21" s="452"/>
      <c r="B21" s="1232"/>
      <c r="C21" s="251"/>
      <c r="D21" s="237" t="s">
        <v>235</v>
      </c>
      <c r="E21" s="237"/>
      <c r="F21" s="318"/>
      <c r="G21" s="252"/>
      <c r="H21" s="241" t="s">
        <v>236</v>
      </c>
      <c r="I21" s="450" t="s">
        <v>233</v>
      </c>
      <c r="J21" s="264">
        <v>112</v>
      </c>
      <c r="K21" s="229"/>
      <c r="L21" s="253">
        <v>112</v>
      </c>
      <c r="M21" s="229"/>
      <c r="N21" s="229"/>
      <c r="O21" s="221"/>
      <c r="P21" s="248"/>
      <c r="Q21" s="221"/>
      <c r="R21" s="248"/>
      <c r="S21" s="248">
        <v>10000000</v>
      </c>
      <c r="T21" s="248"/>
      <c r="U21" s="248"/>
      <c r="V21" s="248"/>
      <c r="W21" s="248"/>
      <c r="X21" s="248"/>
      <c r="Y21" s="248"/>
      <c r="Z21" s="248"/>
      <c r="AA21" s="248"/>
      <c r="AB21" s="248"/>
      <c r="AC21" s="248"/>
      <c r="AD21" s="248"/>
      <c r="AE21" s="1226"/>
      <c r="AF21" s="1226"/>
      <c r="AG21" s="249" t="s">
        <v>237</v>
      </c>
      <c r="AH21" s="250" t="s">
        <v>121</v>
      </c>
      <c r="AI21" s="250"/>
      <c r="AJ21" s="1131" t="s">
        <v>212</v>
      </c>
      <c r="AK21" s="455"/>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row>
    <row r="22" spans="1:75" s="453" customFormat="1" ht="81.75">
      <c r="A22" s="452"/>
      <c r="B22" s="1232"/>
      <c r="C22" s="251"/>
      <c r="D22" s="237" t="s">
        <v>238</v>
      </c>
      <c r="E22" s="237"/>
      <c r="F22" s="318"/>
      <c r="G22" s="252"/>
      <c r="H22" s="241" t="s">
        <v>239</v>
      </c>
      <c r="I22" s="450" t="s">
        <v>233</v>
      </c>
      <c r="J22" s="264">
        <v>65</v>
      </c>
      <c r="K22" s="257"/>
      <c r="L22" s="253">
        <v>65</v>
      </c>
      <c r="M22" s="257"/>
      <c r="N22" s="257"/>
      <c r="O22" s="221"/>
      <c r="P22" s="248"/>
      <c r="Q22" s="221">
        <v>2000000</v>
      </c>
      <c r="R22" s="248"/>
      <c r="S22" s="248"/>
      <c r="T22" s="248"/>
      <c r="U22" s="248"/>
      <c r="V22" s="248"/>
      <c r="W22" s="248"/>
      <c r="X22" s="248"/>
      <c r="Y22" s="248"/>
      <c r="Z22" s="248"/>
      <c r="AA22" s="248"/>
      <c r="AB22" s="248"/>
      <c r="AC22" s="248"/>
      <c r="AD22" s="248"/>
      <c r="AE22" s="1226"/>
      <c r="AF22" s="1226"/>
      <c r="AG22" s="249" t="s">
        <v>240</v>
      </c>
      <c r="AH22" s="250" t="s">
        <v>121</v>
      </c>
      <c r="AI22" s="250"/>
      <c r="AJ22" s="1131"/>
      <c r="AK22" s="452"/>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row>
    <row r="23" spans="1:75" s="453" customFormat="1" ht="81.75">
      <c r="A23" s="452"/>
      <c r="B23" s="1232"/>
      <c r="C23" s="251"/>
      <c r="D23" s="237" t="s">
        <v>241</v>
      </c>
      <c r="E23" s="237"/>
      <c r="F23" s="318"/>
      <c r="G23" s="252"/>
      <c r="H23" s="241" t="s">
        <v>242</v>
      </c>
      <c r="I23" s="450" t="s">
        <v>243</v>
      </c>
      <c r="J23" s="264">
        <v>10</v>
      </c>
      <c r="K23" s="257"/>
      <c r="L23" s="253">
        <v>10</v>
      </c>
      <c r="M23" s="257"/>
      <c r="N23" s="257"/>
      <c r="O23" s="221"/>
      <c r="P23" s="248"/>
      <c r="Q23" s="221"/>
      <c r="R23" s="248"/>
      <c r="S23" s="248"/>
      <c r="T23" s="248"/>
      <c r="U23" s="248"/>
      <c r="V23" s="248"/>
      <c r="W23" s="248"/>
      <c r="X23" s="248"/>
      <c r="Y23" s="248"/>
      <c r="Z23" s="248"/>
      <c r="AA23" s="248"/>
      <c r="AB23" s="248"/>
      <c r="AC23" s="248"/>
      <c r="AD23" s="248"/>
      <c r="AE23" s="1226"/>
      <c r="AF23" s="1226"/>
      <c r="AG23" s="249" t="s">
        <v>244</v>
      </c>
      <c r="AH23" s="250" t="s">
        <v>121</v>
      </c>
      <c r="AI23" s="250"/>
      <c r="AJ23" s="1132"/>
      <c r="AK23" s="452"/>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row>
    <row r="24" spans="1:75" s="453" customFormat="1" ht="82.5" thickBot="1">
      <c r="A24" s="452"/>
      <c r="B24" s="1233"/>
      <c r="C24" s="251"/>
      <c r="D24" s="237" t="s">
        <v>245</v>
      </c>
      <c r="E24" s="237"/>
      <c r="F24" s="318"/>
      <c r="G24" s="252"/>
      <c r="H24" s="241" t="s">
        <v>246</v>
      </c>
      <c r="I24" s="450" t="s">
        <v>233</v>
      </c>
      <c r="J24" s="264">
        <v>60</v>
      </c>
      <c r="K24" s="257"/>
      <c r="L24" s="253">
        <v>60</v>
      </c>
      <c r="M24" s="257"/>
      <c r="N24" s="257"/>
      <c r="O24" s="221"/>
      <c r="P24" s="248"/>
      <c r="Q24" s="221"/>
      <c r="R24" s="248"/>
      <c r="S24" s="248"/>
      <c r="T24" s="248"/>
      <c r="U24" s="248"/>
      <c r="V24" s="248"/>
      <c r="W24" s="248"/>
      <c r="X24" s="248"/>
      <c r="Y24" s="248"/>
      <c r="Z24" s="248"/>
      <c r="AA24" s="248"/>
      <c r="AB24" s="248"/>
      <c r="AC24" s="248"/>
      <c r="AD24" s="248"/>
      <c r="AE24" s="1227"/>
      <c r="AF24" s="1227"/>
      <c r="AG24" s="249" t="s">
        <v>247</v>
      </c>
      <c r="AH24" s="250" t="s">
        <v>121</v>
      </c>
      <c r="AI24" s="250"/>
      <c r="AJ24" s="1133"/>
      <c r="AK24" s="452"/>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row>
    <row r="25" spans="10:75" ht="15.75" thickBot="1">
      <c r="J25" s="445"/>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row>
    <row r="26" spans="2:75" ht="93.75" customHeight="1" thickBot="1">
      <c r="B26" s="233" t="s">
        <v>12</v>
      </c>
      <c r="C26" s="198" t="s">
        <v>28</v>
      </c>
      <c r="D26" s="198" t="s">
        <v>13</v>
      </c>
      <c r="E26" s="198" t="s">
        <v>27</v>
      </c>
      <c r="F26" s="200" t="s">
        <v>25</v>
      </c>
      <c r="G26" s="200" t="s">
        <v>26</v>
      </c>
      <c r="H26" s="201" t="s">
        <v>116</v>
      </c>
      <c r="I26" s="258" t="s">
        <v>29</v>
      </c>
      <c r="J26" s="203"/>
      <c r="K26" s="204"/>
      <c r="L26" s="205"/>
      <c r="M26" s="206"/>
      <c r="N26" s="207"/>
      <c r="O26" s="208">
        <f aca="true" t="shared" si="2" ref="O26:AD26">SUM(O27:O30)</f>
        <v>0</v>
      </c>
      <c r="P26" s="209">
        <f t="shared" si="2"/>
        <v>0</v>
      </c>
      <c r="Q26" s="210">
        <f t="shared" si="2"/>
        <v>5000000</v>
      </c>
      <c r="R26" s="209">
        <f t="shared" si="2"/>
        <v>0</v>
      </c>
      <c r="S26" s="210">
        <f t="shared" si="2"/>
        <v>7211526</v>
      </c>
      <c r="T26" s="209">
        <f t="shared" si="2"/>
        <v>0</v>
      </c>
      <c r="U26" s="210">
        <f t="shared" si="2"/>
        <v>0</v>
      </c>
      <c r="V26" s="209">
        <f t="shared" si="2"/>
        <v>0</v>
      </c>
      <c r="W26" s="210">
        <f t="shared" si="2"/>
        <v>0</v>
      </c>
      <c r="X26" s="209">
        <f t="shared" si="2"/>
        <v>0</v>
      </c>
      <c r="Y26" s="210">
        <f t="shared" si="2"/>
        <v>0</v>
      </c>
      <c r="Z26" s="209">
        <f t="shared" si="2"/>
        <v>0</v>
      </c>
      <c r="AA26" s="210">
        <f t="shared" si="2"/>
        <v>100000000</v>
      </c>
      <c r="AB26" s="209">
        <f t="shared" si="2"/>
        <v>0</v>
      </c>
      <c r="AC26" s="210">
        <f t="shared" si="2"/>
        <v>0</v>
      </c>
      <c r="AD26" s="209">
        <f t="shared" si="2"/>
        <v>0</v>
      </c>
      <c r="AE26" s="211">
        <f>+O26+Q26+S26+U26+W26+Y26+AA26+AC26</f>
        <v>112211526</v>
      </c>
      <c r="AF26" s="209">
        <f>AF27</f>
        <v>0</v>
      </c>
      <c r="AG26" s="212">
        <f>SUM(AG27:AG30)</f>
        <v>0</v>
      </c>
      <c r="AH26" s="213"/>
      <c r="AI26" s="213"/>
      <c r="AJ26" s="21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row>
    <row r="27" spans="2:75" ht="51" customHeight="1">
      <c r="B27" s="1148" t="s">
        <v>207</v>
      </c>
      <c r="C27" s="236"/>
      <c r="D27" s="1228" t="s">
        <v>208</v>
      </c>
      <c r="E27" s="238"/>
      <c r="F27" s="239"/>
      <c r="G27" s="240"/>
      <c r="H27" s="457" t="s">
        <v>248</v>
      </c>
      <c r="I27" s="457" t="s">
        <v>249</v>
      </c>
      <c r="J27" s="458">
        <v>0</v>
      </c>
      <c r="K27" s="243">
        <v>1</v>
      </c>
      <c r="L27" s="244">
        <v>0</v>
      </c>
      <c r="M27" s="1137"/>
      <c r="N27" s="1140"/>
      <c r="O27" s="245">
        <v>0</v>
      </c>
      <c r="P27" s="246"/>
      <c r="Q27" s="247">
        <v>0</v>
      </c>
      <c r="R27" s="246"/>
      <c r="S27" s="246">
        <v>0</v>
      </c>
      <c r="T27" s="246"/>
      <c r="U27" s="246">
        <v>0</v>
      </c>
      <c r="V27" s="246"/>
      <c r="W27" s="246">
        <v>0</v>
      </c>
      <c r="X27" s="246"/>
      <c r="Y27" s="246">
        <v>0</v>
      </c>
      <c r="Z27" s="246"/>
      <c r="AA27" s="246">
        <v>100000000</v>
      </c>
      <c r="AB27" s="246"/>
      <c r="AC27" s="248">
        <v>0</v>
      </c>
      <c r="AD27" s="248"/>
      <c r="AE27" s="1143">
        <f>+O27+O28+O29+Q27+Q28+Q29</f>
        <v>5000000</v>
      </c>
      <c r="AF27" s="1143"/>
      <c r="AG27" s="1123" t="s">
        <v>136</v>
      </c>
      <c r="AH27" s="1126" t="s">
        <v>121</v>
      </c>
      <c r="AI27" s="1126"/>
      <c r="AJ27" s="1131" t="s">
        <v>254</v>
      </c>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row>
    <row r="28" spans="2:75" ht="67.5" customHeight="1">
      <c r="B28" s="1149"/>
      <c r="C28" s="277"/>
      <c r="D28" s="1229"/>
      <c r="E28" s="226"/>
      <c r="F28" s="227"/>
      <c r="G28" s="252"/>
      <c r="H28" s="457" t="s">
        <v>250</v>
      </c>
      <c r="I28" s="459" t="s">
        <v>251</v>
      </c>
      <c r="J28" s="264">
        <v>2</v>
      </c>
      <c r="K28" s="460">
        <v>2</v>
      </c>
      <c r="L28" s="430">
        <v>2</v>
      </c>
      <c r="M28" s="1138"/>
      <c r="N28" s="1141"/>
      <c r="O28" s="254">
        <v>0</v>
      </c>
      <c r="P28" s="255"/>
      <c r="Q28" s="256">
        <v>0</v>
      </c>
      <c r="R28" s="255"/>
      <c r="S28" s="255">
        <v>0</v>
      </c>
      <c r="T28" s="255"/>
      <c r="U28" s="255">
        <v>0</v>
      </c>
      <c r="V28" s="255"/>
      <c r="W28" s="255">
        <v>0</v>
      </c>
      <c r="X28" s="255"/>
      <c r="Y28" s="255">
        <v>0</v>
      </c>
      <c r="Z28" s="255"/>
      <c r="AA28" s="255">
        <v>0</v>
      </c>
      <c r="AB28" s="255"/>
      <c r="AC28" s="248">
        <v>0</v>
      </c>
      <c r="AD28" s="248"/>
      <c r="AE28" s="1159"/>
      <c r="AF28" s="1159"/>
      <c r="AG28" s="1124"/>
      <c r="AH28" s="1126"/>
      <c r="AI28" s="1126"/>
      <c r="AJ28" s="1131"/>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row>
    <row r="29" spans="2:75" ht="63" customHeight="1">
      <c r="B29" s="1149"/>
      <c r="C29" s="277"/>
      <c r="D29" s="1229"/>
      <c r="E29" s="237"/>
      <c r="F29" s="318"/>
      <c r="G29" s="316"/>
      <c r="H29" s="457" t="s">
        <v>252</v>
      </c>
      <c r="I29" s="459" t="s">
        <v>253</v>
      </c>
      <c r="J29" s="264">
        <v>15</v>
      </c>
      <c r="K29" s="461">
        <v>15</v>
      </c>
      <c r="L29" s="253">
        <v>5</v>
      </c>
      <c r="M29" s="1138"/>
      <c r="N29" s="1141"/>
      <c r="O29" s="254">
        <v>0</v>
      </c>
      <c r="P29" s="255"/>
      <c r="Q29" s="256">
        <v>5000000</v>
      </c>
      <c r="R29" s="255"/>
      <c r="S29" s="255">
        <v>7211526</v>
      </c>
      <c r="T29" s="255"/>
      <c r="U29" s="255">
        <v>0</v>
      </c>
      <c r="V29" s="255"/>
      <c r="W29" s="255">
        <v>0</v>
      </c>
      <c r="X29" s="255"/>
      <c r="Y29" s="255">
        <v>0</v>
      </c>
      <c r="Z29" s="255"/>
      <c r="AA29" s="255">
        <v>0</v>
      </c>
      <c r="AB29" s="255"/>
      <c r="AC29" s="255">
        <v>0</v>
      </c>
      <c r="AD29" s="255"/>
      <c r="AE29" s="1144"/>
      <c r="AF29" s="1144"/>
      <c r="AG29" s="1124"/>
      <c r="AH29" s="1127"/>
      <c r="AI29" s="1127"/>
      <c r="AJ29" s="1132"/>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row>
    <row r="30" spans="2:75" ht="15.75" thickBot="1">
      <c r="B30" s="1150"/>
      <c r="C30" s="279"/>
      <c r="D30" s="1230"/>
      <c r="E30" s="320"/>
      <c r="F30" s="308"/>
      <c r="G30" s="317"/>
      <c r="H30" s="322"/>
      <c r="I30" s="424"/>
      <c r="J30" s="456"/>
      <c r="K30" s="323"/>
      <c r="L30" s="346"/>
      <c r="M30" s="1139"/>
      <c r="N30" s="1142"/>
      <c r="O30" s="271"/>
      <c r="P30" s="272"/>
      <c r="Q30" s="273"/>
      <c r="R30" s="272"/>
      <c r="S30" s="272"/>
      <c r="T30" s="272"/>
      <c r="U30" s="272"/>
      <c r="V30" s="272"/>
      <c r="W30" s="272"/>
      <c r="X30" s="272"/>
      <c r="Y30" s="272"/>
      <c r="Z30" s="272"/>
      <c r="AA30" s="272"/>
      <c r="AB30" s="272"/>
      <c r="AC30" s="272"/>
      <c r="AD30" s="272"/>
      <c r="AE30" s="1130"/>
      <c r="AF30" s="1130"/>
      <c r="AG30" s="1125"/>
      <c r="AH30" s="1128"/>
      <c r="AI30" s="1128"/>
      <c r="AJ30" s="1133"/>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row>
    <row r="31" spans="39:75" ht="15">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row>
    <row r="32" spans="39:75" ht="15">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row>
    <row r="33" spans="39:75" ht="15">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row>
    <row r="34" spans="39:75" ht="15">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row>
    <row r="35" spans="39:75" ht="15">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row>
    <row r="36" spans="39:75" ht="15">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row>
    <row r="37" spans="39:75" ht="15">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row>
    <row r="38" spans="39:75" ht="15">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row>
    <row r="39" spans="39:75" ht="15">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row>
    <row r="40" spans="39:75" ht="15">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row>
    <row r="41" spans="39:75" ht="15">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row>
    <row r="42" spans="39:75" ht="15">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row>
    <row r="43" spans="39:75" ht="15">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row>
  </sheetData>
  <sheetProtection/>
  <mergeCells count="51">
    <mergeCell ref="B3:AJ3"/>
    <mergeCell ref="B4:AJ4"/>
    <mergeCell ref="B5:H5"/>
    <mergeCell ref="I5:T5"/>
    <mergeCell ref="U5:AJ5"/>
    <mergeCell ref="B6:D6"/>
    <mergeCell ref="F6:N6"/>
    <mergeCell ref="O6:AF6"/>
    <mergeCell ref="AG6:AJ6"/>
    <mergeCell ref="B7:B8"/>
    <mergeCell ref="C7:H8"/>
    <mergeCell ref="I7:I8"/>
    <mergeCell ref="J7:J8"/>
    <mergeCell ref="K7:K8"/>
    <mergeCell ref="L7:L8"/>
    <mergeCell ref="AA7:AB7"/>
    <mergeCell ref="AC7:AD7"/>
    <mergeCell ref="AE7:AF7"/>
    <mergeCell ref="AG7:AG8"/>
    <mergeCell ref="M7:M8"/>
    <mergeCell ref="N7:N8"/>
    <mergeCell ref="O7:P7"/>
    <mergeCell ref="Q7:R7"/>
    <mergeCell ref="S7:T7"/>
    <mergeCell ref="U7:V7"/>
    <mergeCell ref="AH7:AH8"/>
    <mergeCell ref="AI7:AI8"/>
    <mergeCell ref="AJ7:AJ8"/>
    <mergeCell ref="C9:H9"/>
    <mergeCell ref="M12:M14"/>
    <mergeCell ref="N12:N14"/>
    <mergeCell ref="AE12:AE14"/>
    <mergeCell ref="AF12:AF14"/>
    <mergeCell ref="W7:X7"/>
    <mergeCell ref="Y7:Z7"/>
    <mergeCell ref="AH27:AH30"/>
    <mergeCell ref="B27:B30"/>
    <mergeCell ref="D27:D30"/>
    <mergeCell ref="B17:B24"/>
    <mergeCell ref="AJ17:AJ20"/>
    <mergeCell ref="AJ21:AJ24"/>
    <mergeCell ref="AI27:AI30"/>
    <mergeCell ref="AJ27:AJ30"/>
    <mergeCell ref="AG27:AG30"/>
    <mergeCell ref="B12:B14"/>
    <mergeCell ref="AE17:AE24"/>
    <mergeCell ref="AF17:AF24"/>
    <mergeCell ref="M27:M30"/>
    <mergeCell ref="N27:N30"/>
    <mergeCell ref="AE27:AE30"/>
    <mergeCell ref="AF27:AF30"/>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1:AK41"/>
  <sheetViews>
    <sheetView zoomScalePageLayoutView="0" workbookViewId="0" topLeftCell="E31">
      <selection activeCell="J41" sqref="J41"/>
    </sheetView>
  </sheetViews>
  <sheetFormatPr defaultColWidth="11.421875" defaultRowHeight="15"/>
  <cols>
    <col min="1" max="1" width="4.57421875" style="0" customWidth="1"/>
    <col min="2" max="2" width="21.00390625" style="173" customWidth="1"/>
    <col min="3" max="3" width="18.00390625" style="173" customWidth="1"/>
    <col min="4" max="4" width="14.28125" style="173" customWidth="1"/>
    <col min="5" max="5" width="30.00390625" style="0" customWidth="1"/>
    <col min="6" max="6" width="10.00390625" style="0" customWidth="1"/>
    <col min="9" max="9" width="19.28125" style="174" customWidth="1"/>
    <col min="10" max="10" width="15.7109375" style="174" customWidth="1"/>
    <col min="11" max="11" width="4.8515625" style="174" customWidth="1"/>
    <col min="12" max="13" width="5.7109375" style="0" customWidth="1"/>
    <col min="14" max="14" width="6.57421875" style="0" customWidth="1"/>
    <col min="15" max="15" width="6.140625" style="0" customWidth="1"/>
    <col min="16" max="16" width="8.00390625" style="0" customWidth="1"/>
    <col min="17" max="17" width="5.00390625" style="0" customWidth="1"/>
    <col min="18" max="18" width="6.421875" style="0" customWidth="1"/>
    <col min="19" max="19" width="5.00390625" style="0" customWidth="1"/>
    <col min="20" max="20" width="4.7109375" style="0" customWidth="1"/>
    <col min="21" max="23" width="5.00390625" style="0" customWidth="1"/>
    <col min="24" max="24" width="9.00390625" style="0" customWidth="1"/>
    <col min="25" max="33" width="5.00390625" style="0" customWidth="1"/>
    <col min="34" max="34" width="5.140625" style="175" customWidth="1"/>
    <col min="35" max="35" width="5.421875" style="0" customWidth="1"/>
    <col min="36" max="36" width="4.8515625" style="0" customWidth="1"/>
    <col min="37" max="37" width="10.7109375" style="0" customWidth="1"/>
  </cols>
  <sheetData>
    <row r="1" spans="2:37" ht="39.75" customHeight="1">
      <c r="B1" s="281"/>
      <c r="C1" s="281"/>
      <c r="D1" s="281"/>
      <c r="E1" s="282"/>
      <c r="F1" s="283"/>
      <c r="G1" s="284"/>
      <c r="H1" s="285"/>
      <c r="I1" s="286"/>
      <c r="J1" s="287"/>
      <c r="K1" s="286"/>
      <c r="L1" s="288"/>
      <c r="M1" s="289"/>
      <c r="N1" s="288"/>
      <c r="O1" s="288"/>
      <c r="P1" s="290"/>
      <c r="Q1" s="290"/>
      <c r="R1" s="291"/>
      <c r="S1" s="290"/>
      <c r="T1" s="290"/>
      <c r="U1" s="290"/>
      <c r="V1" s="290"/>
      <c r="W1" s="290"/>
      <c r="X1" s="290"/>
      <c r="Y1" s="290"/>
      <c r="Z1" s="290"/>
      <c r="AA1" s="290"/>
      <c r="AB1" s="290"/>
      <c r="AC1" s="290"/>
      <c r="AD1" s="290"/>
      <c r="AE1" s="290"/>
      <c r="AF1" s="288"/>
      <c r="AG1" s="288"/>
      <c r="AH1" s="292"/>
      <c r="AI1" s="293"/>
      <c r="AJ1" s="293"/>
      <c r="AK1" s="294"/>
    </row>
    <row r="2" ht="15"/>
    <row r="3" spans="2:37" ht="15.75" thickBot="1">
      <c r="B3" s="1204" t="s">
        <v>106</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15">
      <c r="B4" s="1207" t="s">
        <v>107</v>
      </c>
      <c r="C4" s="1208"/>
      <c r="D4" s="1208"/>
      <c r="E4" s="1208"/>
      <c r="F4" s="1208"/>
      <c r="G4" s="1208"/>
      <c r="H4" s="1208"/>
      <c r="I4" s="1209"/>
      <c r="J4" s="1210" t="s">
        <v>162</v>
      </c>
      <c r="K4" s="1211"/>
      <c r="L4" s="1211"/>
      <c r="M4" s="1211"/>
      <c r="N4" s="1211"/>
      <c r="O4" s="1211"/>
      <c r="P4" s="1211"/>
      <c r="Q4" s="1211"/>
      <c r="R4" s="1211"/>
      <c r="S4" s="1211"/>
      <c r="T4" s="1211"/>
      <c r="U4" s="1212"/>
      <c r="V4" s="1210" t="s">
        <v>16</v>
      </c>
      <c r="W4" s="1213"/>
      <c r="X4" s="1213"/>
      <c r="Y4" s="1213"/>
      <c r="Z4" s="1213"/>
      <c r="AA4" s="1213"/>
      <c r="AB4" s="1213"/>
      <c r="AC4" s="1213"/>
      <c r="AD4" s="1213"/>
      <c r="AE4" s="1213"/>
      <c r="AF4" s="1213"/>
      <c r="AG4" s="1213"/>
      <c r="AH4" s="1213"/>
      <c r="AI4" s="1213"/>
      <c r="AJ4" s="1213"/>
      <c r="AK4" s="1214"/>
    </row>
    <row r="5" spans="2:37" ht="15.75" thickBot="1">
      <c r="B5" s="1215" t="s">
        <v>163</v>
      </c>
      <c r="C5" s="1216"/>
      <c r="D5" s="1216"/>
      <c r="E5" s="1217"/>
      <c r="F5" s="176"/>
      <c r="G5" s="1106" t="s">
        <v>164</v>
      </c>
      <c r="H5" s="1106"/>
      <c r="I5" s="1106"/>
      <c r="J5" s="1106"/>
      <c r="K5" s="1106"/>
      <c r="L5" s="1106"/>
      <c r="M5" s="1106"/>
      <c r="N5" s="1106"/>
      <c r="O5" s="1107"/>
      <c r="P5" s="1218" t="s">
        <v>0</v>
      </c>
      <c r="Q5" s="1219"/>
      <c r="R5" s="1219"/>
      <c r="S5" s="1219"/>
      <c r="T5" s="1219"/>
      <c r="U5" s="1219"/>
      <c r="V5" s="1219"/>
      <c r="W5" s="1219"/>
      <c r="X5" s="1219"/>
      <c r="Y5" s="1219"/>
      <c r="Z5" s="1219"/>
      <c r="AA5" s="1219"/>
      <c r="AB5" s="1219"/>
      <c r="AC5" s="1219"/>
      <c r="AD5" s="1219"/>
      <c r="AE5" s="1219"/>
      <c r="AF5" s="1219"/>
      <c r="AG5" s="1220"/>
      <c r="AH5" s="1221" t="s">
        <v>1</v>
      </c>
      <c r="AI5" s="1222"/>
      <c r="AJ5" s="1222"/>
      <c r="AK5" s="1223"/>
    </row>
    <row r="6" spans="2:37" ht="15">
      <c r="B6" s="1189" t="s">
        <v>17</v>
      </c>
      <c r="C6" s="177"/>
      <c r="D6" s="1191" t="s">
        <v>2</v>
      </c>
      <c r="E6" s="1192"/>
      <c r="F6" s="1192"/>
      <c r="G6" s="1192"/>
      <c r="H6" s="1192"/>
      <c r="I6" s="1192"/>
      <c r="J6" s="1195" t="s">
        <v>3</v>
      </c>
      <c r="K6" s="1197" t="s">
        <v>18</v>
      </c>
      <c r="L6" s="1197" t="s">
        <v>4</v>
      </c>
      <c r="M6" s="1199" t="s">
        <v>520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182" t="s">
        <v>10</v>
      </c>
      <c r="AI6" s="1165" t="s">
        <v>11</v>
      </c>
      <c r="AJ6" s="1167" t="s">
        <v>111</v>
      </c>
      <c r="AK6" s="1169" t="s">
        <v>21</v>
      </c>
    </row>
    <row r="7" spans="2:37" ht="73.5" customHeight="1" thickBot="1">
      <c r="B7" s="1190"/>
      <c r="C7" s="178"/>
      <c r="D7" s="1193"/>
      <c r="E7" s="1194"/>
      <c r="F7" s="1194"/>
      <c r="G7" s="1194"/>
      <c r="H7" s="1194"/>
      <c r="I7" s="1194"/>
      <c r="J7" s="1196"/>
      <c r="K7" s="1198" t="s">
        <v>18</v>
      </c>
      <c r="L7" s="1198"/>
      <c r="M7" s="1200"/>
      <c r="N7" s="1185"/>
      <c r="O7" s="1187"/>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183"/>
      <c r="AI7" s="1166"/>
      <c r="AJ7" s="1168"/>
      <c r="AK7" s="1170"/>
    </row>
    <row r="8" spans="2:37" ht="45.75" thickBot="1">
      <c r="B8" s="183" t="s">
        <v>112</v>
      </c>
      <c r="C8" s="184"/>
      <c r="D8" s="1171" t="s">
        <v>165</v>
      </c>
      <c r="E8" s="1172"/>
      <c r="F8" s="1172"/>
      <c r="G8" s="1172"/>
      <c r="H8" s="1172"/>
      <c r="I8" s="1172"/>
      <c r="J8" s="185" t="s">
        <v>114</v>
      </c>
      <c r="K8" s="186"/>
      <c r="L8" s="187"/>
      <c r="M8" s="187"/>
      <c r="N8" s="188"/>
      <c r="O8" s="189"/>
      <c r="P8" s="190" t="e">
        <f>P10+P21+#REF!</f>
        <v>#REF!</v>
      </c>
      <c r="Q8" s="191" t="e">
        <f>Q10+Q21+#REF!</f>
        <v>#REF!</v>
      </c>
      <c r="R8" s="191" t="e">
        <f>R10+R21+#REF!</f>
        <v>#REF!</v>
      </c>
      <c r="S8" s="191" t="e">
        <f>S10+S21+#REF!</f>
        <v>#REF!</v>
      </c>
      <c r="T8" s="191" t="e">
        <f>T10+T21+#REF!</f>
        <v>#REF!</v>
      </c>
      <c r="U8" s="191" t="e">
        <f>U10+U21+#REF!</f>
        <v>#REF!</v>
      </c>
      <c r="V8" s="191" t="e">
        <f>V10+V21+#REF!</f>
        <v>#REF!</v>
      </c>
      <c r="W8" s="191" t="e">
        <f>W10+W21+#REF!</f>
        <v>#REF!</v>
      </c>
      <c r="X8" s="191" t="e">
        <f>X10+X21+#REF!</f>
        <v>#REF!</v>
      </c>
      <c r="Y8" s="191" t="e">
        <f>Y10+Y21+#REF!</f>
        <v>#REF!</v>
      </c>
      <c r="Z8" s="191" t="e">
        <f>Z10+Z21+#REF!</f>
        <v>#REF!</v>
      </c>
      <c r="AA8" s="191" t="e">
        <f>AA10+AA21+#REF!</f>
        <v>#REF!</v>
      </c>
      <c r="AB8" s="191" t="e">
        <f>AB10+AB21+#REF!</f>
        <v>#REF!</v>
      </c>
      <c r="AC8" s="191" t="e">
        <f>AC10+AC21+#REF!</f>
        <v>#REF!</v>
      </c>
      <c r="AD8" s="191" t="e">
        <f>AD10+AD21+#REF!</f>
        <v>#REF!</v>
      </c>
      <c r="AE8" s="191" t="e">
        <f>AE10+AE21+#REF!</f>
        <v>#REF!</v>
      </c>
      <c r="AF8" s="191" t="e">
        <f>+AF10+AF21+#REF!</f>
        <v>#REF!</v>
      </c>
      <c r="AG8" s="192" t="e">
        <f>AG10+AG21+#REF!</f>
        <v>#REF!</v>
      </c>
      <c r="AH8" s="193" t="e">
        <f>AH10+AH21+#REF!</f>
        <v>#REF!</v>
      </c>
      <c r="AI8" s="194"/>
      <c r="AJ8" s="194"/>
      <c r="AK8" s="195"/>
    </row>
    <row r="9" ht="15.75" thickBot="1"/>
    <row r="10" spans="2:37" ht="109.5" customHeight="1" thickBot="1">
      <c r="B10" s="422" t="s">
        <v>12</v>
      </c>
      <c r="C10" s="470"/>
      <c r="D10" s="377" t="s">
        <v>28</v>
      </c>
      <c r="E10" s="377" t="s">
        <v>13</v>
      </c>
      <c r="F10" s="377" t="s">
        <v>27</v>
      </c>
      <c r="G10" s="310" t="s">
        <v>25</v>
      </c>
      <c r="H10" s="310" t="s">
        <v>26</v>
      </c>
      <c r="I10" s="311" t="s">
        <v>116</v>
      </c>
      <c r="J10" s="396" t="s">
        <v>29</v>
      </c>
      <c r="K10" s="397"/>
      <c r="L10" s="398"/>
      <c r="M10" s="399"/>
      <c r="N10" s="312"/>
      <c r="O10" s="313"/>
      <c r="P10" s="403">
        <f>SUM(P11:P14)</f>
        <v>0</v>
      </c>
      <c r="Q10" s="355">
        <f>SUM(Q14:Q14)</f>
        <v>0</v>
      </c>
      <c r="R10" s="353">
        <f>SUM(R11:R14)</f>
        <v>0</v>
      </c>
      <c r="S10" s="355">
        <f>SUM(S14:S14)</f>
        <v>0</v>
      </c>
      <c r="T10" s="353">
        <f>SUM(T11:T14)</f>
        <v>24500000</v>
      </c>
      <c r="U10" s="355"/>
      <c r="V10" s="353">
        <f>SUM(V11:V14)</f>
        <v>0</v>
      </c>
      <c r="W10" s="355"/>
      <c r="X10" s="353">
        <f>SUM(X11:X14)</f>
        <v>0</v>
      </c>
      <c r="Y10" s="355"/>
      <c r="Z10" s="353">
        <f>SUM(Z11:Z14)</f>
        <v>0</v>
      </c>
      <c r="AA10" s="355"/>
      <c r="AB10" s="353">
        <f>SUM(AB11:AB14)</f>
        <v>0</v>
      </c>
      <c r="AC10" s="355"/>
      <c r="AD10" s="353">
        <f>SUM(AD11:AD14)</f>
        <v>0</v>
      </c>
      <c r="AE10" s="355"/>
      <c r="AF10" s="404">
        <f>+P10+R10+T10+V10+X10+Z10+AB10+AD10</f>
        <v>24500000</v>
      </c>
      <c r="AG10" s="355" t="e">
        <f>#REF!</f>
        <v>#REF!</v>
      </c>
      <c r="AH10" s="405">
        <f>SUM(AH14:AH14)</f>
        <v>0</v>
      </c>
      <c r="AI10" s="406"/>
      <c r="AJ10" s="406"/>
      <c r="AK10" s="407"/>
    </row>
    <row r="11" spans="2:37" ht="75.75" customHeight="1">
      <c r="B11" s="1282" t="s">
        <v>166</v>
      </c>
      <c r="C11" s="1240" t="s">
        <v>255</v>
      </c>
      <c r="D11" s="385"/>
      <c r="E11" s="240" t="s">
        <v>167</v>
      </c>
      <c r="F11" s="386"/>
      <c r="G11" s="390"/>
      <c r="H11" s="391"/>
      <c r="I11" s="392" t="s">
        <v>168</v>
      </c>
      <c r="J11" s="393" t="s">
        <v>169</v>
      </c>
      <c r="K11" s="228" t="s">
        <v>37</v>
      </c>
      <c r="L11" s="394">
        <v>1</v>
      </c>
      <c r="M11" s="230">
        <v>1</v>
      </c>
      <c r="N11" s="395"/>
      <c r="O11" s="410"/>
      <c r="P11" s="408">
        <v>0</v>
      </c>
      <c r="Q11" s="232"/>
      <c r="R11" s="232">
        <v>0</v>
      </c>
      <c r="S11" s="232"/>
      <c r="T11" s="232">
        <v>8000000</v>
      </c>
      <c r="U11" s="232"/>
      <c r="V11" s="232"/>
      <c r="W11" s="232"/>
      <c r="X11" s="232"/>
      <c r="Y11" s="232"/>
      <c r="Z11" s="232"/>
      <c r="AA11" s="232"/>
      <c r="AB11" s="232"/>
      <c r="AC11" s="232"/>
      <c r="AD11" s="232"/>
      <c r="AE11" s="232"/>
      <c r="AF11" s="232"/>
      <c r="AG11" s="232"/>
      <c r="AH11" s="400" t="s">
        <v>170</v>
      </c>
      <c r="AI11" s="222" t="s">
        <v>121</v>
      </c>
      <c r="AJ11" s="401"/>
      <c r="AK11" s="402" t="s">
        <v>122</v>
      </c>
    </row>
    <row r="12" spans="2:37" ht="39">
      <c r="B12" s="1283"/>
      <c r="C12" s="1241"/>
      <c r="D12" s="296"/>
      <c r="E12" s="252" t="s">
        <v>171</v>
      </c>
      <c r="F12" s="387"/>
      <c r="G12" s="383"/>
      <c r="H12" s="297"/>
      <c r="I12" s="298" t="s">
        <v>172</v>
      </c>
      <c r="J12" s="299" t="s">
        <v>169</v>
      </c>
      <c r="K12" s="252" t="s">
        <v>37</v>
      </c>
      <c r="L12" s="300">
        <v>1</v>
      </c>
      <c r="M12" s="253">
        <v>1</v>
      </c>
      <c r="N12" s="301"/>
      <c r="O12" s="411"/>
      <c r="P12" s="409">
        <v>0</v>
      </c>
      <c r="Q12" s="248"/>
      <c r="R12" s="248">
        <v>0</v>
      </c>
      <c r="S12" s="248"/>
      <c r="T12" s="248">
        <v>1000000</v>
      </c>
      <c r="U12" s="248"/>
      <c r="V12" s="248"/>
      <c r="W12" s="248"/>
      <c r="X12" s="248"/>
      <c r="Y12" s="248"/>
      <c r="Z12" s="248"/>
      <c r="AA12" s="248"/>
      <c r="AB12" s="248"/>
      <c r="AC12" s="248"/>
      <c r="AD12" s="248"/>
      <c r="AE12" s="248"/>
      <c r="AF12" s="248"/>
      <c r="AG12" s="248"/>
      <c r="AH12" s="302" t="s">
        <v>170</v>
      </c>
      <c r="AI12" s="222" t="s">
        <v>121</v>
      </c>
      <c r="AJ12" s="303"/>
      <c r="AK12" s="380" t="s">
        <v>122</v>
      </c>
    </row>
    <row r="13" spans="2:37" ht="49.5">
      <c r="B13" s="1283"/>
      <c r="C13" s="1241"/>
      <c r="D13" s="296"/>
      <c r="E13" s="252" t="s">
        <v>173</v>
      </c>
      <c r="F13" s="387"/>
      <c r="G13" s="383"/>
      <c r="H13" s="297"/>
      <c r="I13" s="298" t="s">
        <v>174</v>
      </c>
      <c r="J13" s="299" t="s">
        <v>169</v>
      </c>
      <c r="K13" s="252" t="s">
        <v>37</v>
      </c>
      <c r="L13" s="300">
        <v>1</v>
      </c>
      <c r="M13" s="253">
        <v>1</v>
      </c>
      <c r="N13" s="301"/>
      <c r="O13" s="411"/>
      <c r="P13" s="409">
        <v>0</v>
      </c>
      <c r="Q13" s="248"/>
      <c r="R13" s="248">
        <v>0</v>
      </c>
      <c r="S13" s="248"/>
      <c r="T13" s="248">
        <v>14000000</v>
      </c>
      <c r="U13" s="248"/>
      <c r="V13" s="248"/>
      <c r="W13" s="248"/>
      <c r="X13" s="248"/>
      <c r="Y13" s="248"/>
      <c r="Z13" s="248"/>
      <c r="AA13" s="248"/>
      <c r="AB13" s="248"/>
      <c r="AC13" s="248"/>
      <c r="AD13" s="248"/>
      <c r="AE13" s="248"/>
      <c r="AF13" s="248"/>
      <c r="AG13" s="248"/>
      <c r="AH13" s="302" t="s">
        <v>175</v>
      </c>
      <c r="AI13" s="222" t="s">
        <v>121</v>
      </c>
      <c r="AJ13" s="303"/>
      <c r="AK13" s="380" t="s">
        <v>122</v>
      </c>
    </row>
    <row r="14" spans="2:37" ht="58.5" thickBot="1">
      <c r="B14" s="1284"/>
      <c r="C14" s="1242"/>
      <c r="D14" s="309"/>
      <c r="E14" s="388" t="s">
        <v>176</v>
      </c>
      <c r="F14" s="389"/>
      <c r="G14" s="384"/>
      <c r="H14" s="381"/>
      <c r="I14" s="382" t="s">
        <v>177</v>
      </c>
      <c r="J14" s="372" t="s">
        <v>178</v>
      </c>
      <c r="K14" s="319" t="s">
        <v>37</v>
      </c>
      <c r="L14" s="274">
        <v>1</v>
      </c>
      <c r="M14" s="269">
        <v>1</v>
      </c>
      <c r="N14" s="274"/>
      <c r="O14" s="379"/>
      <c r="P14" s="271">
        <v>0</v>
      </c>
      <c r="Q14" s="272"/>
      <c r="R14" s="273">
        <v>0</v>
      </c>
      <c r="S14" s="272"/>
      <c r="T14" s="272">
        <v>1500000</v>
      </c>
      <c r="U14" s="272"/>
      <c r="V14" s="272"/>
      <c r="W14" s="272"/>
      <c r="X14" s="272"/>
      <c r="Y14" s="272"/>
      <c r="Z14" s="272"/>
      <c r="AA14" s="272"/>
      <c r="AB14" s="272"/>
      <c r="AC14" s="272"/>
      <c r="AD14" s="272"/>
      <c r="AE14" s="272"/>
      <c r="AF14" s="274"/>
      <c r="AG14" s="274"/>
      <c r="AH14" s="321" t="s">
        <v>179</v>
      </c>
      <c r="AI14" s="371" t="s">
        <v>121</v>
      </c>
      <c r="AJ14" s="371"/>
      <c r="AK14" s="276" t="s">
        <v>122</v>
      </c>
    </row>
    <row r="15" ht="15.75" thickBot="1"/>
    <row r="16" spans="2:37" ht="117" customHeight="1" thickBot="1">
      <c r="B16" s="422" t="s">
        <v>12</v>
      </c>
      <c r="C16" s="423"/>
      <c r="D16" s="258" t="s">
        <v>28</v>
      </c>
      <c r="E16" s="377" t="s">
        <v>13</v>
      </c>
      <c r="F16" s="377" t="s">
        <v>27</v>
      </c>
      <c r="G16" s="310" t="s">
        <v>25</v>
      </c>
      <c r="H16" s="310" t="s">
        <v>26</v>
      </c>
      <c r="I16" s="369" t="s">
        <v>116</v>
      </c>
      <c r="J16" s="258" t="s">
        <v>29</v>
      </c>
      <c r="K16" s="397"/>
      <c r="L16" s="398"/>
      <c r="M16" s="399"/>
      <c r="N16" s="312"/>
      <c r="O16" s="313"/>
      <c r="P16" s="208">
        <f aca="true" t="shared" si="0" ref="P16:AE16">SUM(P17:P17)</f>
        <v>0</v>
      </c>
      <c r="Q16" s="209">
        <f t="shared" si="0"/>
        <v>0</v>
      </c>
      <c r="R16" s="210">
        <f t="shared" si="0"/>
        <v>0</v>
      </c>
      <c r="S16" s="209">
        <f t="shared" si="0"/>
        <v>0</v>
      </c>
      <c r="T16" s="210">
        <f t="shared" si="0"/>
        <v>26000000</v>
      </c>
      <c r="U16" s="209">
        <f t="shared" si="0"/>
        <v>0</v>
      </c>
      <c r="V16" s="210">
        <f t="shared" si="0"/>
        <v>0</v>
      </c>
      <c r="W16" s="209">
        <f t="shared" si="0"/>
        <v>0</v>
      </c>
      <c r="X16" s="210">
        <f t="shared" si="0"/>
        <v>0</v>
      </c>
      <c r="Y16" s="209">
        <f t="shared" si="0"/>
        <v>0</v>
      </c>
      <c r="Z16" s="210">
        <f t="shared" si="0"/>
        <v>0</v>
      </c>
      <c r="AA16" s="209">
        <f t="shared" si="0"/>
        <v>0</v>
      </c>
      <c r="AB16" s="210">
        <f t="shared" si="0"/>
        <v>0</v>
      </c>
      <c r="AC16" s="209">
        <f t="shared" si="0"/>
        <v>0</v>
      </c>
      <c r="AD16" s="210">
        <f t="shared" si="0"/>
        <v>0</v>
      </c>
      <c r="AE16" s="209">
        <f t="shared" si="0"/>
        <v>0</v>
      </c>
      <c r="AF16" s="211">
        <f>AF17</f>
        <v>26000000</v>
      </c>
      <c r="AG16" s="209">
        <f>AG17</f>
        <v>0</v>
      </c>
      <c r="AH16" s="212">
        <f>SUM(AH17:AH17)</f>
        <v>0</v>
      </c>
      <c r="AI16" s="213"/>
      <c r="AJ16" s="213"/>
      <c r="AK16" s="214"/>
    </row>
    <row r="17" spans="2:37" ht="111.75" customHeight="1" thickBot="1">
      <c r="B17" s="420" t="s">
        <v>180</v>
      </c>
      <c r="C17" s="421" t="s">
        <v>256</v>
      </c>
      <c r="D17" s="266"/>
      <c r="E17" s="315" t="s">
        <v>181</v>
      </c>
      <c r="F17" s="315"/>
      <c r="G17" s="306"/>
      <c r="H17" s="263"/>
      <c r="I17" s="367" t="s">
        <v>182</v>
      </c>
      <c r="J17" s="424" t="s">
        <v>183</v>
      </c>
      <c r="K17" s="280">
        <v>90</v>
      </c>
      <c r="L17" s="346"/>
      <c r="M17" s="346"/>
      <c r="N17" s="346"/>
      <c r="O17" s="425"/>
      <c r="P17" s="417"/>
      <c r="Q17" s="412"/>
      <c r="R17" s="413">
        <v>0</v>
      </c>
      <c r="S17" s="412"/>
      <c r="T17" s="412">
        <v>26000000</v>
      </c>
      <c r="U17" s="412"/>
      <c r="V17" s="412"/>
      <c r="W17" s="412"/>
      <c r="X17" s="412"/>
      <c r="Y17" s="412"/>
      <c r="Z17" s="412"/>
      <c r="AA17" s="412"/>
      <c r="AB17" s="412"/>
      <c r="AC17" s="412"/>
      <c r="AD17" s="412"/>
      <c r="AE17" s="412"/>
      <c r="AF17" s="412">
        <f>+P17+R17+T17+X17+Z17+AB17+AD17</f>
        <v>26000000</v>
      </c>
      <c r="AG17" s="412">
        <f>+Q17+S17+U17+W17+Y17+AA17+AC17+AE17</f>
        <v>0</v>
      </c>
      <c r="AH17" s="414" t="s">
        <v>184</v>
      </c>
      <c r="AI17" s="415" t="s">
        <v>121</v>
      </c>
      <c r="AJ17" s="415"/>
      <c r="AK17" s="416" t="s">
        <v>122</v>
      </c>
    </row>
    <row r="18" spans="2:15" ht="15.75" thickBot="1">
      <c r="B18" s="419"/>
      <c r="E18" s="374"/>
      <c r="F18" s="374"/>
      <c r="G18" s="374"/>
      <c r="H18" s="374"/>
      <c r="O18" s="418"/>
    </row>
    <row r="19" spans="2:37" ht="72" customHeight="1" thickBot="1">
      <c r="B19" s="233" t="s">
        <v>12</v>
      </c>
      <c r="C19" s="234"/>
      <c r="D19" s="198" t="s">
        <v>28</v>
      </c>
      <c r="E19" s="198" t="s">
        <v>13</v>
      </c>
      <c r="F19" s="198" t="s">
        <v>27</v>
      </c>
      <c r="G19" s="200" t="s">
        <v>25</v>
      </c>
      <c r="H19" s="200" t="s">
        <v>26</v>
      </c>
      <c r="I19" s="201" t="s">
        <v>116</v>
      </c>
      <c r="J19" s="258" t="s">
        <v>29</v>
      </c>
      <c r="K19" s="203"/>
      <c r="L19" s="204"/>
      <c r="M19" s="205"/>
      <c r="N19" s="206"/>
      <c r="O19" s="207"/>
      <c r="P19" s="208">
        <f>SUM(P20:P23)</f>
        <v>0</v>
      </c>
      <c r="Q19" s="209">
        <f>SUM(Q20:Q23)</f>
        <v>0</v>
      </c>
      <c r="R19" s="210">
        <f>SUM(R20:R23)</f>
        <v>0</v>
      </c>
      <c r="S19" s="209">
        <f>SUM(S20:S23)</f>
        <v>0</v>
      </c>
      <c r="T19" s="210">
        <f>SUM(T20:T23)</f>
        <v>1000000</v>
      </c>
      <c r="U19" s="209"/>
      <c r="V19" s="210">
        <f>SUM(V20:V23)</f>
        <v>0</v>
      </c>
      <c r="W19" s="209"/>
      <c r="X19" s="210">
        <f>SUM(X20:X23)</f>
        <v>0</v>
      </c>
      <c r="Y19" s="209"/>
      <c r="Z19" s="210">
        <f>SUM(Z20:Z23)</f>
        <v>0</v>
      </c>
      <c r="AA19" s="209"/>
      <c r="AB19" s="210">
        <f>SUM(AB20:AB23)</f>
        <v>0</v>
      </c>
      <c r="AC19" s="209"/>
      <c r="AD19" s="210">
        <f>SUM(AD20:AD23)</f>
        <v>0</v>
      </c>
      <c r="AE19" s="209"/>
      <c r="AF19" s="211">
        <f>AF20</f>
        <v>1000000</v>
      </c>
      <c r="AG19" s="209">
        <f>+Q19+S19+U19+W19+AA19+AC19+AE19</f>
        <v>0</v>
      </c>
      <c r="AH19" s="212">
        <f>SUM(AH20:AH23)</f>
        <v>0</v>
      </c>
      <c r="AI19" s="213"/>
      <c r="AJ19" s="213"/>
      <c r="AK19" s="214"/>
    </row>
    <row r="20" spans="2:37" ht="62.25" customHeight="1">
      <c r="B20" s="1282" t="s">
        <v>185</v>
      </c>
      <c r="C20" s="304"/>
      <c r="D20" s="1273"/>
      <c r="E20" s="1285" t="s">
        <v>186</v>
      </c>
      <c r="F20" s="1288"/>
      <c r="G20" s="1268"/>
      <c r="H20" s="1273"/>
      <c r="I20" s="1276" t="s">
        <v>187</v>
      </c>
      <c r="J20" s="1279" t="s">
        <v>178</v>
      </c>
      <c r="K20" s="1134" t="s">
        <v>37</v>
      </c>
      <c r="L20" s="1137"/>
      <c r="M20" s="244"/>
      <c r="N20" s="1137"/>
      <c r="O20" s="1140"/>
      <c r="P20" s="245">
        <v>0</v>
      </c>
      <c r="Q20" s="246"/>
      <c r="R20" s="247">
        <v>0</v>
      </c>
      <c r="S20" s="246"/>
      <c r="T20" s="246">
        <v>1000000</v>
      </c>
      <c r="U20" s="246"/>
      <c r="V20" s="246"/>
      <c r="W20" s="246"/>
      <c r="X20" s="246"/>
      <c r="Y20" s="246"/>
      <c r="Z20" s="246"/>
      <c r="AA20" s="246"/>
      <c r="AB20" s="246"/>
      <c r="AC20" s="246"/>
      <c r="AD20" s="248"/>
      <c r="AE20" s="248"/>
      <c r="AF20" s="1143">
        <f>+P20:P23+R20:R23+T20:T23+V20:V23+X20:X23+Z20:Z23+AB20:AB23+AD20:AD23</f>
        <v>1000000</v>
      </c>
      <c r="AG20" s="1143">
        <f>+Q20:Q23+S20:S23+U20:U23+W20:W23+Y20:Y23+AA20:AA23+AC20:AC23+AE20:AE23</f>
        <v>0</v>
      </c>
      <c r="AH20" s="1123" t="s">
        <v>136</v>
      </c>
      <c r="AI20" s="1126" t="s">
        <v>121</v>
      </c>
      <c r="AJ20" s="1126"/>
      <c r="AK20" s="1131" t="s">
        <v>188</v>
      </c>
    </row>
    <row r="21" spans="2:37" ht="15">
      <c r="B21" s="1283"/>
      <c r="C21" s="305"/>
      <c r="D21" s="1274"/>
      <c r="E21" s="1286"/>
      <c r="F21" s="1289"/>
      <c r="G21" s="1269"/>
      <c r="H21" s="1274"/>
      <c r="I21" s="1277"/>
      <c r="J21" s="1280"/>
      <c r="K21" s="1135"/>
      <c r="L21" s="1138"/>
      <c r="M21" s="253"/>
      <c r="N21" s="1138"/>
      <c r="O21" s="1141"/>
      <c r="P21" s="254"/>
      <c r="Q21" s="255"/>
      <c r="R21" s="256"/>
      <c r="S21" s="255"/>
      <c r="T21" s="255"/>
      <c r="U21" s="255"/>
      <c r="V21" s="255"/>
      <c r="W21" s="255"/>
      <c r="X21" s="255"/>
      <c r="Y21" s="255"/>
      <c r="Z21" s="255"/>
      <c r="AA21" s="255"/>
      <c r="AB21" s="255"/>
      <c r="AC21" s="255"/>
      <c r="AD21" s="248"/>
      <c r="AE21" s="248"/>
      <c r="AF21" s="1159"/>
      <c r="AG21" s="1159"/>
      <c r="AH21" s="1124"/>
      <c r="AI21" s="1126"/>
      <c r="AJ21" s="1126"/>
      <c r="AK21" s="1131"/>
    </row>
    <row r="22" spans="2:37" ht="15">
      <c r="B22" s="1283"/>
      <c r="C22" s="305"/>
      <c r="D22" s="1274"/>
      <c r="E22" s="1286"/>
      <c r="F22" s="1289"/>
      <c r="G22" s="1269"/>
      <c r="H22" s="1274"/>
      <c r="I22" s="1277"/>
      <c r="J22" s="1280"/>
      <c r="K22" s="1135"/>
      <c r="L22" s="1138"/>
      <c r="M22" s="265"/>
      <c r="N22" s="1138"/>
      <c r="O22" s="1141"/>
      <c r="P22" s="254"/>
      <c r="Q22" s="255"/>
      <c r="R22" s="256"/>
      <c r="S22" s="255"/>
      <c r="T22" s="255"/>
      <c r="U22" s="255"/>
      <c r="V22" s="255"/>
      <c r="W22" s="255"/>
      <c r="X22" s="255"/>
      <c r="Y22" s="255"/>
      <c r="Z22" s="255"/>
      <c r="AA22" s="255"/>
      <c r="AB22" s="255"/>
      <c r="AC22" s="255"/>
      <c r="AD22" s="255"/>
      <c r="AE22" s="255"/>
      <c r="AF22" s="1144"/>
      <c r="AG22" s="1144"/>
      <c r="AH22" s="1124"/>
      <c r="AI22" s="1127"/>
      <c r="AJ22" s="1127"/>
      <c r="AK22" s="1132"/>
    </row>
    <row r="23" spans="2:37" ht="15.75" thickBot="1">
      <c r="B23" s="1284"/>
      <c r="C23" s="307"/>
      <c r="D23" s="1275"/>
      <c r="E23" s="1287"/>
      <c r="F23" s="1290"/>
      <c r="G23" s="1270"/>
      <c r="H23" s="1275"/>
      <c r="I23" s="1278"/>
      <c r="J23" s="1281"/>
      <c r="K23" s="1136"/>
      <c r="L23" s="1139"/>
      <c r="M23" s="269"/>
      <c r="N23" s="1139"/>
      <c r="O23" s="1142"/>
      <c r="P23" s="271"/>
      <c r="Q23" s="272"/>
      <c r="R23" s="273"/>
      <c r="S23" s="272"/>
      <c r="T23" s="272"/>
      <c r="U23" s="272"/>
      <c r="V23" s="272"/>
      <c r="W23" s="272"/>
      <c r="X23" s="272"/>
      <c r="Y23" s="272"/>
      <c r="Z23" s="272"/>
      <c r="AA23" s="272"/>
      <c r="AB23" s="272"/>
      <c r="AC23" s="272"/>
      <c r="AD23" s="272"/>
      <c r="AE23" s="272"/>
      <c r="AF23" s="1130"/>
      <c r="AG23" s="1130"/>
      <c r="AH23" s="1125"/>
      <c r="AI23" s="1128"/>
      <c r="AJ23" s="1128"/>
      <c r="AK23" s="1133"/>
    </row>
    <row r="24" ht="15.75" thickBot="1"/>
    <row r="25" spans="2:37" ht="108.75" customHeight="1" thickBot="1">
      <c r="B25" s="233" t="s">
        <v>12</v>
      </c>
      <c r="C25" s="234"/>
      <c r="D25" s="198" t="s">
        <v>28</v>
      </c>
      <c r="E25" s="198" t="s">
        <v>13</v>
      </c>
      <c r="F25" s="198" t="s">
        <v>27</v>
      </c>
      <c r="G25" s="200" t="s">
        <v>25</v>
      </c>
      <c r="H25" s="200" t="s">
        <v>26</v>
      </c>
      <c r="I25" s="201" t="s">
        <v>116</v>
      </c>
      <c r="J25" s="258" t="s">
        <v>29</v>
      </c>
      <c r="K25" s="397"/>
      <c r="L25" s="398"/>
      <c r="M25" s="399"/>
      <c r="N25" s="206"/>
      <c r="O25" s="207"/>
      <c r="P25" s="208">
        <f aca="true" t="shared" si="1" ref="P25:AE25">SUM(P26:P28)</f>
        <v>0</v>
      </c>
      <c r="Q25" s="209">
        <f t="shared" si="1"/>
        <v>0</v>
      </c>
      <c r="R25" s="210">
        <f t="shared" si="1"/>
        <v>0</v>
      </c>
      <c r="S25" s="209">
        <f t="shared" si="1"/>
        <v>0</v>
      </c>
      <c r="T25" s="210">
        <f t="shared" si="1"/>
        <v>1000000</v>
      </c>
      <c r="U25" s="209">
        <f t="shared" si="1"/>
        <v>0</v>
      </c>
      <c r="V25" s="210">
        <f t="shared" si="1"/>
        <v>0</v>
      </c>
      <c r="W25" s="209">
        <f t="shared" si="1"/>
        <v>0</v>
      </c>
      <c r="X25" s="210">
        <f t="shared" si="1"/>
        <v>0</v>
      </c>
      <c r="Y25" s="209">
        <f t="shared" si="1"/>
        <v>0</v>
      </c>
      <c r="Z25" s="210">
        <f t="shared" si="1"/>
        <v>0</v>
      </c>
      <c r="AA25" s="209">
        <f t="shared" si="1"/>
        <v>0</v>
      </c>
      <c r="AB25" s="210">
        <f t="shared" si="1"/>
        <v>0</v>
      </c>
      <c r="AC25" s="209">
        <f t="shared" si="1"/>
        <v>0</v>
      </c>
      <c r="AD25" s="353">
        <f t="shared" si="1"/>
        <v>0</v>
      </c>
      <c r="AE25" s="355">
        <f t="shared" si="1"/>
        <v>0</v>
      </c>
      <c r="AF25" s="404">
        <f>+T25+V25+X25+Z25+AB25+AD25</f>
        <v>1000000</v>
      </c>
      <c r="AG25" s="355">
        <f>+Y25+AA25+AC25+AE25</f>
        <v>0</v>
      </c>
      <c r="AH25" s="405">
        <f>SUM(AH26:AH28)</f>
        <v>0</v>
      </c>
      <c r="AI25" s="406"/>
      <c r="AJ25" s="406"/>
      <c r="AK25" s="407"/>
    </row>
    <row r="26" spans="2:37" ht="63.75" customHeight="1">
      <c r="B26" s="1148" t="s">
        <v>189</v>
      </c>
      <c r="C26" s="236"/>
      <c r="D26" s="1151"/>
      <c r="E26" s="1266" t="s">
        <v>190</v>
      </c>
      <c r="F26" s="1252"/>
      <c r="G26" s="1268"/>
      <c r="H26" s="1240"/>
      <c r="I26" s="1271" t="s">
        <v>191</v>
      </c>
      <c r="J26" s="1263" t="s">
        <v>178</v>
      </c>
      <c r="K26" s="469" t="s">
        <v>37</v>
      </c>
      <c r="L26" s="469"/>
      <c r="M26" s="469"/>
      <c r="N26" s="1137"/>
      <c r="O26" s="1140"/>
      <c r="P26" s="245">
        <v>0</v>
      </c>
      <c r="Q26" s="246"/>
      <c r="R26" s="247">
        <v>0</v>
      </c>
      <c r="S26" s="246"/>
      <c r="T26" s="246">
        <v>0</v>
      </c>
      <c r="U26" s="246"/>
      <c r="V26" s="246"/>
      <c r="W26" s="246"/>
      <c r="X26" s="246"/>
      <c r="Y26" s="246"/>
      <c r="Z26" s="246"/>
      <c r="AA26" s="246"/>
      <c r="AB26" s="246"/>
      <c r="AC26" s="246"/>
      <c r="AD26" s="232"/>
      <c r="AE26" s="232"/>
      <c r="AF26" s="1227">
        <f>+P26:P28+R26:R28+T26:T28+V26:V28+AB26:AB28+AD26:AD28</f>
        <v>0</v>
      </c>
      <c r="AG26" s="1227">
        <f>+Q26:Q28+Y26:Y28+AC26:AC28+AE26:AE28</f>
        <v>0</v>
      </c>
      <c r="AH26" s="1124" t="s">
        <v>136</v>
      </c>
      <c r="AI26" s="1238" t="s">
        <v>121</v>
      </c>
      <c r="AJ26" s="1238"/>
      <c r="AK26" s="1239" t="s">
        <v>192</v>
      </c>
    </row>
    <row r="27" spans="2:37" ht="50.25" customHeight="1">
      <c r="B27" s="1149"/>
      <c r="C27" s="277"/>
      <c r="D27" s="1146"/>
      <c r="E27" s="1267"/>
      <c r="F27" s="1253"/>
      <c r="G27" s="1269"/>
      <c r="H27" s="1241"/>
      <c r="I27" s="1272"/>
      <c r="J27" s="1264"/>
      <c r="K27" s="466"/>
      <c r="L27" s="466"/>
      <c r="M27" s="466"/>
      <c r="N27" s="1261"/>
      <c r="O27" s="1141"/>
      <c r="P27" s="254"/>
      <c r="Q27" s="255"/>
      <c r="R27" s="256"/>
      <c r="S27" s="255"/>
      <c r="T27" s="255"/>
      <c r="U27" s="255"/>
      <c r="V27" s="255"/>
      <c r="W27" s="255"/>
      <c r="X27" s="255"/>
      <c r="Y27" s="255"/>
      <c r="Z27" s="255"/>
      <c r="AA27" s="255"/>
      <c r="AB27" s="255"/>
      <c r="AC27" s="255"/>
      <c r="AD27" s="255"/>
      <c r="AE27" s="255"/>
      <c r="AF27" s="1144"/>
      <c r="AG27" s="1144"/>
      <c r="AH27" s="1124"/>
      <c r="AI27" s="1127"/>
      <c r="AJ27" s="1127"/>
      <c r="AK27" s="1132"/>
    </row>
    <row r="28" spans="2:37" ht="62.25" customHeight="1" thickBot="1">
      <c r="B28" s="1150"/>
      <c r="C28" s="279"/>
      <c r="D28" s="1152"/>
      <c r="E28" s="467" t="s">
        <v>193</v>
      </c>
      <c r="F28" s="1254"/>
      <c r="G28" s="1270"/>
      <c r="H28" s="1242"/>
      <c r="I28" s="372" t="s">
        <v>194</v>
      </c>
      <c r="J28" s="1265"/>
      <c r="K28" s="472" t="s">
        <v>37</v>
      </c>
      <c r="L28" s="471">
        <v>1</v>
      </c>
      <c r="M28" s="319">
        <v>1</v>
      </c>
      <c r="N28" s="1262"/>
      <c r="O28" s="1142"/>
      <c r="P28" s="271">
        <v>0</v>
      </c>
      <c r="Q28" s="272"/>
      <c r="R28" s="273">
        <v>0</v>
      </c>
      <c r="S28" s="272"/>
      <c r="T28" s="272">
        <v>1000000</v>
      </c>
      <c r="U28" s="272"/>
      <c r="V28" s="272"/>
      <c r="W28" s="272"/>
      <c r="X28" s="272"/>
      <c r="Y28" s="272"/>
      <c r="Z28" s="272"/>
      <c r="AA28" s="272"/>
      <c r="AB28" s="272"/>
      <c r="AC28" s="272"/>
      <c r="AD28" s="272"/>
      <c r="AE28" s="272"/>
      <c r="AF28" s="1130"/>
      <c r="AG28" s="1130"/>
      <c r="AH28" s="1125"/>
      <c r="AI28" s="1128"/>
      <c r="AJ28" s="1128"/>
      <c r="AK28" s="1133"/>
    </row>
    <row r="29" spans="2:37" ht="35.25" customHeight="1">
      <c r="B29" s="281"/>
      <c r="C29" s="281"/>
      <c r="D29" s="281"/>
      <c r="E29" s="468"/>
      <c r="F29" s="283"/>
      <c r="G29" s="284"/>
      <c r="H29" s="285"/>
      <c r="I29" s="286"/>
      <c r="J29" s="287"/>
      <c r="K29" s="286"/>
      <c r="L29" s="288"/>
      <c r="M29" s="289"/>
      <c r="N29" s="288"/>
      <c r="O29" s="288"/>
      <c r="P29" s="290"/>
      <c r="Q29" s="290"/>
      <c r="R29" s="291"/>
      <c r="S29" s="290"/>
      <c r="T29" s="290"/>
      <c r="U29" s="290"/>
      <c r="V29" s="290"/>
      <c r="W29" s="290"/>
      <c r="X29" s="290"/>
      <c r="Y29" s="290"/>
      <c r="Z29" s="290"/>
      <c r="AA29" s="290"/>
      <c r="AB29" s="290"/>
      <c r="AC29" s="290"/>
      <c r="AD29" s="290"/>
      <c r="AE29" s="290"/>
      <c r="AF29" s="288"/>
      <c r="AG29" s="288"/>
      <c r="AH29" s="292"/>
      <c r="AI29" s="293"/>
      <c r="AJ29" s="293"/>
      <c r="AK29" s="294"/>
    </row>
    <row r="30" ht="15.75" thickBot="1"/>
    <row r="31" spans="2:37" ht="114" customHeight="1" thickBot="1">
      <c r="B31" s="233" t="s">
        <v>12</v>
      </c>
      <c r="C31" s="234" t="s">
        <v>258</v>
      </c>
      <c r="D31" s="198" t="s">
        <v>28</v>
      </c>
      <c r="E31" s="198" t="s">
        <v>13</v>
      </c>
      <c r="F31" s="198" t="s">
        <v>27</v>
      </c>
      <c r="G31" s="200" t="s">
        <v>25</v>
      </c>
      <c r="H31" s="200" t="s">
        <v>26</v>
      </c>
      <c r="I31" s="201" t="s">
        <v>116</v>
      </c>
      <c r="J31" s="258" t="s">
        <v>29</v>
      </c>
      <c r="K31" s="203"/>
      <c r="L31" s="204"/>
      <c r="M31" s="205"/>
      <c r="N31" s="206"/>
      <c r="O31" s="207"/>
      <c r="P31" s="208">
        <f>SUM(P32:P35)</f>
        <v>0</v>
      </c>
      <c r="Q31" s="209">
        <f>SUM(Q32:Q35)</f>
        <v>0</v>
      </c>
      <c r="R31" s="210">
        <f>SUM(R32:R35)</f>
        <v>6000000</v>
      </c>
      <c r="S31" s="209">
        <f>SUM(S32:S35)</f>
        <v>0</v>
      </c>
      <c r="T31" s="210">
        <f>SUM(T32:T35)</f>
        <v>0</v>
      </c>
      <c r="U31" s="209"/>
      <c r="V31" s="210">
        <f>SUM(V32:V35)</f>
        <v>0</v>
      </c>
      <c r="W31" s="209"/>
      <c r="X31" s="210">
        <f>SUM(X32:X35)</f>
        <v>0</v>
      </c>
      <c r="Y31" s="209"/>
      <c r="Z31" s="210">
        <f>SUM(Z32:Z35)</f>
        <v>0</v>
      </c>
      <c r="AA31" s="209"/>
      <c r="AB31" s="210">
        <f>SUM(AB32:AB35)</f>
        <v>0</v>
      </c>
      <c r="AC31" s="209"/>
      <c r="AD31" s="353">
        <f>SUM(AD32:AD35)</f>
        <v>0</v>
      </c>
      <c r="AE31" s="355"/>
      <c r="AF31" s="404">
        <f>AF32</f>
        <v>6000000</v>
      </c>
      <c r="AG31" s="355">
        <f>AG32</f>
        <v>0</v>
      </c>
      <c r="AH31" s="405">
        <f>SUM(AH32:AH35)</f>
        <v>0</v>
      </c>
      <c r="AI31" s="406"/>
      <c r="AJ31" s="406"/>
      <c r="AK31" s="407"/>
    </row>
    <row r="32" spans="2:37" ht="58.5" customHeight="1">
      <c r="B32" s="1246" t="s">
        <v>195</v>
      </c>
      <c r="C32" s="1240" t="s">
        <v>257</v>
      </c>
      <c r="D32" s="1240"/>
      <c r="E32" s="1249" t="s">
        <v>196</v>
      </c>
      <c r="F32" s="1252"/>
      <c r="G32" s="1255"/>
      <c r="H32" s="1240"/>
      <c r="I32" s="1258" t="s">
        <v>197</v>
      </c>
      <c r="J32" s="1243" t="s">
        <v>198</v>
      </c>
      <c r="K32" s="1134" t="s">
        <v>37</v>
      </c>
      <c r="L32" s="1137">
        <v>100</v>
      </c>
      <c r="M32" s="1137">
        <v>100</v>
      </c>
      <c r="N32" s="1137"/>
      <c r="O32" s="1140"/>
      <c r="P32" s="245"/>
      <c r="Q32" s="246"/>
      <c r="R32" s="247">
        <v>6000000</v>
      </c>
      <c r="S32" s="246"/>
      <c r="T32" s="246"/>
      <c r="U32" s="246"/>
      <c r="V32" s="246"/>
      <c r="W32" s="246"/>
      <c r="X32" s="246"/>
      <c r="Y32" s="246"/>
      <c r="Z32" s="246"/>
      <c r="AA32" s="246"/>
      <c r="AB32" s="246"/>
      <c r="AC32" s="246"/>
      <c r="AD32" s="232"/>
      <c r="AE32" s="232"/>
      <c r="AF32" s="1227">
        <f>+P32:P35+R32:R35+T32:T35+V32:V35+X32:X35+Z32:Z35+AB32:AB35+AD32:AD35</f>
        <v>6000000</v>
      </c>
      <c r="AG32" s="1227">
        <f>+Q32:Q35+S32:S35+U32:U35+W32:W35+Y32:Y35+AA32:AA35+AC32:AC35+AE32:AE35</f>
        <v>0</v>
      </c>
      <c r="AH32" s="1124" t="s">
        <v>136</v>
      </c>
      <c r="AI32" s="1238" t="s">
        <v>121</v>
      </c>
      <c r="AJ32" s="1238"/>
      <c r="AK32" s="1239" t="s">
        <v>199</v>
      </c>
    </row>
    <row r="33" spans="2:37" ht="27" customHeight="1">
      <c r="B33" s="1247"/>
      <c r="C33" s="1241"/>
      <c r="D33" s="1241"/>
      <c r="E33" s="1250"/>
      <c r="F33" s="1253"/>
      <c r="G33" s="1256"/>
      <c r="H33" s="1241"/>
      <c r="I33" s="1259"/>
      <c r="J33" s="1244"/>
      <c r="K33" s="1135"/>
      <c r="L33" s="1138"/>
      <c r="M33" s="1291"/>
      <c r="N33" s="1138"/>
      <c r="O33" s="1141"/>
      <c r="P33" s="254"/>
      <c r="Q33" s="255"/>
      <c r="R33" s="256"/>
      <c r="S33" s="255"/>
      <c r="T33" s="255"/>
      <c r="U33" s="255"/>
      <c r="V33" s="255"/>
      <c r="W33" s="255"/>
      <c r="X33" s="255"/>
      <c r="Y33" s="255"/>
      <c r="Z33" s="255"/>
      <c r="AA33" s="255"/>
      <c r="AB33" s="255"/>
      <c r="AC33" s="255"/>
      <c r="AD33" s="248"/>
      <c r="AE33" s="248"/>
      <c r="AF33" s="1159"/>
      <c r="AG33" s="1159"/>
      <c r="AH33" s="1124"/>
      <c r="AI33" s="1126"/>
      <c r="AJ33" s="1126"/>
      <c r="AK33" s="1131"/>
    </row>
    <row r="34" spans="2:37" ht="26.25" customHeight="1">
      <c r="B34" s="1247"/>
      <c r="C34" s="1241"/>
      <c r="D34" s="1241"/>
      <c r="E34" s="1250"/>
      <c r="F34" s="1253"/>
      <c r="G34" s="1256"/>
      <c r="H34" s="1241"/>
      <c r="I34" s="1259"/>
      <c r="J34" s="1244"/>
      <c r="K34" s="1135"/>
      <c r="L34" s="1138"/>
      <c r="M34" s="1291"/>
      <c r="N34" s="1138"/>
      <c r="O34" s="1141"/>
      <c r="P34" s="254"/>
      <c r="Q34" s="255"/>
      <c r="R34" s="256"/>
      <c r="S34" s="255"/>
      <c r="T34" s="255"/>
      <c r="U34" s="255"/>
      <c r="V34" s="255"/>
      <c r="W34" s="255"/>
      <c r="X34" s="255"/>
      <c r="Y34" s="255"/>
      <c r="Z34" s="255"/>
      <c r="AA34" s="255"/>
      <c r="AB34" s="255"/>
      <c r="AC34" s="255"/>
      <c r="AD34" s="255"/>
      <c r="AE34" s="255"/>
      <c r="AF34" s="1144"/>
      <c r="AG34" s="1144"/>
      <c r="AH34" s="1124"/>
      <c r="AI34" s="1127"/>
      <c r="AJ34" s="1127"/>
      <c r="AK34" s="1132"/>
    </row>
    <row r="35" spans="2:37" ht="28.5" customHeight="1" thickBot="1">
      <c r="B35" s="1248"/>
      <c r="C35" s="1242"/>
      <c r="D35" s="1242"/>
      <c r="E35" s="1251"/>
      <c r="F35" s="1254"/>
      <c r="G35" s="1257"/>
      <c r="H35" s="1242"/>
      <c r="I35" s="1260"/>
      <c r="J35" s="1245"/>
      <c r="K35" s="1136"/>
      <c r="L35" s="1139"/>
      <c r="M35" s="1292"/>
      <c r="N35" s="1139"/>
      <c r="O35" s="1142"/>
      <c r="P35" s="271"/>
      <c r="Q35" s="272"/>
      <c r="R35" s="273"/>
      <c r="S35" s="272"/>
      <c r="T35" s="272"/>
      <c r="U35" s="272"/>
      <c r="V35" s="272"/>
      <c r="W35" s="272"/>
      <c r="X35" s="272"/>
      <c r="Y35" s="272"/>
      <c r="Z35" s="272"/>
      <c r="AA35" s="272"/>
      <c r="AB35" s="272"/>
      <c r="AC35" s="272"/>
      <c r="AD35" s="272"/>
      <c r="AE35" s="272"/>
      <c r="AF35" s="1130"/>
      <c r="AG35" s="1130"/>
      <c r="AH35" s="1125"/>
      <c r="AI35" s="1128"/>
      <c r="AJ35" s="1128"/>
      <c r="AK35" s="1133"/>
    </row>
    <row r="36" ht="15"/>
    <row r="37" ht="15"/>
    <row r="38" ht="15"/>
    <row r="39" ht="15"/>
    <row r="40" ht="15"/>
    <row r="41" ht="15">
      <c r="J41" s="1010"/>
    </row>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mergeCells count="86">
    <mergeCell ref="B3:AK3"/>
    <mergeCell ref="B4:I4"/>
    <mergeCell ref="J4:U4"/>
    <mergeCell ref="V4:AK4"/>
    <mergeCell ref="C32:C35"/>
    <mergeCell ref="M32:M35"/>
    <mergeCell ref="B5:E5"/>
    <mergeCell ref="G5:O5"/>
    <mergeCell ref="P5:AG5"/>
    <mergeCell ref="AH5:AK5"/>
    <mergeCell ref="B6:B7"/>
    <mergeCell ref="D6:I7"/>
    <mergeCell ref="J6:J7"/>
    <mergeCell ref="K6:K7"/>
    <mergeCell ref="L6:L7"/>
    <mergeCell ref="M6:M7"/>
    <mergeCell ref="N6:N7"/>
    <mergeCell ref="O6:O7"/>
    <mergeCell ref="P6:Q6"/>
    <mergeCell ref="R6:S6"/>
    <mergeCell ref="T6:U6"/>
    <mergeCell ref="V6:W6"/>
    <mergeCell ref="X6:Y6"/>
    <mergeCell ref="Z6:AA6"/>
    <mergeCell ref="AB6:AC6"/>
    <mergeCell ref="AD6:AE6"/>
    <mergeCell ref="AF6:AG6"/>
    <mergeCell ref="AH6:AH7"/>
    <mergeCell ref="AI6:AI7"/>
    <mergeCell ref="AJ6:AJ7"/>
    <mergeCell ref="AK6:AK7"/>
    <mergeCell ref="D8:I8"/>
    <mergeCell ref="B11:B14"/>
    <mergeCell ref="B20:B23"/>
    <mergeCell ref="D20:D23"/>
    <mergeCell ref="E20:E23"/>
    <mergeCell ref="F20:F23"/>
    <mergeCell ref="G20:G23"/>
    <mergeCell ref="H20:H23"/>
    <mergeCell ref="I20:I23"/>
    <mergeCell ref="J20:J23"/>
    <mergeCell ref="K20:K23"/>
    <mergeCell ref="L20:L23"/>
    <mergeCell ref="N20:N23"/>
    <mergeCell ref="O20:O23"/>
    <mergeCell ref="AF20:AF23"/>
    <mergeCell ref="AG20:AG23"/>
    <mergeCell ref="AH20:AH23"/>
    <mergeCell ref="AI20:AI23"/>
    <mergeCell ref="AJ20:AJ23"/>
    <mergeCell ref="AG26:AG28"/>
    <mergeCell ref="AH26:AH28"/>
    <mergeCell ref="AK20:AK23"/>
    <mergeCell ref="B26:B28"/>
    <mergeCell ref="D26:D28"/>
    <mergeCell ref="E26:E27"/>
    <mergeCell ref="F26:F28"/>
    <mergeCell ref="G26:G28"/>
    <mergeCell ref="H26:H28"/>
    <mergeCell ref="I26:I27"/>
    <mergeCell ref="N26:N28"/>
    <mergeCell ref="O26:O28"/>
    <mergeCell ref="AF26:AF28"/>
    <mergeCell ref="J26:J28"/>
    <mergeCell ref="O32:O35"/>
    <mergeCell ref="AF32:AF35"/>
    <mergeCell ref="AK26:AK28"/>
    <mergeCell ref="B32:B35"/>
    <mergeCell ref="D32:D35"/>
    <mergeCell ref="E32:E35"/>
    <mergeCell ref="F32:F35"/>
    <mergeCell ref="G32:G35"/>
    <mergeCell ref="AG32:AG35"/>
    <mergeCell ref="AH32:AH35"/>
    <mergeCell ref="H32:H35"/>
    <mergeCell ref="I32:I35"/>
    <mergeCell ref="AI32:AI35"/>
    <mergeCell ref="AJ32:AJ35"/>
    <mergeCell ref="AK32:AK35"/>
    <mergeCell ref="C11:C14"/>
    <mergeCell ref="J32:J35"/>
    <mergeCell ref="K32:K35"/>
    <mergeCell ref="L32:L35"/>
    <mergeCell ref="N32:N35"/>
    <mergeCell ref="AI26:AI28"/>
    <mergeCell ref="AJ26:AJ28"/>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1:AK23"/>
  <sheetViews>
    <sheetView zoomScalePageLayoutView="0" workbookViewId="0" topLeftCell="D10">
      <selection activeCell="D22" sqref="D22"/>
    </sheetView>
  </sheetViews>
  <sheetFormatPr defaultColWidth="11.421875" defaultRowHeight="15"/>
  <cols>
    <col min="1" max="1" width="4.57421875" style="0" customWidth="1"/>
    <col min="2" max="2" width="15.8515625" style="173" customWidth="1"/>
    <col min="3" max="3" width="12.140625" style="173" customWidth="1"/>
    <col min="4" max="4" width="30.00390625" style="0" customWidth="1"/>
    <col min="5" max="5" width="10.00390625" style="0" customWidth="1"/>
    <col min="8" max="8" width="19.28125" style="174" customWidth="1"/>
    <col min="9" max="9" width="15.7109375" style="174" customWidth="1"/>
    <col min="10" max="10" width="4.8515625" style="174" customWidth="1"/>
    <col min="11" max="12" width="5.7109375" style="0" customWidth="1"/>
    <col min="13" max="13" width="6.57421875" style="0" customWidth="1"/>
    <col min="14" max="14" width="6.140625" style="0" customWidth="1"/>
    <col min="15" max="15" width="5.57421875" style="0" customWidth="1"/>
    <col min="16" max="16" width="6.140625" style="0" customWidth="1"/>
    <col min="17" max="18" width="5.00390625" style="0" customWidth="1"/>
    <col min="19" max="19" width="9.8515625" style="0" customWidth="1"/>
    <col min="20" max="22" width="5.00390625" style="0" customWidth="1"/>
    <col min="23" max="23" width="6.140625" style="0" customWidth="1"/>
    <col min="24" max="28" width="5.00390625" style="0" customWidth="1"/>
    <col min="29" max="29" width="7.421875" style="0" customWidth="1"/>
    <col min="30" max="30" width="5.00390625" style="0" customWidth="1"/>
    <col min="31" max="31" width="6.28125" style="0" customWidth="1"/>
    <col min="32" max="32" width="5.00390625" style="0" customWidth="1"/>
    <col min="33" max="33" width="5.140625" style="175" customWidth="1"/>
    <col min="34" max="34" width="5.421875" style="0" customWidth="1"/>
    <col min="35" max="35" width="4.8515625" style="0" customWidth="1"/>
    <col min="36" max="36" width="10.28125" style="0" customWidth="1"/>
  </cols>
  <sheetData>
    <row r="1" spans="2:36" ht="15.75" thickBot="1">
      <c r="B1" s="473"/>
      <c r="C1" s="473"/>
      <c r="D1" s="474"/>
      <c r="E1" s="474"/>
      <c r="F1" s="474"/>
      <c r="G1" s="474"/>
      <c r="H1" s="475"/>
      <c r="I1" s="475"/>
      <c r="J1" s="475"/>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row>
    <row r="2" spans="2:36"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3"/>
    </row>
    <row r="3" spans="2:36" ht="15.75" thickBot="1">
      <c r="B3" s="1204" t="s">
        <v>515</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6"/>
    </row>
    <row r="4" spans="2:36" ht="33.75" customHeight="1">
      <c r="B4" s="1293" t="s">
        <v>107</v>
      </c>
      <c r="C4" s="1294"/>
      <c r="D4" s="1294"/>
      <c r="E4" s="1294"/>
      <c r="F4" s="1294"/>
      <c r="G4" s="1294"/>
      <c r="H4" s="1295"/>
      <c r="I4" s="1296" t="s">
        <v>259</v>
      </c>
      <c r="J4" s="1297"/>
      <c r="K4" s="1297"/>
      <c r="L4" s="1297"/>
      <c r="M4" s="1297"/>
      <c r="N4" s="1297"/>
      <c r="O4" s="1297"/>
      <c r="P4" s="1297"/>
      <c r="Q4" s="1297"/>
      <c r="R4" s="1297"/>
      <c r="S4" s="1297"/>
      <c r="T4" s="1298"/>
      <c r="U4" s="1210" t="s">
        <v>16</v>
      </c>
      <c r="V4" s="1213"/>
      <c r="W4" s="1213"/>
      <c r="X4" s="1213"/>
      <c r="Y4" s="1213"/>
      <c r="Z4" s="1213"/>
      <c r="AA4" s="1213"/>
      <c r="AB4" s="1213"/>
      <c r="AC4" s="1213"/>
      <c r="AD4" s="1213"/>
      <c r="AE4" s="1213"/>
      <c r="AF4" s="1213"/>
      <c r="AG4" s="1213"/>
      <c r="AH4" s="1213"/>
      <c r="AI4" s="1213"/>
      <c r="AJ4" s="1214"/>
    </row>
    <row r="5" spans="2:36" ht="39" customHeight="1" thickBot="1">
      <c r="B5" s="1215" t="s">
        <v>260</v>
      </c>
      <c r="C5" s="1216"/>
      <c r="D5" s="1217"/>
      <c r="E5" s="176"/>
      <c r="F5" s="1106" t="s">
        <v>261</v>
      </c>
      <c r="G5" s="1106"/>
      <c r="H5" s="1106"/>
      <c r="I5" s="1106"/>
      <c r="J5" s="1106"/>
      <c r="K5" s="1106"/>
      <c r="L5" s="1106"/>
      <c r="M5" s="1106"/>
      <c r="N5" s="1107"/>
      <c r="O5" s="1299" t="s">
        <v>0</v>
      </c>
      <c r="P5" s="1300"/>
      <c r="Q5" s="1300"/>
      <c r="R5" s="1300"/>
      <c r="S5" s="1300"/>
      <c r="T5" s="1300"/>
      <c r="U5" s="1300"/>
      <c r="V5" s="1300"/>
      <c r="W5" s="1300"/>
      <c r="X5" s="1300"/>
      <c r="Y5" s="1300"/>
      <c r="Z5" s="1300"/>
      <c r="AA5" s="1300"/>
      <c r="AB5" s="1300"/>
      <c r="AC5" s="1300"/>
      <c r="AD5" s="1300"/>
      <c r="AE5" s="1300"/>
      <c r="AF5" s="1301"/>
      <c r="AG5" s="1221" t="s">
        <v>1</v>
      </c>
      <c r="AH5" s="1222"/>
      <c r="AI5" s="1222"/>
      <c r="AJ5" s="1223"/>
    </row>
    <row r="6" spans="2:36" ht="16.5" customHeight="1">
      <c r="B6" s="1189" t="s">
        <v>17</v>
      </c>
      <c r="C6" s="1191" t="s">
        <v>2</v>
      </c>
      <c r="D6" s="1192"/>
      <c r="E6" s="1192"/>
      <c r="F6" s="1192"/>
      <c r="G6" s="1192"/>
      <c r="H6" s="1302"/>
      <c r="I6" s="1195" t="s">
        <v>3</v>
      </c>
      <c r="J6" s="1197" t="s">
        <v>18</v>
      </c>
      <c r="K6" s="1197" t="s">
        <v>4</v>
      </c>
      <c r="L6" s="1199" t="s">
        <v>520</v>
      </c>
      <c r="M6" s="1184" t="s">
        <v>19</v>
      </c>
      <c r="N6" s="1186" t="s">
        <v>20</v>
      </c>
      <c r="O6" s="1188" t="s">
        <v>30</v>
      </c>
      <c r="P6" s="1180"/>
      <c r="Q6" s="1179" t="s">
        <v>31</v>
      </c>
      <c r="R6" s="1180"/>
      <c r="S6" s="1179" t="s">
        <v>32</v>
      </c>
      <c r="T6" s="1180"/>
      <c r="U6" s="1179" t="s">
        <v>7</v>
      </c>
      <c r="V6" s="1180"/>
      <c r="W6" s="1179" t="s">
        <v>6</v>
      </c>
      <c r="X6" s="1180"/>
      <c r="Y6" s="1179" t="s">
        <v>33</v>
      </c>
      <c r="Z6" s="1180"/>
      <c r="AA6" s="1179" t="s">
        <v>5</v>
      </c>
      <c r="AB6" s="1180"/>
      <c r="AC6" s="1179" t="s">
        <v>8</v>
      </c>
      <c r="AD6" s="1180"/>
      <c r="AE6" s="1179" t="s">
        <v>9</v>
      </c>
      <c r="AF6" s="1181"/>
      <c r="AG6" s="1312" t="s">
        <v>10</v>
      </c>
      <c r="AH6" s="1165" t="s">
        <v>11</v>
      </c>
      <c r="AI6" s="1167" t="s">
        <v>111</v>
      </c>
      <c r="AJ6" s="1169" t="s">
        <v>21</v>
      </c>
    </row>
    <row r="7" spans="2:36" ht="54" customHeight="1" thickBot="1">
      <c r="B7" s="1190"/>
      <c r="C7" s="1193"/>
      <c r="D7" s="1194"/>
      <c r="E7" s="1194"/>
      <c r="F7" s="1194"/>
      <c r="G7" s="1194"/>
      <c r="H7" s="1303"/>
      <c r="I7" s="1304"/>
      <c r="J7" s="1305" t="s">
        <v>18</v>
      </c>
      <c r="K7" s="1305"/>
      <c r="L7" s="1306"/>
      <c r="M7" s="1307"/>
      <c r="N7" s="1308"/>
      <c r="O7" s="179" t="s">
        <v>22</v>
      </c>
      <c r="P7" s="180" t="s">
        <v>23</v>
      </c>
      <c r="Q7" s="181" t="s">
        <v>22</v>
      </c>
      <c r="R7" s="180" t="s">
        <v>23</v>
      </c>
      <c r="S7" s="181" t="s">
        <v>22</v>
      </c>
      <c r="T7" s="180" t="s">
        <v>23</v>
      </c>
      <c r="U7" s="181" t="s">
        <v>22</v>
      </c>
      <c r="V7" s="180" t="s">
        <v>23</v>
      </c>
      <c r="W7" s="181" t="s">
        <v>22</v>
      </c>
      <c r="X7" s="180" t="s">
        <v>23</v>
      </c>
      <c r="Y7" s="181" t="s">
        <v>22</v>
      </c>
      <c r="Z7" s="180" t="s">
        <v>23</v>
      </c>
      <c r="AA7" s="181" t="s">
        <v>22</v>
      </c>
      <c r="AB7" s="180" t="s">
        <v>24</v>
      </c>
      <c r="AC7" s="181" t="s">
        <v>22</v>
      </c>
      <c r="AD7" s="180" t="s">
        <v>24</v>
      </c>
      <c r="AE7" s="181" t="s">
        <v>22</v>
      </c>
      <c r="AF7" s="182" t="s">
        <v>24</v>
      </c>
      <c r="AG7" s="1313"/>
      <c r="AH7" s="1166"/>
      <c r="AI7" s="1168"/>
      <c r="AJ7" s="1170"/>
    </row>
    <row r="8" spans="2:36" ht="78" customHeight="1" thickBot="1">
      <c r="B8" s="183" t="s">
        <v>262</v>
      </c>
      <c r="C8" s="1171" t="s">
        <v>263</v>
      </c>
      <c r="D8" s="1172"/>
      <c r="E8" s="1172"/>
      <c r="F8" s="1172"/>
      <c r="G8" s="1172"/>
      <c r="H8" s="1320"/>
      <c r="I8" s="185" t="s">
        <v>264</v>
      </c>
      <c r="J8" s="186">
        <v>664</v>
      </c>
      <c r="K8" s="187">
        <v>863</v>
      </c>
      <c r="L8" s="187"/>
      <c r="M8" s="188"/>
      <c r="N8" s="189"/>
      <c r="O8" s="190">
        <f aca="true" t="shared" si="0" ref="O8:AF8">+O10+O18</f>
        <v>20000000</v>
      </c>
      <c r="P8" s="362">
        <f t="shared" si="0"/>
        <v>0</v>
      </c>
      <c r="Q8" s="191">
        <f t="shared" si="0"/>
        <v>70000000</v>
      </c>
      <c r="R8" s="362">
        <f t="shared" si="0"/>
        <v>0</v>
      </c>
      <c r="S8" s="191">
        <f t="shared" si="0"/>
        <v>53404658</v>
      </c>
      <c r="T8" s="362">
        <f t="shared" si="0"/>
        <v>0</v>
      </c>
      <c r="U8" s="191">
        <f t="shared" si="0"/>
        <v>0</v>
      </c>
      <c r="V8" s="362">
        <f t="shared" si="0"/>
        <v>0</v>
      </c>
      <c r="W8" s="191">
        <f t="shared" si="0"/>
        <v>0</v>
      </c>
      <c r="X8" s="362">
        <f t="shared" si="0"/>
        <v>0</v>
      </c>
      <c r="Y8" s="191">
        <f t="shared" si="0"/>
        <v>200000000</v>
      </c>
      <c r="Z8" s="362">
        <f t="shared" si="0"/>
        <v>0</v>
      </c>
      <c r="AA8" s="191">
        <f t="shared" si="0"/>
        <v>0</v>
      </c>
      <c r="AB8" s="362">
        <f t="shared" si="0"/>
        <v>0</v>
      </c>
      <c r="AC8" s="191">
        <f t="shared" si="0"/>
        <v>0</v>
      </c>
      <c r="AD8" s="362">
        <f t="shared" si="0"/>
        <v>0</v>
      </c>
      <c r="AE8" s="191">
        <f t="shared" si="0"/>
        <v>90000000</v>
      </c>
      <c r="AF8" s="362">
        <f t="shared" si="0"/>
        <v>0</v>
      </c>
      <c r="AG8" s="193"/>
      <c r="AH8" s="194"/>
      <c r="AI8" s="194"/>
      <c r="AJ8" s="195"/>
    </row>
    <row r="9" spans="2:36" ht="5.25" customHeight="1" thickBot="1">
      <c r="B9" s="1321"/>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3"/>
    </row>
    <row r="10" spans="2:36" ht="78.75" customHeight="1" thickBot="1">
      <c r="B10" s="233" t="s">
        <v>12</v>
      </c>
      <c r="C10" s="198" t="s">
        <v>28</v>
      </c>
      <c r="D10" s="198" t="s">
        <v>13</v>
      </c>
      <c r="E10" s="198" t="s">
        <v>265</v>
      </c>
      <c r="F10" s="200" t="s">
        <v>25</v>
      </c>
      <c r="G10" s="310" t="s">
        <v>26</v>
      </c>
      <c r="H10" s="311" t="s">
        <v>116</v>
      </c>
      <c r="I10" s="258" t="s">
        <v>29</v>
      </c>
      <c r="J10" s="312"/>
      <c r="K10" s="312"/>
      <c r="L10" s="312"/>
      <c r="M10" s="312"/>
      <c r="N10" s="313"/>
      <c r="O10" s="208">
        <f aca="true" t="shared" si="1" ref="O10:AD10">SUM(O11:O16)</f>
        <v>20000000</v>
      </c>
      <c r="P10" s="209">
        <f t="shared" si="1"/>
        <v>0</v>
      </c>
      <c r="Q10" s="210">
        <f t="shared" si="1"/>
        <v>70000000</v>
      </c>
      <c r="R10" s="209">
        <f t="shared" si="1"/>
        <v>0</v>
      </c>
      <c r="S10" s="210">
        <f t="shared" si="1"/>
        <v>41352183</v>
      </c>
      <c r="T10" s="209">
        <f t="shared" si="1"/>
        <v>0</v>
      </c>
      <c r="U10" s="210">
        <f t="shared" si="1"/>
        <v>0</v>
      </c>
      <c r="V10" s="209">
        <f t="shared" si="1"/>
        <v>0</v>
      </c>
      <c r="W10" s="210">
        <f t="shared" si="1"/>
        <v>0</v>
      </c>
      <c r="X10" s="209">
        <f t="shared" si="1"/>
        <v>0</v>
      </c>
      <c r="Y10" s="210">
        <f t="shared" si="1"/>
        <v>0</v>
      </c>
      <c r="Z10" s="209">
        <f t="shared" si="1"/>
        <v>0</v>
      </c>
      <c r="AA10" s="210">
        <f t="shared" si="1"/>
        <v>0</v>
      </c>
      <c r="AB10" s="209">
        <f t="shared" si="1"/>
        <v>0</v>
      </c>
      <c r="AC10" s="210">
        <f t="shared" si="1"/>
        <v>0</v>
      </c>
      <c r="AD10" s="209">
        <f t="shared" si="1"/>
        <v>0</v>
      </c>
      <c r="AE10" s="210">
        <f>+O10+Q10+U10+W10+Y10+AA10+AC10</f>
        <v>90000000</v>
      </c>
      <c r="AF10" s="209">
        <f>+P10+R10+T10+V10+X10+AB10+AD10</f>
        <v>0</v>
      </c>
      <c r="AG10" s="212">
        <f>SUM(AG11:AG16)</f>
        <v>0</v>
      </c>
      <c r="AH10" s="213"/>
      <c r="AI10" s="213"/>
      <c r="AJ10" s="214"/>
    </row>
    <row r="11" spans="2:36" ht="61.5" customHeight="1">
      <c r="B11" s="1148" t="s">
        <v>266</v>
      </c>
      <c r="C11" s="236"/>
      <c r="D11" s="238" t="s">
        <v>267</v>
      </c>
      <c r="E11" s="238"/>
      <c r="F11" s="479"/>
      <c r="G11" s="228"/>
      <c r="H11" s="535" t="s">
        <v>268</v>
      </c>
      <c r="I11" s="531" t="s">
        <v>269</v>
      </c>
      <c r="J11" s="469"/>
      <c r="K11" s="480"/>
      <c r="L11" s="225"/>
      <c r="M11" s="225"/>
      <c r="N11" s="481"/>
      <c r="O11" s="526">
        <v>15000000</v>
      </c>
      <c r="P11" s="247">
        <v>0</v>
      </c>
      <c r="Q11" s="527">
        <v>0</v>
      </c>
      <c r="R11" s="246">
        <v>0</v>
      </c>
      <c r="S11" s="246">
        <v>0</v>
      </c>
      <c r="T11" s="246">
        <v>0</v>
      </c>
      <c r="U11" s="246">
        <v>0</v>
      </c>
      <c r="V11" s="246">
        <v>0</v>
      </c>
      <c r="W11" s="246">
        <v>0</v>
      </c>
      <c r="X11" s="246">
        <v>0</v>
      </c>
      <c r="Y11" s="246">
        <v>0</v>
      </c>
      <c r="Z11" s="246">
        <v>0</v>
      </c>
      <c r="AA11" s="246">
        <v>0</v>
      </c>
      <c r="AB11" s="246">
        <v>0</v>
      </c>
      <c r="AC11" s="246">
        <v>0</v>
      </c>
      <c r="AD11" s="246">
        <v>0</v>
      </c>
      <c r="AE11" s="1314">
        <f>+O11:O16+Q11:Q16+S11:S16+U11:U16+W11:W16+Y11:Y16+AA11:AA16+AC11:AC16</f>
        <v>15000000</v>
      </c>
      <c r="AF11" s="1314">
        <f>+P11:P16+R11:R16+T11:T16+V11:V16+X11:X16+Z11:Z16+AB11:AB16+AD11:AD16</f>
        <v>0</v>
      </c>
      <c r="AG11" s="1324" t="s">
        <v>179</v>
      </c>
      <c r="AH11" s="1309"/>
      <c r="AI11" s="1309"/>
      <c r="AJ11" s="528" t="s">
        <v>270</v>
      </c>
    </row>
    <row r="12" spans="2:36" ht="57" customHeight="1">
      <c r="B12" s="1149"/>
      <c r="C12" s="277"/>
      <c r="D12" s="226" t="s">
        <v>271</v>
      </c>
      <c r="E12" s="226"/>
      <c r="F12" s="482"/>
      <c r="G12" s="252"/>
      <c r="H12" s="536" t="s">
        <v>272</v>
      </c>
      <c r="I12" s="532" t="s">
        <v>273</v>
      </c>
      <c r="J12" s="466"/>
      <c r="K12" s="484"/>
      <c r="L12" s="483"/>
      <c r="M12" s="483"/>
      <c r="N12" s="485"/>
      <c r="O12" s="486">
        <v>0</v>
      </c>
      <c r="P12" s="221"/>
      <c r="Q12" s="487">
        <v>70000000</v>
      </c>
      <c r="R12" s="248"/>
      <c r="S12" s="248">
        <v>30000000</v>
      </c>
      <c r="T12" s="248"/>
      <c r="U12" s="248"/>
      <c r="V12" s="248"/>
      <c r="W12" s="248"/>
      <c r="X12" s="248"/>
      <c r="Y12" s="248"/>
      <c r="Z12" s="248"/>
      <c r="AA12" s="248"/>
      <c r="AB12" s="248"/>
      <c r="AC12" s="248"/>
      <c r="AD12" s="248"/>
      <c r="AE12" s="1226"/>
      <c r="AF12" s="1226"/>
      <c r="AG12" s="1325"/>
      <c r="AH12" s="1310"/>
      <c r="AI12" s="1310"/>
      <c r="AJ12" s="529"/>
    </row>
    <row r="13" spans="2:36" ht="48.75" customHeight="1">
      <c r="B13" s="1149"/>
      <c r="C13" s="277"/>
      <c r="D13" s="226" t="s">
        <v>274</v>
      </c>
      <c r="E13" s="226"/>
      <c r="F13" s="488"/>
      <c r="G13" s="252"/>
      <c r="H13" s="536" t="s">
        <v>275</v>
      </c>
      <c r="I13" s="533" t="s">
        <v>273</v>
      </c>
      <c r="J13" s="466"/>
      <c r="K13" s="484"/>
      <c r="L13" s="483"/>
      <c r="M13" s="483"/>
      <c r="N13" s="489"/>
      <c r="O13" s="490">
        <v>0</v>
      </c>
      <c r="P13" s="221"/>
      <c r="Q13" s="491">
        <v>0</v>
      </c>
      <c r="R13" s="248"/>
      <c r="S13" s="248">
        <v>11352183</v>
      </c>
      <c r="T13" s="248"/>
      <c r="U13" s="248"/>
      <c r="V13" s="248"/>
      <c r="W13" s="248"/>
      <c r="X13" s="248"/>
      <c r="Y13" s="248"/>
      <c r="Z13" s="248"/>
      <c r="AA13" s="248"/>
      <c r="AB13" s="248"/>
      <c r="AC13" s="248"/>
      <c r="AD13" s="248"/>
      <c r="AE13" s="1226"/>
      <c r="AF13" s="1226"/>
      <c r="AG13" s="1325"/>
      <c r="AH13" s="1310"/>
      <c r="AI13" s="1310"/>
      <c r="AJ13" s="529"/>
    </row>
    <row r="14" spans="2:36" ht="52.5" customHeight="1">
      <c r="B14" s="1149"/>
      <c r="C14" s="277"/>
      <c r="D14" s="315" t="s">
        <v>276</v>
      </c>
      <c r="E14" s="315"/>
      <c r="F14" s="492"/>
      <c r="G14" s="316"/>
      <c r="H14" s="536" t="s">
        <v>277</v>
      </c>
      <c r="I14" s="534" t="s">
        <v>278</v>
      </c>
      <c r="J14" s="466"/>
      <c r="K14" s="484"/>
      <c r="L14" s="493"/>
      <c r="M14" s="483"/>
      <c r="N14" s="494"/>
      <c r="O14" s="495">
        <v>0</v>
      </c>
      <c r="P14" s="256"/>
      <c r="Q14" s="496">
        <v>0</v>
      </c>
      <c r="R14" s="255"/>
      <c r="S14" s="255"/>
      <c r="T14" s="255"/>
      <c r="U14" s="255"/>
      <c r="V14" s="255"/>
      <c r="W14" s="255"/>
      <c r="X14" s="255"/>
      <c r="Y14" s="255"/>
      <c r="Z14" s="255"/>
      <c r="AA14" s="255"/>
      <c r="AB14" s="255"/>
      <c r="AC14" s="255"/>
      <c r="AD14" s="255"/>
      <c r="AE14" s="1226"/>
      <c r="AF14" s="1226"/>
      <c r="AG14" s="1325"/>
      <c r="AH14" s="1310"/>
      <c r="AI14" s="1310"/>
      <c r="AJ14" s="529"/>
    </row>
    <row r="15" spans="2:36" ht="52.5" customHeight="1">
      <c r="B15" s="1149"/>
      <c r="C15" s="277"/>
      <c r="D15" s="237" t="s">
        <v>279</v>
      </c>
      <c r="E15" s="315"/>
      <c r="F15" s="492"/>
      <c r="G15" s="316"/>
      <c r="H15" s="536" t="s">
        <v>280</v>
      </c>
      <c r="I15" s="534" t="s">
        <v>281</v>
      </c>
      <c r="J15" s="466"/>
      <c r="K15" s="484"/>
      <c r="L15" s="493"/>
      <c r="M15" s="483"/>
      <c r="N15" s="485"/>
      <c r="O15" s="495">
        <v>5000000</v>
      </c>
      <c r="P15" s="256"/>
      <c r="Q15" s="496"/>
      <c r="R15" s="255"/>
      <c r="S15" s="255"/>
      <c r="T15" s="255"/>
      <c r="U15" s="255"/>
      <c r="V15" s="255"/>
      <c r="W15" s="255"/>
      <c r="X15" s="255"/>
      <c r="Y15" s="255"/>
      <c r="Z15" s="255"/>
      <c r="AA15" s="255"/>
      <c r="AB15" s="255"/>
      <c r="AC15" s="255"/>
      <c r="AD15" s="255"/>
      <c r="AE15" s="1226"/>
      <c r="AF15" s="1226"/>
      <c r="AG15" s="1326"/>
      <c r="AH15" s="1310"/>
      <c r="AI15" s="1310"/>
      <c r="AJ15" s="529"/>
    </row>
    <row r="16" spans="2:36" ht="17.25" customHeight="1" thickBot="1">
      <c r="B16" s="1149"/>
      <c r="C16" s="277"/>
      <c r="D16" s="497"/>
      <c r="E16" s="497"/>
      <c r="F16" s="492"/>
      <c r="G16" s="316"/>
      <c r="H16" s="322"/>
      <c r="I16" s="465"/>
      <c r="J16" s="278"/>
      <c r="K16" s="521"/>
      <c r="L16" s="493"/>
      <c r="M16" s="493"/>
      <c r="N16" s="494"/>
      <c r="O16" s="499"/>
      <c r="P16" s="273"/>
      <c r="Q16" s="500"/>
      <c r="R16" s="272"/>
      <c r="S16" s="272"/>
      <c r="T16" s="272"/>
      <c r="U16" s="272"/>
      <c r="V16" s="272"/>
      <c r="W16" s="272"/>
      <c r="X16" s="272"/>
      <c r="Y16" s="272"/>
      <c r="Z16" s="272"/>
      <c r="AA16" s="272"/>
      <c r="AB16" s="272"/>
      <c r="AC16" s="272"/>
      <c r="AD16" s="272"/>
      <c r="AE16" s="1315"/>
      <c r="AF16" s="1315"/>
      <c r="AG16" s="501"/>
      <c r="AH16" s="1311"/>
      <c r="AI16" s="1311"/>
      <c r="AJ16" s="530"/>
    </row>
    <row r="17" spans="2:36" ht="27" customHeight="1" thickBot="1">
      <c r="B17" s="1331"/>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3"/>
    </row>
    <row r="18" spans="2:36" ht="73.5" customHeight="1" thickBot="1">
      <c r="B18" s="522" t="s">
        <v>12</v>
      </c>
      <c r="C18" s="258" t="s">
        <v>28</v>
      </c>
      <c r="D18" s="377" t="s">
        <v>13</v>
      </c>
      <c r="E18" s="377" t="s">
        <v>27</v>
      </c>
      <c r="F18" s="310" t="s">
        <v>25</v>
      </c>
      <c r="G18" s="310" t="s">
        <v>26</v>
      </c>
      <c r="H18" s="311" t="s">
        <v>14</v>
      </c>
      <c r="I18" s="258" t="s">
        <v>29</v>
      </c>
      <c r="J18" s="397"/>
      <c r="K18" s="399"/>
      <c r="L18" s="399"/>
      <c r="M18" s="312"/>
      <c r="N18" s="313"/>
      <c r="O18" s="208">
        <f aca="true" t="shared" si="2" ref="O18:AD18">SUM(O19:O22)</f>
        <v>0</v>
      </c>
      <c r="P18" s="209">
        <f t="shared" si="2"/>
        <v>0</v>
      </c>
      <c r="Q18" s="210">
        <f t="shared" si="2"/>
        <v>0</v>
      </c>
      <c r="R18" s="209">
        <f t="shared" si="2"/>
        <v>0</v>
      </c>
      <c r="S18" s="210">
        <f t="shared" si="2"/>
        <v>12052475</v>
      </c>
      <c r="T18" s="209">
        <f t="shared" si="2"/>
        <v>0</v>
      </c>
      <c r="U18" s="210">
        <f t="shared" si="2"/>
        <v>0</v>
      </c>
      <c r="V18" s="209">
        <f t="shared" si="2"/>
        <v>0</v>
      </c>
      <c r="W18" s="210">
        <f t="shared" si="2"/>
        <v>0</v>
      </c>
      <c r="X18" s="209">
        <f t="shared" si="2"/>
        <v>0</v>
      </c>
      <c r="Y18" s="210">
        <f t="shared" si="2"/>
        <v>200000000</v>
      </c>
      <c r="Z18" s="209">
        <f t="shared" si="2"/>
        <v>0</v>
      </c>
      <c r="AA18" s="210">
        <f t="shared" si="2"/>
        <v>0</v>
      </c>
      <c r="AB18" s="209">
        <f t="shared" si="2"/>
        <v>0</v>
      </c>
      <c r="AC18" s="210">
        <f t="shared" si="2"/>
        <v>0</v>
      </c>
      <c r="AD18" s="209">
        <f t="shared" si="2"/>
        <v>0</v>
      </c>
      <c r="AE18" s="210">
        <f>+O18+Q18+U18+AA18+AC18</f>
        <v>0</v>
      </c>
      <c r="AF18" s="209">
        <f>+X18+Z18+AD18</f>
        <v>0</v>
      </c>
      <c r="AG18" s="212">
        <f>SUM(AG19:AG22)</f>
        <v>0</v>
      </c>
      <c r="AH18" s="213"/>
      <c r="AI18" s="213"/>
      <c r="AJ18" s="214"/>
    </row>
    <row r="19" spans="2:36" ht="78.75" customHeight="1">
      <c r="B19" s="1149" t="s">
        <v>287</v>
      </c>
      <c r="C19" s="523"/>
      <c r="D19" s="226" t="s">
        <v>282</v>
      </c>
      <c r="E19" s="226"/>
      <c r="F19" s="227"/>
      <c r="G19" s="228"/>
      <c r="H19" s="524" t="s">
        <v>282</v>
      </c>
      <c r="I19" s="507" t="s">
        <v>283</v>
      </c>
      <c r="J19" s="469"/>
      <c r="K19" s="517"/>
      <c r="L19" s="230"/>
      <c r="M19" s="1334"/>
      <c r="N19" s="1336"/>
      <c r="O19" s="245"/>
      <c r="P19" s="246"/>
      <c r="Q19" s="246"/>
      <c r="R19" s="525"/>
      <c r="S19" s="246">
        <v>0</v>
      </c>
      <c r="T19" s="246"/>
      <c r="U19" s="246"/>
      <c r="V19" s="246"/>
      <c r="W19" s="246"/>
      <c r="X19" s="246"/>
      <c r="Y19" s="246">
        <v>200000000</v>
      </c>
      <c r="Z19" s="246"/>
      <c r="AA19" s="246"/>
      <c r="AB19" s="246"/>
      <c r="AC19" s="246">
        <v>0</v>
      </c>
      <c r="AD19" s="246"/>
      <c r="AE19" s="1314">
        <f>+O19:O22+Q19:Q22+S19:S22+U19:U22+Y19:Y22+AA19:AA22+AC19:AC22</f>
        <v>200000000</v>
      </c>
      <c r="AF19" s="1314">
        <f>+P19:P22+AD19:AD22</f>
        <v>0</v>
      </c>
      <c r="AG19" s="1327" t="s">
        <v>179</v>
      </c>
      <c r="AH19" s="1316"/>
      <c r="AI19" s="1319"/>
      <c r="AJ19" s="1160" t="s">
        <v>294</v>
      </c>
    </row>
    <row r="20" spans="2:36" ht="39.75" customHeight="1">
      <c r="B20" s="1149"/>
      <c r="C20" s="505"/>
      <c r="D20" s="237" t="s">
        <v>284</v>
      </c>
      <c r="E20" s="237"/>
      <c r="F20" s="318"/>
      <c r="G20" s="252"/>
      <c r="H20" s="506" t="s">
        <v>285</v>
      </c>
      <c r="I20" s="509" t="s">
        <v>286</v>
      </c>
      <c r="J20" s="511"/>
      <c r="K20" s="300"/>
      <c r="L20" s="430"/>
      <c r="M20" s="1334"/>
      <c r="N20" s="1336"/>
      <c r="O20" s="508"/>
      <c r="P20" s="248"/>
      <c r="Q20" s="248"/>
      <c r="R20" s="519"/>
      <c r="S20" s="248">
        <v>9214429</v>
      </c>
      <c r="T20" s="248"/>
      <c r="U20" s="248"/>
      <c r="V20" s="248"/>
      <c r="W20" s="248"/>
      <c r="X20" s="248"/>
      <c r="Y20" s="248"/>
      <c r="Z20" s="248"/>
      <c r="AA20" s="248"/>
      <c r="AB20" s="248"/>
      <c r="AC20" s="248">
        <v>0</v>
      </c>
      <c r="AD20" s="248"/>
      <c r="AE20" s="1226"/>
      <c r="AF20" s="1226"/>
      <c r="AG20" s="1124"/>
      <c r="AH20" s="1317"/>
      <c r="AI20" s="1126"/>
      <c r="AJ20" s="1131"/>
    </row>
    <row r="21" spans="2:36" ht="53.25" customHeight="1">
      <c r="B21" s="1149"/>
      <c r="C21" s="505"/>
      <c r="D21" s="237" t="s">
        <v>288</v>
      </c>
      <c r="E21" s="237"/>
      <c r="F21" s="510"/>
      <c r="G21" s="252"/>
      <c r="H21" s="511" t="s">
        <v>289</v>
      </c>
      <c r="I21" s="509" t="s">
        <v>290</v>
      </c>
      <c r="J21" s="511"/>
      <c r="K21" s="300"/>
      <c r="L21" s="430"/>
      <c r="M21" s="1334"/>
      <c r="N21" s="1336"/>
      <c r="O21" s="508"/>
      <c r="P21" s="248"/>
      <c r="Q21" s="248"/>
      <c r="R21" s="519"/>
      <c r="S21" s="248">
        <v>0</v>
      </c>
      <c r="T21" s="248"/>
      <c r="U21" s="248"/>
      <c r="V21" s="248"/>
      <c r="W21" s="248"/>
      <c r="X21" s="248"/>
      <c r="Y21" s="248"/>
      <c r="Z21" s="248"/>
      <c r="AA21" s="248"/>
      <c r="AB21" s="248"/>
      <c r="AC21" s="248"/>
      <c r="AD21" s="248"/>
      <c r="AE21" s="1226"/>
      <c r="AF21" s="1226"/>
      <c r="AG21" s="1124"/>
      <c r="AH21" s="1317"/>
      <c r="AI21" s="1126"/>
      <c r="AJ21" s="1131"/>
    </row>
    <row r="22" spans="2:37" ht="57" customHeight="1" thickBot="1">
      <c r="B22" s="1150"/>
      <c r="C22" s="512"/>
      <c r="D22" s="498" t="s">
        <v>291</v>
      </c>
      <c r="E22" s="498"/>
      <c r="F22" s="513"/>
      <c r="G22" s="317"/>
      <c r="H22" s="514" t="s">
        <v>292</v>
      </c>
      <c r="I22" s="515" t="s">
        <v>293</v>
      </c>
      <c r="J22" s="319"/>
      <c r="K22" s="518"/>
      <c r="L22" s="269"/>
      <c r="M22" s="1335"/>
      <c r="N22" s="1337"/>
      <c r="O22" s="271"/>
      <c r="P22" s="272"/>
      <c r="Q22" s="272"/>
      <c r="R22" s="520"/>
      <c r="S22" s="272">
        <v>2838046</v>
      </c>
      <c r="T22" s="272"/>
      <c r="U22" s="272"/>
      <c r="V22" s="272"/>
      <c r="W22" s="272"/>
      <c r="X22" s="272"/>
      <c r="Y22" s="272"/>
      <c r="Z22" s="272"/>
      <c r="AA22" s="272"/>
      <c r="AB22" s="272"/>
      <c r="AC22" s="272"/>
      <c r="AD22" s="272"/>
      <c r="AE22" s="1315"/>
      <c r="AF22" s="1315"/>
      <c r="AG22" s="1125"/>
      <c r="AH22" s="1318"/>
      <c r="AI22" s="1128"/>
      <c r="AJ22" s="1133"/>
      <c r="AK22" s="516"/>
    </row>
    <row r="23" spans="2:37" ht="13.5" customHeight="1" thickBot="1">
      <c r="B23" s="1328"/>
      <c r="C23" s="1329"/>
      <c r="D23" s="1329"/>
      <c r="E23" s="1329"/>
      <c r="F23" s="1329"/>
      <c r="G23" s="1329"/>
      <c r="H23" s="1329"/>
      <c r="I23" s="1329"/>
      <c r="J23" s="1329"/>
      <c r="K23" s="1329"/>
      <c r="L23" s="1329"/>
      <c r="M23" s="1329"/>
      <c r="N23" s="1329"/>
      <c r="O23" s="1329"/>
      <c r="P23" s="1329"/>
      <c r="Q23" s="1329"/>
      <c r="R23" s="1329"/>
      <c r="S23" s="1329"/>
      <c r="T23" s="1329"/>
      <c r="U23" s="1329"/>
      <c r="V23" s="1329"/>
      <c r="W23" s="1329"/>
      <c r="X23" s="1329"/>
      <c r="Y23" s="1329"/>
      <c r="Z23" s="1329"/>
      <c r="AA23" s="1329"/>
      <c r="AB23" s="1329"/>
      <c r="AC23" s="1329"/>
      <c r="AD23" s="1329"/>
      <c r="AE23" s="1329"/>
      <c r="AF23" s="1329"/>
      <c r="AG23" s="1329"/>
      <c r="AH23" s="1329"/>
      <c r="AI23" s="1329"/>
      <c r="AJ23" s="1330"/>
      <c r="AK23" s="516"/>
    </row>
  </sheetData>
  <sheetProtection/>
  <mergeCells count="49">
    <mergeCell ref="B11:B16"/>
    <mergeCell ref="AE11:AE16"/>
    <mergeCell ref="AF11:AF16"/>
    <mergeCell ref="AG11:AG15"/>
    <mergeCell ref="AG19:AG22"/>
    <mergeCell ref="B23:AJ23"/>
    <mergeCell ref="B17:AJ17"/>
    <mergeCell ref="M19:M22"/>
    <mergeCell ref="N19:N22"/>
    <mergeCell ref="AE19:AE22"/>
    <mergeCell ref="AF19:AF22"/>
    <mergeCell ref="AH19:AH22"/>
    <mergeCell ref="AI19:AI22"/>
    <mergeCell ref="AJ19:AJ22"/>
    <mergeCell ref="B19:B22"/>
    <mergeCell ref="AH6:AH7"/>
    <mergeCell ref="AI6:AI7"/>
    <mergeCell ref="AJ6:AJ7"/>
    <mergeCell ref="C8:H8"/>
    <mergeCell ref="B9:AJ9"/>
    <mergeCell ref="AH11:AH16"/>
    <mergeCell ref="AI11:AI16"/>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B1:AL22"/>
  <sheetViews>
    <sheetView zoomScalePageLayoutView="0" workbookViewId="0" topLeftCell="G13">
      <selection activeCell="J15" sqref="J15:J16"/>
    </sheetView>
  </sheetViews>
  <sheetFormatPr defaultColWidth="11.421875" defaultRowHeight="15"/>
  <cols>
    <col min="1" max="1" width="4.57421875" style="0" customWidth="1"/>
    <col min="2" max="2" width="31.00390625" style="173" customWidth="1"/>
    <col min="3" max="3" width="21.8515625" style="173" customWidth="1"/>
    <col min="4" max="4" width="12.140625" style="173" customWidth="1"/>
    <col min="5" max="5" width="30.00390625" style="0" customWidth="1"/>
    <col min="6" max="6" width="11.7109375" style="0" bestFit="1" customWidth="1"/>
    <col min="9" max="9" width="19.28125" style="174" customWidth="1"/>
    <col min="10" max="10" width="15.7109375" style="174" customWidth="1"/>
    <col min="11" max="11" width="4.8515625" style="174" customWidth="1"/>
    <col min="12" max="13" width="5.7109375" style="0" customWidth="1"/>
    <col min="14" max="14" width="6.57421875" style="0" customWidth="1"/>
    <col min="15" max="15" width="6.140625" style="0" customWidth="1"/>
    <col min="16" max="16" width="9.8515625" style="0" customWidth="1"/>
    <col min="17" max="17" width="5.00390625" style="0" customWidth="1"/>
    <col min="18" max="18" width="13.140625" style="0" customWidth="1"/>
    <col min="19" max="19" width="5.00390625" style="0" customWidth="1"/>
    <col min="20" max="20" width="9.8515625" style="0" customWidth="1"/>
    <col min="21" max="23" width="5.00390625" style="0" customWidth="1"/>
    <col min="24" max="24" width="13.28125" style="0" customWidth="1"/>
    <col min="25" max="27" width="5.00390625" style="0" customWidth="1"/>
    <col min="28" max="28" width="7.421875" style="0" customWidth="1"/>
    <col min="29" max="31" width="5.00390625" style="0" customWidth="1"/>
    <col min="32" max="32" width="12.57421875" style="0" customWidth="1"/>
    <col min="33" max="33" width="5.00390625" style="0" customWidth="1"/>
    <col min="34" max="34" width="10.57421875" style="175" customWidth="1"/>
    <col min="35" max="35" width="5.421875" style="0" customWidth="1"/>
    <col min="36" max="36" width="4.8515625" style="0" customWidth="1"/>
    <col min="37" max="37" width="10.28125" style="0" customWidth="1"/>
  </cols>
  <sheetData>
    <row r="1" spans="2:37" ht="15.75" thickBot="1">
      <c r="B1" s="473"/>
      <c r="C1" s="473"/>
      <c r="D1" s="473"/>
      <c r="E1" s="474"/>
      <c r="F1" s="474"/>
      <c r="G1" s="474"/>
      <c r="H1" s="474"/>
      <c r="I1" s="475"/>
      <c r="J1" s="475"/>
      <c r="K1" s="475"/>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row>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515</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33.75" customHeight="1">
      <c r="B4" s="1207" t="s">
        <v>357</v>
      </c>
      <c r="C4" s="1208"/>
      <c r="D4" s="1208"/>
      <c r="E4" s="1208"/>
      <c r="F4" s="1208"/>
      <c r="G4" s="1208"/>
      <c r="H4" s="1208"/>
      <c r="I4" s="1209"/>
      <c r="J4" s="1210" t="s">
        <v>358</v>
      </c>
      <c r="K4" s="1211"/>
      <c r="L4" s="1211"/>
      <c r="M4" s="1211"/>
      <c r="N4" s="1211"/>
      <c r="O4" s="1211"/>
      <c r="P4" s="1211"/>
      <c r="Q4" s="1211"/>
      <c r="R4" s="1211"/>
      <c r="S4" s="1211"/>
      <c r="T4" s="1211"/>
      <c r="U4" s="1212"/>
      <c r="V4" s="1210" t="s">
        <v>16</v>
      </c>
      <c r="W4" s="1213"/>
      <c r="X4" s="1213"/>
      <c r="Y4" s="1213"/>
      <c r="Z4" s="1213"/>
      <c r="AA4" s="1213"/>
      <c r="AB4" s="1213"/>
      <c r="AC4" s="1213"/>
      <c r="AD4" s="1213"/>
      <c r="AE4" s="1213"/>
      <c r="AF4" s="1213"/>
      <c r="AG4" s="1213"/>
      <c r="AH4" s="1213"/>
      <c r="AI4" s="1213"/>
      <c r="AJ4" s="1213"/>
      <c r="AK4" s="1364"/>
    </row>
    <row r="5" spans="2:37" ht="39" customHeight="1" thickBot="1">
      <c r="B5" s="1215" t="s">
        <v>359</v>
      </c>
      <c r="C5" s="1216"/>
      <c r="D5" s="1216"/>
      <c r="E5" s="1217"/>
      <c r="F5" s="464"/>
      <c r="G5" s="1106" t="s">
        <v>295</v>
      </c>
      <c r="H5" s="1106"/>
      <c r="I5" s="1106"/>
      <c r="J5" s="1106"/>
      <c r="K5" s="1106"/>
      <c r="L5" s="1106"/>
      <c r="M5" s="1106"/>
      <c r="N5" s="1106"/>
      <c r="O5" s="1107"/>
      <c r="P5" s="1218" t="s">
        <v>0</v>
      </c>
      <c r="Q5" s="1219"/>
      <c r="R5" s="1219"/>
      <c r="S5" s="1219"/>
      <c r="T5" s="1219"/>
      <c r="U5" s="1219"/>
      <c r="V5" s="1219"/>
      <c r="W5" s="1219"/>
      <c r="X5" s="1219"/>
      <c r="Y5" s="1219"/>
      <c r="Z5" s="1219"/>
      <c r="AA5" s="1219"/>
      <c r="AB5" s="1219"/>
      <c r="AC5" s="1219"/>
      <c r="AD5" s="1219"/>
      <c r="AE5" s="1219"/>
      <c r="AF5" s="1219"/>
      <c r="AG5" s="1220"/>
      <c r="AH5" s="1221" t="s">
        <v>1</v>
      </c>
      <c r="AI5" s="1222"/>
      <c r="AJ5" s="1222"/>
      <c r="AK5" s="1223"/>
    </row>
    <row r="6" spans="2:37" ht="16.5" customHeight="1">
      <c r="B6" s="1189" t="s">
        <v>17</v>
      </c>
      <c r="C6" s="177"/>
      <c r="D6" s="1191" t="s">
        <v>2</v>
      </c>
      <c r="E6" s="1192"/>
      <c r="F6" s="1192"/>
      <c r="G6" s="1192"/>
      <c r="H6" s="1192"/>
      <c r="I6" s="1192"/>
      <c r="J6" s="1195" t="s">
        <v>3</v>
      </c>
      <c r="K6" s="1197" t="s">
        <v>18</v>
      </c>
      <c r="L6" s="1197" t="s">
        <v>4</v>
      </c>
      <c r="M6" s="1199" t="s">
        <v>520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182" t="s">
        <v>10</v>
      </c>
      <c r="AI6" s="1165" t="s">
        <v>11</v>
      </c>
      <c r="AJ6" s="1167" t="s">
        <v>111</v>
      </c>
      <c r="AK6" s="1169" t="s">
        <v>21</v>
      </c>
    </row>
    <row r="7" spans="2:37" ht="76.5" customHeight="1" thickBot="1">
      <c r="B7" s="1190"/>
      <c r="C7" s="178"/>
      <c r="D7" s="1193"/>
      <c r="E7" s="1194"/>
      <c r="F7" s="1194"/>
      <c r="G7" s="1194"/>
      <c r="H7" s="1194"/>
      <c r="I7" s="1194"/>
      <c r="J7" s="1304"/>
      <c r="K7" s="1305" t="s">
        <v>18</v>
      </c>
      <c r="L7" s="1305"/>
      <c r="M7" s="1306"/>
      <c r="N7" s="1307"/>
      <c r="O7" s="1308"/>
      <c r="P7" s="573" t="s">
        <v>22</v>
      </c>
      <c r="Q7" s="574" t="s">
        <v>23</v>
      </c>
      <c r="R7" s="575" t="s">
        <v>22</v>
      </c>
      <c r="S7" s="574" t="s">
        <v>23</v>
      </c>
      <c r="T7" s="575" t="s">
        <v>22</v>
      </c>
      <c r="U7" s="574" t="s">
        <v>23</v>
      </c>
      <c r="V7" s="575" t="s">
        <v>22</v>
      </c>
      <c r="W7" s="574" t="s">
        <v>23</v>
      </c>
      <c r="X7" s="575" t="s">
        <v>22</v>
      </c>
      <c r="Y7" s="574" t="s">
        <v>23</v>
      </c>
      <c r="Z7" s="575" t="s">
        <v>22</v>
      </c>
      <c r="AA7" s="574" t="s">
        <v>23</v>
      </c>
      <c r="AB7" s="575" t="s">
        <v>22</v>
      </c>
      <c r="AC7" s="574" t="s">
        <v>24</v>
      </c>
      <c r="AD7" s="575" t="s">
        <v>22</v>
      </c>
      <c r="AE7" s="574" t="s">
        <v>24</v>
      </c>
      <c r="AF7" s="575" t="s">
        <v>22</v>
      </c>
      <c r="AG7" s="576" t="s">
        <v>24</v>
      </c>
      <c r="AH7" s="1363"/>
      <c r="AI7" s="1360"/>
      <c r="AJ7" s="1361"/>
      <c r="AK7" s="1362"/>
    </row>
    <row r="8" spans="2:37" ht="78" customHeight="1" thickBot="1">
      <c r="B8" s="183" t="s">
        <v>360</v>
      </c>
      <c r="C8" s="184"/>
      <c r="D8" s="1171" t="s">
        <v>361</v>
      </c>
      <c r="E8" s="1172"/>
      <c r="F8" s="1172"/>
      <c r="G8" s="1172"/>
      <c r="H8" s="1172"/>
      <c r="I8" s="1172"/>
      <c r="J8" s="185" t="s">
        <v>440</v>
      </c>
      <c r="K8" s="186">
        <v>90</v>
      </c>
      <c r="L8" s="187">
        <v>95</v>
      </c>
      <c r="M8" s="187"/>
      <c r="N8" s="188"/>
      <c r="O8" s="189"/>
      <c r="P8" s="577">
        <f aca="true" t="shared" si="0" ref="P8:AE8">P10+P14+P19</f>
        <v>10000000</v>
      </c>
      <c r="Q8" s="578">
        <f t="shared" si="0"/>
        <v>0</v>
      </c>
      <c r="R8" s="578">
        <f t="shared" si="0"/>
        <v>38000000</v>
      </c>
      <c r="S8" s="578">
        <f t="shared" si="0"/>
        <v>0</v>
      </c>
      <c r="T8" s="578">
        <f t="shared" si="0"/>
        <v>32530989</v>
      </c>
      <c r="U8" s="578">
        <f t="shared" si="0"/>
        <v>0</v>
      </c>
      <c r="V8" s="578">
        <f t="shared" si="0"/>
        <v>0</v>
      </c>
      <c r="W8" s="578">
        <f t="shared" si="0"/>
        <v>0</v>
      </c>
      <c r="X8" s="578">
        <f t="shared" si="0"/>
        <v>0</v>
      </c>
      <c r="Y8" s="578">
        <f t="shared" si="0"/>
        <v>0</v>
      </c>
      <c r="Z8" s="578">
        <f t="shared" si="0"/>
        <v>0</v>
      </c>
      <c r="AA8" s="578">
        <f t="shared" si="0"/>
        <v>0</v>
      </c>
      <c r="AB8" s="578">
        <f t="shared" si="0"/>
        <v>0</v>
      </c>
      <c r="AC8" s="578">
        <f t="shared" si="0"/>
        <v>0</v>
      </c>
      <c r="AD8" s="578">
        <f t="shared" si="0"/>
        <v>0</v>
      </c>
      <c r="AE8" s="578">
        <f t="shared" si="0"/>
        <v>0</v>
      </c>
      <c r="AF8" s="578">
        <f>+AF10+AF14+AF19</f>
        <v>80530989</v>
      </c>
      <c r="AG8" s="579">
        <f>AG10+AG14+AG19</f>
        <v>0</v>
      </c>
      <c r="AH8" s="193"/>
      <c r="AI8" s="194"/>
      <c r="AJ8" s="194"/>
      <c r="AK8" s="195"/>
    </row>
    <row r="9" spans="2:37" ht="5.25" customHeight="1" thickBot="1">
      <c r="B9" s="1321"/>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3"/>
    </row>
    <row r="10" spans="2:37" ht="105.75" customHeight="1" thickBot="1">
      <c r="B10" s="422" t="s">
        <v>12</v>
      </c>
      <c r="C10" s="580" t="s">
        <v>258</v>
      </c>
      <c r="D10" s="377" t="s">
        <v>28</v>
      </c>
      <c r="E10" s="377" t="s">
        <v>13</v>
      </c>
      <c r="F10" s="377" t="s">
        <v>265</v>
      </c>
      <c r="G10" s="310" t="s">
        <v>25</v>
      </c>
      <c r="H10" s="310" t="s">
        <v>26</v>
      </c>
      <c r="I10" s="311" t="s">
        <v>116</v>
      </c>
      <c r="J10" s="258" t="s">
        <v>29</v>
      </c>
      <c r="K10" s="312"/>
      <c r="L10" s="312"/>
      <c r="M10" s="312"/>
      <c r="N10" s="312"/>
      <c r="O10" s="313"/>
      <c r="P10" s="581">
        <f aca="true" t="shared" si="1" ref="P10:AE10">SUM(P11:P12)</f>
        <v>10000000</v>
      </c>
      <c r="Q10" s="582">
        <f t="shared" si="1"/>
        <v>0</v>
      </c>
      <c r="R10" s="583">
        <f t="shared" si="1"/>
        <v>13000000</v>
      </c>
      <c r="S10" s="582">
        <f t="shared" si="1"/>
        <v>0</v>
      </c>
      <c r="T10" s="583">
        <f t="shared" si="1"/>
        <v>32530989</v>
      </c>
      <c r="U10" s="582">
        <f t="shared" si="1"/>
        <v>0</v>
      </c>
      <c r="V10" s="583">
        <f t="shared" si="1"/>
        <v>0</v>
      </c>
      <c r="W10" s="582">
        <f t="shared" si="1"/>
        <v>0</v>
      </c>
      <c r="X10" s="583">
        <f t="shared" si="1"/>
        <v>0</v>
      </c>
      <c r="Y10" s="582">
        <f t="shared" si="1"/>
        <v>0</v>
      </c>
      <c r="Z10" s="583">
        <f t="shared" si="1"/>
        <v>0</v>
      </c>
      <c r="AA10" s="582">
        <f t="shared" si="1"/>
        <v>0</v>
      </c>
      <c r="AB10" s="583">
        <f t="shared" si="1"/>
        <v>0</v>
      </c>
      <c r="AC10" s="582">
        <f t="shared" si="1"/>
        <v>0</v>
      </c>
      <c r="AD10" s="583">
        <f t="shared" si="1"/>
        <v>0</v>
      </c>
      <c r="AE10" s="582">
        <f t="shared" si="1"/>
        <v>0</v>
      </c>
      <c r="AF10" s="584">
        <f>+P10+R10+T10+V10+X10+Z10+AB10+AD10</f>
        <v>55530989</v>
      </c>
      <c r="AG10" s="582">
        <f>AG11</f>
        <v>0</v>
      </c>
      <c r="AH10" s="405"/>
      <c r="AI10" s="406"/>
      <c r="AJ10" s="406"/>
      <c r="AK10" s="407"/>
    </row>
    <row r="11" spans="2:37" ht="48.75" customHeight="1">
      <c r="B11" s="1149" t="s">
        <v>362</v>
      </c>
      <c r="C11" s="224" t="s">
        <v>363</v>
      </c>
      <c r="D11" s="277"/>
      <c r="E11" s="226" t="s">
        <v>516</v>
      </c>
      <c r="F11" s="226"/>
      <c r="G11" s="585"/>
      <c r="H11" s="228"/>
      <c r="I11" s="586" t="s">
        <v>364</v>
      </c>
      <c r="J11" s="586" t="s">
        <v>365</v>
      </c>
      <c r="K11" s="469">
        <v>95</v>
      </c>
      <c r="L11" s="480">
        <v>100</v>
      </c>
      <c r="M11" s="684">
        <v>96</v>
      </c>
      <c r="N11" s="225"/>
      <c r="O11" s="481"/>
      <c r="P11" s="587">
        <v>5000000</v>
      </c>
      <c r="Q11" s="588"/>
      <c r="R11" s="589">
        <v>3000000</v>
      </c>
      <c r="S11" s="590"/>
      <c r="T11" s="590">
        <v>0</v>
      </c>
      <c r="U11" s="590"/>
      <c r="V11" s="590">
        <v>0</v>
      </c>
      <c r="W11" s="590"/>
      <c r="X11" s="590">
        <v>0</v>
      </c>
      <c r="Y11" s="590"/>
      <c r="Z11" s="590">
        <v>0</v>
      </c>
      <c r="AA11" s="590"/>
      <c r="AB11" s="590">
        <v>0</v>
      </c>
      <c r="AC11" s="590"/>
      <c r="AD11" s="590">
        <v>0</v>
      </c>
      <c r="AE11" s="590"/>
      <c r="AF11" s="1345" t="e">
        <f>+P11+R11+T11+V11+X11+Z11+AB11+AD11+#REF!+#REF!+#REF!+#REF!+#REF!+#REF!+#REF!+#REF!+P12+R12+T12+V12+X12+Z12+AB12+AD12</f>
        <v>#REF!</v>
      </c>
      <c r="AG11" s="1345"/>
      <c r="AH11" s="1347" t="s">
        <v>366</v>
      </c>
      <c r="AI11" s="1349"/>
      <c r="AJ11" s="1349"/>
      <c r="AK11" s="565" t="s">
        <v>367</v>
      </c>
    </row>
    <row r="12" spans="2:37" ht="50.25" customHeight="1" thickBot="1">
      <c r="B12" s="1149"/>
      <c r="C12" s="277"/>
      <c r="D12" s="277"/>
      <c r="E12" s="497" t="s">
        <v>517</v>
      </c>
      <c r="F12" s="497"/>
      <c r="G12" s="492"/>
      <c r="H12" s="316"/>
      <c r="I12" s="591" t="s">
        <v>518</v>
      </c>
      <c r="J12" s="593"/>
      <c r="K12" s="278">
        <v>100</v>
      </c>
      <c r="L12" s="521">
        <v>100</v>
      </c>
      <c r="M12" s="686">
        <v>100</v>
      </c>
      <c r="N12" s="493"/>
      <c r="O12" s="494"/>
      <c r="P12" s="495">
        <v>5000000</v>
      </c>
      <c r="Q12" s="256"/>
      <c r="R12" s="496">
        <v>10000000</v>
      </c>
      <c r="S12" s="594"/>
      <c r="T12" s="594">
        <v>32530989</v>
      </c>
      <c r="U12" s="594"/>
      <c r="V12" s="594">
        <v>0</v>
      </c>
      <c r="W12" s="594"/>
      <c r="X12" s="594">
        <v>0</v>
      </c>
      <c r="Y12" s="594"/>
      <c r="Z12" s="594">
        <v>0</v>
      </c>
      <c r="AA12" s="594"/>
      <c r="AB12" s="594">
        <v>0</v>
      </c>
      <c r="AC12" s="594"/>
      <c r="AD12" s="594">
        <v>0</v>
      </c>
      <c r="AE12" s="594"/>
      <c r="AF12" s="1345"/>
      <c r="AG12" s="1340"/>
      <c r="AH12" s="1348"/>
      <c r="AI12" s="1338"/>
      <c r="AJ12" s="1338"/>
      <c r="AK12" s="530"/>
    </row>
    <row r="13" spans="2:37" ht="4.5" customHeight="1" thickBot="1">
      <c r="B13" s="1331"/>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3"/>
    </row>
    <row r="14" spans="2:37" ht="62.25" customHeight="1" thickBot="1">
      <c r="B14" s="233" t="s">
        <v>12</v>
      </c>
      <c r="C14" s="234"/>
      <c r="D14" s="198" t="s">
        <v>28</v>
      </c>
      <c r="E14" s="198" t="s">
        <v>13</v>
      </c>
      <c r="F14" s="198" t="s">
        <v>27</v>
      </c>
      <c r="G14" s="200" t="s">
        <v>25</v>
      </c>
      <c r="H14" s="200" t="s">
        <v>26</v>
      </c>
      <c r="I14" s="201" t="s">
        <v>14</v>
      </c>
      <c r="J14" s="202" t="s">
        <v>29</v>
      </c>
      <c r="K14" s="203"/>
      <c r="L14" s="205"/>
      <c r="M14" s="205"/>
      <c r="N14" s="206"/>
      <c r="O14" s="207"/>
      <c r="P14" s="581">
        <f>SUM(P15:P17)</f>
        <v>0</v>
      </c>
      <c r="Q14" s="582">
        <f>SUM(Q15:Q17)</f>
        <v>0</v>
      </c>
      <c r="R14" s="583">
        <f>SUM(R15:R17)</f>
        <v>25000000</v>
      </c>
      <c r="S14" s="595">
        <f>SUM(S15:S17)</f>
        <v>0</v>
      </c>
      <c r="T14" s="596"/>
      <c r="U14" s="595">
        <f>SUM(U15:U17)</f>
        <v>0</v>
      </c>
      <c r="V14" s="596"/>
      <c r="W14" s="595">
        <f>SUM(W15:W17)</f>
        <v>0</v>
      </c>
      <c r="X14" s="596"/>
      <c r="Y14" s="595">
        <f>SUM(Y15:Y17)</f>
        <v>0</v>
      </c>
      <c r="Z14" s="596"/>
      <c r="AA14" s="595">
        <f>SUM(AA15:AA17)</f>
        <v>0</v>
      </c>
      <c r="AB14" s="596"/>
      <c r="AC14" s="597">
        <f>SUM(AC15:AC17)</f>
        <v>0</v>
      </c>
      <c r="AD14" s="581"/>
      <c r="AE14" s="582">
        <f>SUM(AE15:AE17)</f>
        <v>0</v>
      </c>
      <c r="AF14" s="584">
        <f>+P14+R14+T14+V14+X14+Z14+AB14+AD14</f>
        <v>25000000</v>
      </c>
      <c r="AG14" s="598">
        <f>AG15</f>
        <v>0</v>
      </c>
      <c r="AH14" s="599"/>
      <c r="AI14" s="213"/>
      <c r="AJ14" s="213"/>
      <c r="AK14" s="214"/>
    </row>
    <row r="15" spans="2:37" ht="44.25" customHeight="1">
      <c r="B15" s="1224" t="s">
        <v>369</v>
      </c>
      <c r="C15" s="1145" t="s">
        <v>370</v>
      </c>
      <c r="D15" s="505"/>
      <c r="E15" s="237" t="s">
        <v>371</v>
      </c>
      <c r="F15" s="237"/>
      <c r="G15" s="318"/>
      <c r="H15" s="252"/>
      <c r="I15" s="1350" t="s">
        <v>372</v>
      </c>
      <c r="J15" s="1352" t="s">
        <v>373</v>
      </c>
      <c r="K15" s="1354">
        <v>90</v>
      </c>
      <c r="L15" s="1356">
        <v>95</v>
      </c>
      <c r="M15" s="1358">
        <v>93</v>
      </c>
      <c r="N15" s="1341"/>
      <c r="O15" s="1343"/>
      <c r="P15" s="587">
        <v>0</v>
      </c>
      <c r="Q15" s="588"/>
      <c r="R15" s="601">
        <v>15000000</v>
      </c>
      <c r="S15" s="602"/>
      <c r="T15" s="602">
        <v>0</v>
      </c>
      <c r="U15" s="602"/>
      <c r="V15" s="602">
        <v>0</v>
      </c>
      <c r="W15" s="602"/>
      <c r="X15" s="602">
        <v>0</v>
      </c>
      <c r="Y15" s="602"/>
      <c r="Z15" s="602">
        <v>0</v>
      </c>
      <c r="AA15" s="602"/>
      <c r="AB15" s="602">
        <v>0</v>
      </c>
      <c r="AC15" s="602"/>
      <c r="AD15" s="590">
        <v>0</v>
      </c>
      <c r="AE15" s="590"/>
      <c r="AF15" s="1345">
        <f>+P15+R15+T15+V15+X15+Z15+AB15+AD15+P16+R16+T16+V16+X16+Z16+AB16+AD16+P17+R17+T17+V17+X17+Z17+AB17+AD17</f>
        <v>25000000</v>
      </c>
      <c r="AG15" s="1345"/>
      <c r="AH15" s="1346" t="s">
        <v>366</v>
      </c>
      <c r="AI15" s="1317"/>
      <c r="AJ15" s="1317"/>
      <c r="AK15" s="529" t="s">
        <v>367</v>
      </c>
    </row>
    <row r="16" spans="2:37" ht="36" customHeight="1">
      <c r="B16" s="1149"/>
      <c r="C16" s="1147"/>
      <c r="D16" s="505"/>
      <c r="E16" s="237" t="s">
        <v>374</v>
      </c>
      <c r="F16" s="237"/>
      <c r="G16" s="318"/>
      <c r="H16" s="252"/>
      <c r="I16" s="1351"/>
      <c r="J16" s="1353"/>
      <c r="K16" s="1355"/>
      <c r="L16" s="1357"/>
      <c r="M16" s="1359"/>
      <c r="N16" s="1342"/>
      <c r="O16" s="1344"/>
      <c r="P16" s="603">
        <v>0</v>
      </c>
      <c r="Q16" s="604"/>
      <c r="R16" s="605">
        <v>10000000</v>
      </c>
      <c r="S16" s="592"/>
      <c r="T16" s="592">
        <v>0</v>
      </c>
      <c r="U16" s="592"/>
      <c r="V16" s="592">
        <v>0</v>
      </c>
      <c r="W16" s="592"/>
      <c r="X16" s="592">
        <v>0</v>
      </c>
      <c r="Y16" s="592"/>
      <c r="Z16" s="592">
        <v>0</v>
      </c>
      <c r="AA16" s="592"/>
      <c r="AB16" s="592">
        <v>0</v>
      </c>
      <c r="AC16" s="592"/>
      <c r="AD16" s="592">
        <v>0</v>
      </c>
      <c r="AE16" s="592"/>
      <c r="AF16" s="1345"/>
      <c r="AG16" s="1345"/>
      <c r="AH16" s="1347"/>
      <c r="AI16" s="1317"/>
      <c r="AJ16" s="1317"/>
      <c r="AK16" s="529"/>
    </row>
    <row r="17" spans="2:37" ht="43.5" customHeight="1" thickBot="1">
      <c r="B17" s="1149"/>
      <c r="C17" s="606"/>
      <c r="D17" s="606"/>
      <c r="E17" s="497"/>
      <c r="F17" s="497"/>
      <c r="G17" s="607"/>
      <c r="H17" s="316"/>
      <c r="I17" s="608"/>
      <c r="J17" s="609"/>
      <c r="K17" s="600"/>
      <c r="L17" s="462"/>
      <c r="M17" s="688"/>
      <c r="N17" s="610"/>
      <c r="O17" s="611"/>
      <c r="P17" s="612">
        <v>0</v>
      </c>
      <c r="Q17" s="613"/>
      <c r="R17" s="614">
        <v>0</v>
      </c>
      <c r="S17" s="594"/>
      <c r="T17" s="594">
        <v>0</v>
      </c>
      <c r="U17" s="594"/>
      <c r="V17" s="594">
        <v>0</v>
      </c>
      <c r="W17" s="594"/>
      <c r="X17" s="594">
        <v>0</v>
      </c>
      <c r="Y17" s="594"/>
      <c r="Z17" s="594">
        <v>0</v>
      </c>
      <c r="AA17" s="594"/>
      <c r="AB17" s="594">
        <v>0</v>
      </c>
      <c r="AC17" s="594"/>
      <c r="AD17" s="594">
        <v>0</v>
      </c>
      <c r="AE17" s="594"/>
      <c r="AF17" s="1345"/>
      <c r="AG17" s="1340"/>
      <c r="AH17" s="1348"/>
      <c r="AI17" s="1338"/>
      <c r="AJ17" s="1338"/>
      <c r="AK17" s="615"/>
    </row>
    <row r="18" spans="2:38" ht="22.5" customHeight="1" thickBot="1">
      <c r="B18" s="1331" t="s">
        <v>375</v>
      </c>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3"/>
      <c r="AL18" s="516"/>
    </row>
    <row r="19" spans="2:38" ht="74.25" customHeight="1" thickBot="1">
      <c r="B19" s="233" t="s">
        <v>12</v>
      </c>
      <c r="C19" s="234"/>
      <c r="D19" s="198" t="s">
        <v>28</v>
      </c>
      <c r="E19" s="198" t="s">
        <v>13</v>
      </c>
      <c r="F19" s="198" t="s">
        <v>27</v>
      </c>
      <c r="G19" s="200" t="s">
        <v>25</v>
      </c>
      <c r="H19" s="200" t="s">
        <v>26</v>
      </c>
      <c r="I19" s="201" t="s">
        <v>15</v>
      </c>
      <c r="J19" s="258" t="s">
        <v>29</v>
      </c>
      <c r="K19" s="203"/>
      <c r="L19" s="204"/>
      <c r="M19" s="205"/>
      <c r="N19" s="206"/>
      <c r="O19" s="207"/>
      <c r="P19" s="208">
        <f aca="true" t="shared" si="2" ref="P19:AE19">SUM(P20:P21)</f>
        <v>0</v>
      </c>
      <c r="Q19" s="209">
        <f t="shared" si="2"/>
        <v>0</v>
      </c>
      <c r="R19" s="210">
        <f t="shared" si="2"/>
        <v>0</v>
      </c>
      <c r="S19" s="209">
        <f t="shared" si="2"/>
        <v>0</v>
      </c>
      <c r="T19" s="210">
        <f t="shared" si="2"/>
        <v>0</v>
      </c>
      <c r="U19" s="209">
        <f t="shared" si="2"/>
        <v>0</v>
      </c>
      <c r="V19" s="210">
        <f t="shared" si="2"/>
        <v>0</v>
      </c>
      <c r="W19" s="209">
        <f t="shared" si="2"/>
        <v>0</v>
      </c>
      <c r="X19" s="210">
        <f t="shared" si="2"/>
        <v>0</v>
      </c>
      <c r="Y19" s="209">
        <f t="shared" si="2"/>
        <v>0</v>
      </c>
      <c r="Z19" s="210">
        <f t="shared" si="2"/>
        <v>0</v>
      </c>
      <c r="AA19" s="209">
        <f t="shared" si="2"/>
        <v>0</v>
      </c>
      <c r="AB19" s="210">
        <f t="shared" si="2"/>
        <v>0</v>
      </c>
      <c r="AC19" s="209">
        <f t="shared" si="2"/>
        <v>0</v>
      </c>
      <c r="AD19" s="210">
        <f t="shared" si="2"/>
        <v>0</v>
      </c>
      <c r="AE19" s="209">
        <f t="shared" si="2"/>
        <v>0</v>
      </c>
      <c r="AF19" s="616">
        <f>+P19+R19+T19+V19+X19+Z19+AB19+AD19</f>
        <v>0</v>
      </c>
      <c r="AG19" s="209">
        <f>AG20</f>
        <v>0</v>
      </c>
      <c r="AH19" s="212"/>
      <c r="AI19" s="213"/>
      <c r="AJ19" s="213"/>
      <c r="AK19" s="214"/>
      <c r="AL19" s="516"/>
    </row>
    <row r="20" spans="2:38" ht="90.75" customHeight="1">
      <c r="B20" s="463" t="s">
        <v>376</v>
      </c>
      <c r="C20" s="236" t="s">
        <v>377</v>
      </c>
      <c r="D20" s="236"/>
      <c r="E20" s="238" t="s">
        <v>378</v>
      </c>
      <c r="F20" s="238"/>
      <c r="G20" s="239"/>
      <c r="H20" s="240"/>
      <c r="I20" s="617" t="s">
        <v>379</v>
      </c>
      <c r="J20" s="618" t="s">
        <v>380</v>
      </c>
      <c r="K20" s="242">
        <v>0</v>
      </c>
      <c r="L20" s="243">
        <v>100</v>
      </c>
      <c r="M20" s="689"/>
      <c r="N20" s="243"/>
      <c r="O20" s="619"/>
      <c r="P20" s="620">
        <v>0</v>
      </c>
      <c r="Q20" s="604"/>
      <c r="R20" s="621">
        <v>0</v>
      </c>
      <c r="S20" s="602"/>
      <c r="T20" s="602">
        <v>0</v>
      </c>
      <c r="U20" s="602"/>
      <c r="V20" s="602">
        <v>0</v>
      </c>
      <c r="W20" s="602"/>
      <c r="X20" s="602">
        <v>0</v>
      </c>
      <c r="Y20" s="602"/>
      <c r="Z20" s="602">
        <v>0</v>
      </c>
      <c r="AA20" s="602"/>
      <c r="AB20" s="602">
        <v>0</v>
      </c>
      <c r="AC20" s="602"/>
      <c r="AD20" s="592">
        <v>0</v>
      </c>
      <c r="AE20" s="592"/>
      <c r="AF20" s="1339">
        <f>+P20+R20+T20+V20+X20+Z20+AB20+AD20+AD21+AB21+Z21+X21+V21+T21+R21+P21</f>
        <v>0</v>
      </c>
      <c r="AG20" s="592"/>
      <c r="AH20" s="482" t="s">
        <v>366</v>
      </c>
      <c r="AI20" s="1317"/>
      <c r="AJ20" s="1317"/>
      <c r="AK20" s="483" t="s">
        <v>367</v>
      </c>
      <c r="AL20" s="516"/>
    </row>
    <row r="21" spans="2:37" ht="21" customHeight="1" thickBot="1">
      <c r="B21" s="542"/>
      <c r="C21" s="279"/>
      <c r="D21" s="279"/>
      <c r="E21" s="320"/>
      <c r="F21" s="320"/>
      <c r="G21" s="539"/>
      <c r="H21" s="317"/>
      <c r="I21" s="322"/>
      <c r="J21" s="622"/>
      <c r="K21" s="319"/>
      <c r="L21" s="268"/>
      <c r="M21" s="269"/>
      <c r="N21" s="268"/>
      <c r="O21" s="623"/>
      <c r="P21" s="499">
        <v>0</v>
      </c>
      <c r="Q21" s="273"/>
      <c r="R21" s="500">
        <v>0</v>
      </c>
      <c r="S21" s="624"/>
      <c r="T21" s="624">
        <v>0</v>
      </c>
      <c r="U21" s="624"/>
      <c r="V21" s="624">
        <v>0</v>
      </c>
      <c r="W21" s="624"/>
      <c r="X21" s="624">
        <v>0</v>
      </c>
      <c r="Y21" s="624"/>
      <c r="Z21" s="624">
        <v>0</v>
      </c>
      <c r="AA21" s="624"/>
      <c r="AB21" s="624">
        <v>0</v>
      </c>
      <c r="AC21" s="624"/>
      <c r="AD21" s="624">
        <v>0</v>
      </c>
      <c r="AE21" s="624"/>
      <c r="AF21" s="1340"/>
      <c r="AG21" s="272"/>
      <c r="AH21" s="501"/>
      <c r="AI21" s="1318"/>
      <c r="AJ21" s="1318"/>
      <c r="AK21" s="493"/>
    </row>
    <row r="22" ht="15">
      <c r="AK22" s="625"/>
    </row>
  </sheetData>
  <sheetProtection/>
  <mergeCells count="57">
    <mergeCell ref="B2:AK2"/>
    <mergeCell ref="B3:AK3"/>
    <mergeCell ref="B4:I4"/>
    <mergeCell ref="J4:U4"/>
    <mergeCell ref="V4:AK4"/>
    <mergeCell ref="B5:E5"/>
    <mergeCell ref="G5:O5"/>
    <mergeCell ref="P5:AG5"/>
    <mergeCell ref="AH5:AK5"/>
    <mergeCell ref="B6:B7"/>
    <mergeCell ref="D6:I7"/>
    <mergeCell ref="J6:J7"/>
    <mergeCell ref="K6:K7"/>
    <mergeCell ref="L6:L7"/>
    <mergeCell ref="M6:M7"/>
    <mergeCell ref="N6:N7"/>
    <mergeCell ref="O6:O7"/>
    <mergeCell ref="P6:Q6"/>
    <mergeCell ref="R6:S6"/>
    <mergeCell ref="T6:U6"/>
    <mergeCell ref="V6:W6"/>
    <mergeCell ref="X6:Y6"/>
    <mergeCell ref="Z6:AA6"/>
    <mergeCell ref="AB6:AC6"/>
    <mergeCell ref="AD6:AE6"/>
    <mergeCell ref="AF6:AG6"/>
    <mergeCell ref="AH6:AH7"/>
    <mergeCell ref="M15:M16"/>
    <mergeCell ref="AI6:AI7"/>
    <mergeCell ref="AJ6:AJ7"/>
    <mergeCell ref="AK6:AK7"/>
    <mergeCell ref="D8:I8"/>
    <mergeCell ref="B9:AK9"/>
    <mergeCell ref="B11:B12"/>
    <mergeCell ref="AF11:AF12"/>
    <mergeCell ref="AG11:AG12"/>
    <mergeCell ref="AH11:AH12"/>
    <mergeCell ref="AI15:AI17"/>
    <mergeCell ref="AI11:AI12"/>
    <mergeCell ref="AJ11:AJ12"/>
    <mergeCell ref="B13:AK13"/>
    <mergeCell ref="B15:B17"/>
    <mergeCell ref="C15:C16"/>
    <mergeCell ref="I15:I16"/>
    <mergeCell ref="J15:J16"/>
    <mergeCell ref="K15:K16"/>
    <mergeCell ref="L15:L16"/>
    <mergeCell ref="AJ15:AJ17"/>
    <mergeCell ref="B18:AK18"/>
    <mergeCell ref="AF20:AF21"/>
    <mergeCell ref="AI20:AI21"/>
    <mergeCell ref="AJ20:AJ21"/>
    <mergeCell ref="N15:N16"/>
    <mergeCell ref="O15:O16"/>
    <mergeCell ref="AF15:AF17"/>
    <mergeCell ref="AG15:AG17"/>
    <mergeCell ref="AH15:AH17"/>
  </mergeCell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AK63"/>
  <sheetViews>
    <sheetView zoomScalePageLayoutView="0" workbookViewId="0" topLeftCell="G23">
      <selection activeCell="Y29" sqref="Y29"/>
    </sheetView>
  </sheetViews>
  <sheetFormatPr defaultColWidth="11.421875" defaultRowHeight="15"/>
  <cols>
    <col min="1" max="1" width="4.57421875" style="0" customWidth="1"/>
    <col min="2" max="2" width="18.7109375" style="173" customWidth="1"/>
    <col min="3" max="3" width="21.57421875" style="173" customWidth="1"/>
    <col min="4" max="4" width="12.140625" style="173" customWidth="1"/>
    <col min="5" max="5" width="30.00390625" style="0" customWidth="1"/>
    <col min="6" max="6" width="11.7109375" style="0" bestFit="1" customWidth="1"/>
    <col min="9" max="9" width="19.28125" style="174" customWidth="1"/>
    <col min="10" max="10" width="15.7109375" style="174" customWidth="1"/>
    <col min="11" max="11" width="4.8515625" style="174" customWidth="1"/>
    <col min="12" max="13" width="5.7109375" style="0" customWidth="1"/>
    <col min="14" max="14" width="6.57421875" style="0" customWidth="1"/>
    <col min="15" max="15" width="6.140625" style="0" customWidth="1"/>
    <col min="16" max="16" width="10.7109375" style="0" customWidth="1"/>
    <col min="17" max="17" width="5.00390625" style="0" customWidth="1"/>
    <col min="18" max="18" width="11.00390625" style="0" customWidth="1"/>
    <col min="19" max="19" width="5.00390625" style="0" customWidth="1"/>
    <col min="20" max="20" width="9.8515625" style="0" customWidth="1"/>
    <col min="21" max="23" width="5.00390625" style="0" customWidth="1"/>
    <col min="24" max="24" width="8.140625" style="0" customWidth="1"/>
    <col min="25" max="27" width="5.00390625" style="0" customWidth="1"/>
    <col min="28" max="28" width="18.28125" style="0" customWidth="1"/>
    <col min="29" max="31" width="5.00390625" style="0" customWidth="1"/>
    <col min="32" max="32" width="10.57421875" style="0" customWidth="1"/>
    <col min="33" max="33" width="5.00390625" style="0" customWidth="1"/>
    <col min="34" max="34" width="10.57421875" style="175" customWidth="1"/>
    <col min="35" max="35" width="5.421875" style="0" customWidth="1"/>
    <col min="36" max="36" width="4.8515625" style="0" customWidth="1"/>
    <col min="37" max="37" width="10.28125" style="0" customWidth="1"/>
  </cols>
  <sheetData>
    <row r="1" spans="3:5" ht="15.75" thickBot="1">
      <c r="C1" s="626"/>
      <c r="E1" s="627"/>
    </row>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515</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31.5" customHeight="1">
      <c r="B4" s="1395" t="s">
        <v>381</v>
      </c>
      <c r="C4" s="1396"/>
      <c r="D4" s="1396"/>
      <c r="E4" s="1396"/>
      <c r="F4" s="1396"/>
      <c r="G4" s="1396"/>
      <c r="H4" s="1396"/>
      <c r="I4" s="1397"/>
      <c r="J4" s="1296" t="s">
        <v>382</v>
      </c>
      <c r="K4" s="1297"/>
      <c r="L4" s="1297"/>
      <c r="M4" s="1297"/>
      <c r="N4" s="1297"/>
      <c r="O4" s="1297"/>
      <c r="P4" s="1297"/>
      <c r="Q4" s="1297"/>
      <c r="R4" s="1297"/>
      <c r="S4" s="1297"/>
      <c r="T4" s="1297"/>
      <c r="U4" s="1298"/>
      <c r="V4" s="1296" t="s">
        <v>16</v>
      </c>
      <c r="W4" s="1398"/>
      <c r="X4" s="1398"/>
      <c r="Y4" s="1398"/>
      <c r="Z4" s="1398"/>
      <c r="AA4" s="1398"/>
      <c r="AB4" s="1398"/>
      <c r="AC4" s="1398"/>
      <c r="AD4" s="1398"/>
      <c r="AE4" s="1398"/>
      <c r="AF4" s="1398"/>
      <c r="AG4" s="1398"/>
      <c r="AH4" s="1398"/>
      <c r="AI4" s="1398"/>
      <c r="AJ4" s="1398"/>
      <c r="AK4" s="1399"/>
    </row>
    <row r="5" spans="2:37" ht="41.25" customHeight="1" thickBot="1">
      <c r="B5" s="1400" t="s">
        <v>519</v>
      </c>
      <c r="C5" s="1401"/>
      <c r="D5" s="1401"/>
      <c r="E5" s="1402"/>
      <c r="F5" s="464"/>
      <c r="G5" s="1106" t="s">
        <v>295</v>
      </c>
      <c r="H5" s="1106"/>
      <c r="I5" s="1106"/>
      <c r="J5" s="1106"/>
      <c r="K5" s="1106"/>
      <c r="L5" s="1106"/>
      <c r="M5" s="1106"/>
      <c r="N5" s="1106"/>
      <c r="O5" s="1107"/>
      <c r="P5" s="1218" t="s">
        <v>0</v>
      </c>
      <c r="Q5" s="1219"/>
      <c r="R5" s="1219"/>
      <c r="S5" s="1219"/>
      <c r="T5" s="1219"/>
      <c r="U5" s="1219"/>
      <c r="V5" s="1219"/>
      <c r="W5" s="1219"/>
      <c r="X5" s="1219"/>
      <c r="Y5" s="1219"/>
      <c r="Z5" s="1219"/>
      <c r="AA5" s="1219"/>
      <c r="AB5" s="1219"/>
      <c r="AC5" s="1219"/>
      <c r="AD5" s="1219"/>
      <c r="AE5" s="1219"/>
      <c r="AF5" s="1219"/>
      <c r="AG5" s="1220"/>
      <c r="AH5" s="1221" t="s">
        <v>1</v>
      </c>
      <c r="AI5" s="1222"/>
      <c r="AJ5" s="1222"/>
      <c r="AK5" s="1223"/>
    </row>
    <row r="6" spans="2:37" ht="53.25" customHeight="1">
      <c r="B6" s="1403" t="s">
        <v>17</v>
      </c>
      <c r="C6" s="1365" t="s">
        <v>2</v>
      </c>
      <c r="D6" s="1366"/>
      <c r="E6" s="1366"/>
      <c r="F6" s="1366"/>
      <c r="G6" s="1366"/>
      <c r="H6" s="1366"/>
      <c r="I6" s="1367"/>
      <c r="J6" s="1195" t="s">
        <v>3</v>
      </c>
      <c r="K6" s="1197" t="s">
        <v>18</v>
      </c>
      <c r="L6" s="1197" t="s">
        <v>4</v>
      </c>
      <c r="M6" s="1199" t="s">
        <v>520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182" t="s">
        <v>10</v>
      </c>
      <c r="AI6" s="1165" t="s">
        <v>11</v>
      </c>
      <c r="AJ6" s="1167" t="s">
        <v>111</v>
      </c>
      <c r="AK6" s="1169" t="s">
        <v>21</v>
      </c>
    </row>
    <row r="7" spans="2:37" ht="57.75" customHeight="1" thickBot="1">
      <c r="B7" s="1190"/>
      <c r="C7" s="1193"/>
      <c r="D7" s="1194"/>
      <c r="E7" s="1194"/>
      <c r="F7" s="1194"/>
      <c r="G7" s="1194"/>
      <c r="H7" s="1194"/>
      <c r="I7" s="1303"/>
      <c r="J7" s="1196"/>
      <c r="K7" s="1198" t="s">
        <v>18</v>
      </c>
      <c r="L7" s="1198"/>
      <c r="M7" s="1200"/>
      <c r="N7" s="1185"/>
      <c r="O7" s="1187"/>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183"/>
      <c r="AI7" s="1166"/>
      <c r="AJ7" s="1168"/>
      <c r="AK7" s="1170"/>
    </row>
    <row r="8" spans="2:37" ht="93.75" customHeight="1" thickBot="1">
      <c r="B8" s="183" t="s">
        <v>360</v>
      </c>
      <c r="C8" s="1171" t="s">
        <v>383</v>
      </c>
      <c r="D8" s="1172"/>
      <c r="E8" s="1172"/>
      <c r="F8" s="1172"/>
      <c r="G8" s="1172"/>
      <c r="H8" s="1172"/>
      <c r="I8" s="1320"/>
      <c r="J8" s="185" t="s">
        <v>114</v>
      </c>
      <c r="K8" s="186"/>
      <c r="L8" s="187"/>
      <c r="M8" s="187"/>
      <c r="N8" s="188"/>
      <c r="O8" s="189"/>
      <c r="P8" s="697">
        <f>+P10</f>
        <v>0</v>
      </c>
      <c r="Q8" s="191">
        <f aca="true" t="shared" si="0" ref="Q8:AG8">+Q10</f>
        <v>0</v>
      </c>
      <c r="R8" s="191">
        <f t="shared" si="0"/>
        <v>114304558</v>
      </c>
      <c r="S8" s="191">
        <f t="shared" si="0"/>
        <v>0</v>
      </c>
      <c r="T8" s="191">
        <f t="shared" si="0"/>
        <v>0</v>
      </c>
      <c r="U8" s="191">
        <f t="shared" si="0"/>
        <v>0</v>
      </c>
      <c r="V8" s="191">
        <f t="shared" si="0"/>
        <v>0</v>
      </c>
      <c r="W8" s="191">
        <f t="shared" si="0"/>
        <v>0</v>
      </c>
      <c r="X8" s="191">
        <f t="shared" si="0"/>
        <v>0</v>
      </c>
      <c r="Y8" s="191">
        <f t="shared" si="0"/>
        <v>0</v>
      </c>
      <c r="Z8" s="191">
        <f t="shared" si="0"/>
        <v>0</v>
      </c>
      <c r="AA8" s="191">
        <f t="shared" si="0"/>
        <v>0</v>
      </c>
      <c r="AB8" s="191">
        <f t="shared" si="0"/>
        <v>644395579</v>
      </c>
      <c r="AC8" s="191">
        <f t="shared" si="0"/>
        <v>0</v>
      </c>
      <c r="AD8" s="191">
        <f t="shared" si="0"/>
        <v>0</v>
      </c>
      <c r="AE8" s="191">
        <f t="shared" si="0"/>
        <v>0</v>
      </c>
      <c r="AF8" s="191">
        <f t="shared" si="0"/>
        <v>758700137</v>
      </c>
      <c r="AG8" s="192">
        <f t="shared" si="0"/>
        <v>0</v>
      </c>
      <c r="AH8" s="193"/>
      <c r="AI8" s="194"/>
      <c r="AJ8" s="194"/>
      <c r="AK8" s="195"/>
    </row>
    <row r="9" spans="2:37" ht="15.75" thickBot="1">
      <c r="B9" s="476"/>
      <c r="C9"/>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8"/>
    </row>
    <row r="10" spans="2:37" ht="72" customHeight="1" thickBot="1">
      <c r="B10" s="233" t="s">
        <v>12</v>
      </c>
      <c r="C10" s="234" t="s">
        <v>258</v>
      </c>
      <c r="D10" s="198" t="s">
        <v>28</v>
      </c>
      <c r="E10" s="198" t="s">
        <v>13</v>
      </c>
      <c r="F10" s="198" t="s">
        <v>265</v>
      </c>
      <c r="G10" s="200" t="s">
        <v>25</v>
      </c>
      <c r="H10" s="310" t="s">
        <v>26</v>
      </c>
      <c r="I10" s="311" t="s">
        <v>116</v>
      </c>
      <c r="J10" s="258" t="s">
        <v>29</v>
      </c>
      <c r="K10" s="312"/>
      <c r="L10" s="312"/>
      <c r="M10" s="312"/>
      <c r="N10" s="312"/>
      <c r="O10" s="313"/>
      <c r="P10" s="403">
        <f>SUM(P11:P17)</f>
        <v>0</v>
      </c>
      <c r="Q10" s="355">
        <f>SUM(Q11:Q17)</f>
        <v>0</v>
      </c>
      <c r="R10" s="353">
        <f>SUM(R11:R17)</f>
        <v>114304558</v>
      </c>
      <c r="S10" s="355">
        <f>+S8</f>
        <v>0</v>
      </c>
      <c r="T10" s="353">
        <f aca="true" t="shared" si="1" ref="T10:AE10">SUM(T11:T17)</f>
        <v>0</v>
      </c>
      <c r="U10" s="355">
        <f t="shared" si="1"/>
        <v>0</v>
      </c>
      <c r="V10" s="353">
        <f t="shared" si="1"/>
        <v>0</v>
      </c>
      <c r="W10" s="355">
        <f t="shared" si="1"/>
        <v>0</v>
      </c>
      <c r="X10" s="353">
        <f t="shared" si="1"/>
        <v>0</v>
      </c>
      <c r="Y10" s="355">
        <f t="shared" si="1"/>
        <v>0</v>
      </c>
      <c r="Z10" s="353">
        <f t="shared" si="1"/>
        <v>0</v>
      </c>
      <c r="AA10" s="355">
        <f t="shared" si="1"/>
        <v>0</v>
      </c>
      <c r="AB10" s="353">
        <f t="shared" si="1"/>
        <v>644395579</v>
      </c>
      <c r="AC10" s="355">
        <f t="shared" si="1"/>
        <v>0</v>
      </c>
      <c r="AD10" s="353">
        <f t="shared" si="1"/>
        <v>0</v>
      </c>
      <c r="AE10" s="355">
        <f t="shared" si="1"/>
        <v>0</v>
      </c>
      <c r="AF10" s="628">
        <f>+P10+R10+T10+V10+X10+Z10+AB10+AD10</f>
        <v>758700137</v>
      </c>
      <c r="AG10" s="355">
        <f>+AE10+AC10+AA10+Y10+W10+U10+Q10</f>
        <v>0</v>
      </c>
      <c r="AH10" s="405"/>
      <c r="AI10" s="406"/>
      <c r="AJ10" s="406"/>
      <c r="AK10" s="407"/>
    </row>
    <row r="11" spans="2:37" ht="54.75" customHeight="1">
      <c r="B11" s="1149"/>
      <c r="C11" s="251" t="s">
        <v>384</v>
      </c>
      <c r="D11" s="277"/>
      <c r="E11" s="226" t="s">
        <v>385</v>
      </c>
      <c r="F11" s="226"/>
      <c r="G11" s="482"/>
      <c r="H11" s="252"/>
      <c r="I11" s="646" t="s">
        <v>386</v>
      </c>
      <c r="J11" s="647" t="s">
        <v>411</v>
      </c>
      <c r="K11" s="551">
        <v>0</v>
      </c>
      <c r="L11" s="551">
        <v>1</v>
      </c>
      <c r="M11" s="629"/>
      <c r="N11" s="483"/>
      <c r="O11" s="485"/>
      <c r="P11" s="486">
        <v>0</v>
      </c>
      <c r="Q11" s="630"/>
      <c r="R11" s="690">
        <v>0</v>
      </c>
      <c r="S11" s="590"/>
      <c r="T11" s="590">
        <v>0</v>
      </c>
      <c r="U11" s="590"/>
      <c r="V11" s="590">
        <v>0</v>
      </c>
      <c r="W11" s="590"/>
      <c r="X11" s="590">
        <v>0</v>
      </c>
      <c r="Y11" s="590"/>
      <c r="Z11" s="590">
        <v>0</v>
      </c>
      <c r="AA11" s="590"/>
      <c r="AB11" s="590"/>
      <c r="AC11" s="590"/>
      <c r="AD11" s="590">
        <v>0</v>
      </c>
      <c r="AE11" s="590"/>
      <c r="AF11" s="1314">
        <f>+P11:P17+R11:R17+T11:T17+V11:V17+X11:X17+Z11:Z17+AB11:AB17+AD11:AD17</f>
        <v>0</v>
      </c>
      <c r="AG11" s="1314">
        <f>+Q10+S10+W10+Y10+AA10+AC10+AE10</f>
        <v>0</v>
      </c>
      <c r="AH11" s="1324" t="s">
        <v>441</v>
      </c>
      <c r="AI11" s="1349"/>
      <c r="AJ11" s="1349"/>
      <c r="AK11" s="565" t="s">
        <v>368</v>
      </c>
    </row>
    <row r="12" spans="2:37" ht="58.5" customHeight="1">
      <c r="B12" s="1149"/>
      <c r="C12" s="251" t="s">
        <v>387</v>
      </c>
      <c r="D12" s="277"/>
      <c r="E12" s="226" t="s">
        <v>388</v>
      </c>
      <c r="F12" s="226"/>
      <c r="G12" s="488"/>
      <c r="H12" s="252"/>
      <c r="I12" s="646" t="s">
        <v>388</v>
      </c>
      <c r="J12" s="647" t="s">
        <v>443</v>
      </c>
      <c r="K12" s="551">
        <v>0</v>
      </c>
      <c r="L12" s="551">
        <v>2</v>
      </c>
      <c r="M12" s="629"/>
      <c r="N12" s="483"/>
      <c r="O12" s="489"/>
      <c r="P12" s="490">
        <v>0</v>
      </c>
      <c r="Q12" s="221"/>
      <c r="R12" s="691">
        <v>40000000</v>
      </c>
      <c r="S12" s="592"/>
      <c r="T12" s="592">
        <v>0</v>
      </c>
      <c r="U12" s="592"/>
      <c r="V12" s="592">
        <v>0</v>
      </c>
      <c r="W12" s="592"/>
      <c r="X12" s="592">
        <v>0</v>
      </c>
      <c r="Y12" s="592"/>
      <c r="Z12" s="592">
        <v>0</v>
      </c>
      <c r="AA12" s="592"/>
      <c r="AB12" s="592"/>
      <c r="AC12" s="592"/>
      <c r="AD12" s="592">
        <v>0</v>
      </c>
      <c r="AE12" s="592"/>
      <c r="AF12" s="1226"/>
      <c r="AG12" s="1226"/>
      <c r="AH12" s="1325"/>
      <c r="AI12" s="1317"/>
      <c r="AJ12" s="1317"/>
      <c r="AK12" s="529" t="s">
        <v>368</v>
      </c>
    </row>
    <row r="13" spans="2:37" ht="54" customHeight="1">
      <c r="B13" s="1149"/>
      <c r="C13" s="631" t="s">
        <v>389</v>
      </c>
      <c r="D13" s="277"/>
      <c r="E13" s="315" t="s">
        <v>390</v>
      </c>
      <c r="F13" s="315"/>
      <c r="G13" s="492"/>
      <c r="H13" s="316"/>
      <c r="I13" s="644" t="s">
        <v>390</v>
      </c>
      <c r="J13" s="647" t="s">
        <v>391</v>
      </c>
      <c r="K13" s="551">
        <v>100</v>
      </c>
      <c r="L13" s="551">
        <v>100</v>
      </c>
      <c r="M13" s="632"/>
      <c r="N13" s="483"/>
      <c r="O13" s="494"/>
      <c r="P13" s="495">
        <v>0</v>
      </c>
      <c r="Q13" s="256"/>
      <c r="R13" s="692">
        <v>18858914</v>
      </c>
      <c r="S13" s="594"/>
      <c r="T13" s="594">
        <v>0</v>
      </c>
      <c r="U13" s="594"/>
      <c r="V13" s="594">
        <v>0</v>
      </c>
      <c r="W13" s="594"/>
      <c r="X13" s="594">
        <v>0</v>
      </c>
      <c r="Y13" s="594"/>
      <c r="Z13" s="594">
        <v>0</v>
      </c>
      <c r="AA13" s="594"/>
      <c r="AB13" s="594"/>
      <c r="AC13" s="594"/>
      <c r="AD13" s="594">
        <v>0</v>
      </c>
      <c r="AE13" s="594"/>
      <c r="AF13" s="1226"/>
      <c r="AG13" s="1226"/>
      <c r="AH13" s="1325"/>
      <c r="AI13" s="1338"/>
      <c r="AJ13" s="1338"/>
      <c r="AK13" s="529" t="s">
        <v>368</v>
      </c>
    </row>
    <row r="14" spans="2:37" ht="51" customHeight="1">
      <c r="B14" s="1149"/>
      <c r="C14" s="251" t="s">
        <v>392</v>
      </c>
      <c r="D14" s="277"/>
      <c r="E14" s="237" t="s">
        <v>393</v>
      </c>
      <c r="F14" s="315"/>
      <c r="G14" s="492"/>
      <c r="H14" s="316"/>
      <c r="I14" s="644" t="s">
        <v>444</v>
      </c>
      <c r="J14" s="647" t="s">
        <v>409</v>
      </c>
      <c r="K14" s="551">
        <v>0</v>
      </c>
      <c r="L14" s="551">
        <v>40</v>
      </c>
      <c r="M14" s="632"/>
      <c r="N14" s="483"/>
      <c r="O14" s="485"/>
      <c r="P14" s="495">
        <v>0</v>
      </c>
      <c r="Q14" s="256"/>
      <c r="R14" s="692"/>
      <c r="S14" s="594"/>
      <c r="T14" s="594">
        <v>0</v>
      </c>
      <c r="U14" s="594"/>
      <c r="V14" s="594">
        <v>0</v>
      </c>
      <c r="W14" s="594"/>
      <c r="X14" s="594">
        <v>0</v>
      </c>
      <c r="Y14" s="594"/>
      <c r="Z14" s="594">
        <v>0</v>
      </c>
      <c r="AA14" s="594"/>
      <c r="AB14" s="594">
        <v>644395579</v>
      </c>
      <c r="AC14" s="594"/>
      <c r="AD14" s="594">
        <v>0</v>
      </c>
      <c r="AE14" s="594"/>
      <c r="AF14" s="1226"/>
      <c r="AG14" s="1226"/>
      <c r="AH14" s="1325"/>
      <c r="AI14" s="1338"/>
      <c r="AJ14" s="1338"/>
      <c r="AK14" s="529" t="s">
        <v>368</v>
      </c>
    </row>
    <row r="15" spans="2:37" ht="67.5" customHeight="1">
      <c r="B15" s="1149"/>
      <c r="C15" s="251" t="s">
        <v>395</v>
      </c>
      <c r="D15" s="277"/>
      <c r="E15" s="237" t="s">
        <v>396</v>
      </c>
      <c r="F15" s="315"/>
      <c r="G15" s="492"/>
      <c r="H15" s="316"/>
      <c r="I15" s="644" t="s">
        <v>396</v>
      </c>
      <c r="J15" s="647" t="s">
        <v>394</v>
      </c>
      <c r="K15" s="551">
        <v>6</v>
      </c>
      <c r="L15" s="551">
        <v>6</v>
      </c>
      <c r="M15" s="632"/>
      <c r="N15" s="483"/>
      <c r="O15" s="485"/>
      <c r="P15" s="495">
        <v>0</v>
      </c>
      <c r="Q15" s="256"/>
      <c r="R15" s="692">
        <v>25445644</v>
      </c>
      <c r="S15" s="594"/>
      <c r="T15" s="594">
        <v>0</v>
      </c>
      <c r="U15" s="594"/>
      <c r="V15" s="594">
        <v>0</v>
      </c>
      <c r="W15" s="594"/>
      <c r="X15" s="594">
        <v>0</v>
      </c>
      <c r="Y15" s="594"/>
      <c r="Z15" s="594">
        <v>0</v>
      </c>
      <c r="AA15" s="594"/>
      <c r="AB15" s="594"/>
      <c r="AC15" s="594"/>
      <c r="AD15" s="594">
        <v>0</v>
      </c>
      <c r="AE15" s="594"/>
      <c r="AF15" s="1226"/>
      <c r="AG15" s="1226"/>
      <c r="AH15" s="1325"/>
      <c r="AI15" s="1338"/>
      <c r="AJ15" s="1338"/>
      <c r="AK15" s="529" t="s">
        <v>368</v>
      </c>
    </row>
    <row r="16" spans="2:37" ht="75" customHeight="1">
      <c r="B16" s="1149"/>
      <c r="C16" s="251" t="s">
        <v>397</v>
      </c>
      <c r="D16" s="277"/>
      <c r="E16" s="237" t="s">
        <v>398</v>
      </c>
      <c r="F16" s="315"/>
      <c r="G16" s="492"/>
      <c r="H16" s="316"/>
      <c r="I16" s="648" t="s">
        <v>399</v>
      </c>
      <c r="J16" s="647" t="s">
        <v>445</v>
      </c>
      <c r="K16" s="551">
        <v>14</v>
      </c>
      <c r="L16" s="551">
        <v>14</v>
      </c>
      <c r="M16" s="632"/>
      <c r="N16" s="483"/>
      <c r="O16" s="489"/>
      <c r="P16" s="495">
        <v>0</v>
      </c>
      <c r="Q16" s="256"/>
      <c r="R16" s="692">
        <v>30000000</v>
      </c>
      <c r="S16" s="594"/>
      <c r="T16" s="594">
        <v>0</v>
      </c>
      <c r="U16" s="594"/>
      <c r="V16" s="594">
        <v>0</v>
      </c>
      <c r="W16" s="594"/>
      <c r="X16" s="594">
        <v>0</v>
      </c>
      <c r="Y16" s="594"/>
      <c r="Z16" s="594">
        <v>0</v>
      </c>
      <c r="AA16" s="594"/>
      <c r="AB16" s="594"/>
      <c r="AC16" s="594"/>
      <c r="AD16" s="594">
        <v>0</v>
      </c>
      <c r="AE16" s="594"/>
      <c r="AF16" s="1226"/>
      <c r="AG16" s="1226"/>
      <c r="AH16" s="1325"/>
      <c r="AI16" s="1338"/>
      <c r="AJ16" s="1338"/>
      <c r="AK16" s="529" t="s">
        <v>368</v>
      </c>
    </row>
    <row r="17" spans="2:37" ht="54" customHeight="1">
      <c r="B17" s="1149"/>
      <c r="C17" s="251" t="s">
        <v>400</v>
      </c>
      <c r="D17" s="523"/>
      <c r="E17" s="237" t="s">
        <v>401</v>
      </c>
      <c r="F17" s="226"/>
      <c r="G17" s="488"/>
      <c r="H17" s="252"/>
      <c r="I17" s="647" t="s">
        <v>402</v>
      </c>
      <c r="J17" s="647" t="s">
        <v>446</v>
      </c>
      <c r="K17" s="551">
        <v>0</v>
      </c>
      <c r="L17" s="551">
        <v>3</v>
      </c>
      <c r="M17" s="632"/>
      <c r="N17" s="483"/>
      <c r="O17" s="485"/>
      <c r="P17" s="490">
        <v>0</v>
      </c>
      <c r="Q17" s="221"/>
      <c r="R17" s="691">
        <v>0</v>
      </c>
      <c r="S17" s="592"/>
      <c r="T17" s="592">
        <v>0</v>
      </c>
      <c r="U17" s="592"/>
      <c r="V17" s="592">
        <v>0</v>
      </c>
      <c r="W17" s="592"/>
      <c r="X17" s="592">
        <v>0</v>
      </c>
      <c r="Y17" s="592"/>
      <c r="Z17" s="592">
        <v>0</v>
      </c>
      <c r="AA17" s="592"/>
      <c r="AB17" s="592"/>
      <c r="AC17" s="592"/>
      <c r="AD17" s="592">
        <v>0</v>
      </c>
      <c r="AE17" s="592"/>
      <c r="AF17" s="1227"/>
      <c r="AG17" s="1227"/>
      <c r="AH17" s="1326"/>
      <c r="AI17" s="1317"/>
      <c r="AJ17" s="1317"/>
      <c r="AK17" s="529" t="s">
        <v>368</v>
      </c>
    </row>
    <row r="18" spans="2:37" ht="15.75" thickBot="1">
      <c r="B18" s="700"/>
      <c r="C18" s="699"/>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4"/>
    </row>
    <row r="19" ht="15"/>
    <row r="20" ht="15.75" thickBot="1"/>
    <row r="21" spans="2:37" ht="33.75" customHeight="1" thickBot="1">
      <c r="B21" s="1387" t="s">
        <v>381</v>
      </c>
      <c r="C21" s="1388"/>
      <c r="D21" s="1388"/>
      <c r="E21" s="1388"/>
      <c r="F21" s="1388"/>
      <c r="G21" s="1388"/>
      <c r="H21" s="1388"/>
      <c r="I21" s="1389"/>
      <c r="J21" s="1390" t="s">
        <v>382</v>
      </c>
      <c r="K21" s="1391"/>
      <c r="L21" s="1391"/>
      <c r="M21" s="1391"/>
      <c r="N21" s="1391"/>
      <c r="O21" s="1391"/>
      <c r="P21" s="1391"/>
      <c r="Q21" s="1391"/>
      <c r="R21" s="1391"/>
      <c r="S21" s="1391"/>
      <c r="T21" s="1391"/>
      <c r="U21" s="1391"/>
      <c r="V21" s="1392" t="s">
        <v>16</v>
      </c>
      <c r="W21" s="1393"/>
      <c r="X21" s="1393"/>
      <c r="Y21" s="1393"/>
      <c r="Z21" s="1393"/>
      <c r="AA21" s="1393"/>
      <c r="AB21" s="1393"/>
      <c r="AC21" s="1393"/>
      <c r="AD21" s="1393"/>
      <c r="AE21" s="1393"/>
      <c r="AF21" s="1393"/>
      <c r="AG21" s="1393"/>
      <c r="AH21" s="1393"/>
      <c r="AI21" s="1393"/>
      <c r="AJ21" s="1393"/>
      <c r="AK21" s="1394"/>
    </row>
    <row r="22" spans="1:37" ht="35.25" customHeight="1" thickBot="1">
      <c r="A22" s="643"/>
      <c r="B22" s="1374" t="s">
        <v>403</v>
      </c>
      <c r="C22" s="1374"/>
      <c r="D22" s="1374"/>
      <c r="E22" s="1375"/>
      <c r="F22" s="638"/>
      <c r="G22" s="1376" t="s">
        <v>295</v>
      </c>
      <c r="H22" s="1376"/>
      <c r="I22" s="1376"/>
      <c r="J22" s="1376"/>
      <c r="K22" s="1376"/>
      <c r="L22" s="1376"/>
      <c r="M22" s="1376"/>
      <c r="N22" s="1376"/>
      <c r="O22" s="1385"/>
      <c r="P22" s="1218" t="s">
        <v>0</v>
      </c>
      <c r="Q22" s="1219"/>
      <c r="R22" s="1219"/>
      <c r="S22" s="1219"/>
      <c r="T22" s="1219"/>
      <c r="U22" s="1219"/>
      <c r="V22" s="1219"/>
      <c r="W22" s="1219"/>
      <c r="X22" s="1219"/>
      <c r="Y22" s="1219"/>
      <c r="Z22" s="1219"/>
      <c r="AA22" s="1219"/>
      <c r="AB22" s="1219"/>
      <c r="AC22" s="1219"/>
      <c r="AD22" s="1219"/>
      <c r="AE22" s="1219"/>
      <c r="AF22" s="1219"/>
      <c r="AG22" s="1220"/>
      <c r="AH22" s="1221" t="s">
        <v>1</v>
      </c>
      <c r="AI22" s="1222"/>
      <c r="AJ22" s="1222"/>
      <c r="AK22" s="1223"/>
    </row>
    <row r="23" spans="1:37" ht="36.75" customHeight="1">
      <c r="A23" s="643"/>
      <c r="B23" s="1386" t="s">
        <v>17</v>
      </c>
      <c r="C23" s="1383"/>
      <c r="D23" s="1191" t="s">
        <v>2</v>
      </c>
      <c r="E23" s="1192"/>
      <c r="F23" s="1192"/>
      <c r="G23" s="1192"/>
      <c r="H23" s="1192"/>
      <c r="I23" s="1192"/>
      <c r="J23" s="1195" t="s">
        <v>3</v>
      </c>
      <c r="K23" s="1197" t="s">
        <v>18</v>
      </c>
      <c r="L23" s="1197" t="s">
        <v>4</v>
      </c>
      <c r="M23" s="1199" t="s">
        <v>520</v>
      </c>
      <c r="N23" s="1184" t="s">
        <v>19</v>
      </c>
      <c r="O23" s="1186" t="s">
        <v>20</v>
      </c>
      <c r="P23" s="1188" t="s">
        <v>30</v>
      </c>
      <c r="Q23" s="1180"/>
      <c r="R23" s="1179" t="s">
        <v>31</v>
      </c>
      <c r="S23" s="1180"/>
      <c r="T23" s="1179" t="s">
        <v>32</v>
      </c>
      <c r="U23" s="1180"/>
      <c r="V23" s="1179" t="s">
        <v>7</v>
      </c>
      <c r="W23" s="1180"/>
      <c r="X23" s="1179" t="s">
        <v>6</v>
      </c>
      <c r="Y23" s="1180"/>
      <c r="Z23" s="1179" t="s">
        <v>33</v>
      </c>
      <c r="AA23" s="1180"/>
      <c r="AB23" s="1179" t="s">
        <v>5</v>
      </c>
      <c r="AC23" s="1180"/>
      <c r="AD23" s="1179" t="s">
        <v>8</v>
      </c>
      <c r="AE23" s="1180"/>
      <c r="AF23" s="1179" t="s">
        <v>9</v>
      </c>
      <c r="AG23" s="1181"/>
      <c r="AH23" s="1182" t="s">
        <v>10</v>
      </c>
      <c r="AI23" s="1165" t="s">
        <v>11</v>
      </c>
      <c r="AJ23" s="1167" t="s">
        <v>111</v>
      </c>
      <c r="AK23" s="1169" t="s">
        <v>21</v>
      </c>
    </row>
    <row r="24" spans="2:37" ht="62.25" customHeight="1" thickBot="1">
      <c r="B24" s="1190"/>
      <c r="C24" s="1384"/>
      <c r="D24" s="1193"/>
      <c r="E24" s="1194"/>
      <c r="F24" s="1194"/>
      <c r="G24" s="1194"/>
      <c r="H24" s="1194"/>
      <c r="I24" s="1194"/>
      <c r="J24" s="1196"/>
      <c r="K24" s="1198" t="s">
        <v>18</v>
      </c>
      <c r="L24" s="1198"/>
      <c r="M24" s="1200"/>
      <c r="N24" s="1185"/>
      <c r="O24" s="1187"/>
      <c r="P24" s="179" t="s">
        <v>22</v>
      </c>
      <c r="Q24" s="180" t="s">
        <v>23</v>
      </c>
      <c r="R24" s="181" t="s">
        <v>22</v>
      </c>
      <c r="S24" s="180" t="s">
        <v>23</v>
      </c>
      <c r="T24" s="181" t="s">
        <v>22</v>
      </c>
      <c r="U24" s="180" t="s">
        <v>23</v>
      </c>
      <c r="V24" s="181" t="s">
        <v>22</v>
      </c>
      <c r="W24" s="180" t="s">
        <v>23</v>
      </c>
      <c r="X24" s="181" t="s">
        <v>22</v>
      </c>
      <c r="Y24" s="180" t="s">
        <v>23</v>
      </c>
      <c r="Z24" s="181" t="s">
        <v>22</v>
      </c>
      <c r="AA24" s="180" t="s">
        <v>23</v>
      </c>
      <c r="AB24" s="181" t="s">
        <v>22</v>
      </c>
      <c r="AC24" s="180" t="s">
        <v>24</v>
      </c>
      <c r="AD24" s="181" t="s">
        <v>22</v>
      </c>
      <c r="AE24" s="180" t="s">
        <v>24</v>
      </c>
      <c r="AF24" s="181" t="s">
        <v>22</v>
      </c>
      <c r="AG24" s="182" t="s">
        <v>24</v>
      </c>
      <c r="AH24" s="1183"/>
      <c r="AI24" s="1166"/>
      <c r="AJ24" s="1168"/>
      <c r="AK24" s="1170"/>
    </row>
    <row r="25" spans="2:37" ht="65.25" customHeight="1" thickBot="1">
      <c r="B25" s="183" t="s">
        <v>360</v>
      </c>
      <c r="C25" s="1378"/>
      <c r="D25" s="1171" t="s">
        <v>383</v>
      </c>
      <c r="E25" s="1172"/>
      <c r="F25" s="1172"/>
      <c r="G25" s="1172"/>
      <c r="H25" s="1172"/>
      <c r="I25" s="1172"/>
      <c r="J25" s="185" t="s">
        <v>114</v>
      </c>
      <c r="K25" s="186"/>
      <c r="L25" s="187"/>
      <c r="M25" s="187"/>
      <c r="N25" s="188"/>
      <c r="O25" s="189"/>
      <c r="P25" s="190">
        <f aca="true" t="shared" si="2" ref="P25:AF25">+P27</f>
        <v>0</v>
      </c>
      <c r="Q25" s="191">
        <f t="shared" si="2"/>
        <v>0</v>
      </c>
      <c r="R25" s="191">
        <f t="shared" si="2"/>
        <v>90178258</v>
      </c>
      <c r="S25" s="191">
        <f t="shared" si="2"/>
        <v>0</v>
      </c>
      <c r="T25" s="191">
        <f t="shared" si="2"/>
        <v>0</v>
      </c>
      <c r="U25" s="191">
        <f t="shared" si="2"/>
        <v>0</v>
      </c>
      <c r="V25" s="191">
        <f t="shared" si="2"/>
        <v>0</v>
      </c>
      <c r="W25" s="191">
        <f t="shared" si="2"/>
        <v>0</v>
      </c>
      <c r="X25" s="191">
        <f t="shared" si="2"/>
        <v>0</v>
      </c>
      <c r="Y25" s="191">
        <f t="shared" si="2"/>
        <v>0</v>
      </c>
      <c r="Z25" s="191">
        <f t="shared" si="2"/>
        <v>0</v>
      </c>
      <c r="AA25" s="191">
        <f t="shared" si="2"/>
        <v>0</v>
      </c>
      <c r="AB25" s="191">
        <f t="shared" si="2"/>
        <v>184560280</v>
      </c>
      <c r="AC25" s="191">
        <f t="shared" si="2"/>
        <v>0</v>
      </c>
      <c r="AD25" s="191">
        <f t="shared" si="2"/>
        <v>0</v>
      </c>
      <c r="AE25" s="191">
        <f t="shared" si="2"/>
        <v>0</v>
      </c>
      <c r="AF25" s="191">
        <f t="shared" si="2"/>
        <v>0</v>
      </c>
      <c r="AG25" s="192">
        <f>+AE25+AC25+AA25+Y25+W25+U25+S25+Q25</f>
        <v>0</v>
      </c>
      <c r="AH25" s="193" t="e">
        <f>AH27+#REF!+#REF!</f>
        <v>#REF!</v>
      </c>
      <c r="AI25" s="194"/>
      <c r="AJ25" s="194"/>
      <c r="AK25" s="195"/>
    </row>
    <row r="26" spans="2:37" ht="15.75" customHeight="1" thickBot="1">
      <c r="B26" s="476"/>
      <c r="C26"/>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8"/>
    </row>
    <row r="27" spans="2:37" ht="61.5" customHeight="1" thickBot="1">
      <c r="B27" s="233" t="s">
        <v>12</v>
      </c>
      <c r="C27" s="234" t="s">
        <v>258</v>
      </c>
      <c r="D27" s="198" t="s">
        <v>28</v>
      </c>
      <c r="E27" s="198" t="s">
        <v>13</v>
      </c>
      <c r="F27" s="198" t="s">
        <v>265</v>
      </c>
      <c r="G27" s="200" t="s">
        <v>25</v>
      </c>
      <c r="H27" s="310" t="s">
        <v>26</v>
      </c>
      <c r="I27" s="311" t="s">
        <v>116</v>
      </c>
      <c r="J27" s="258" t="s">
        <v>29</v>
      </c>
      <c r="K27" s="312"/>
      <c r="L27" s="312"/>
      <c r="M27" s="312"/>
      <c r="N27" s="312"/>
      <c r="O27" s="313"/>
      <c r="P27" s="208">
        <f>SUM(P28:P34)</f>
        <v>0</v>
      </c>
      <c r="Q27" s="209">
        <f>SUM(Q28:Q34)</f>
        <v>0</v>
      </c>
      <c r="R27" s="208">
        <f>SUM(R28:R34)</f>
        <v>90178258</v>
      </c>
      <c r="S27" s="209">
        <f aca="true" t="shared" si="3" ref="S27:AH27">SUM(S28:S34)</f>
        <v>0</v>
      </c>
      <c r="T27" s="210">
        <f t="shared" si="3"/>
        <v>0</v>
      </c>
      <c r="U27" s="209">
        <f t="shared" si="3"/>
        <v>0</v>
      </c>
      <c r="V27" s="210">
        <f t="shared" si="3"/>
        <v>0</v>
      </c>
      <c r="W27" s="209">
        <f t="shared" si="3"/>
        <v>0</v>
      </c>
      <c r="X27" s="210">
        <f t="shared" si="3"/>
        <v>0</v>
      </c>
      <c r="Y27" s="209">
        <f t="shared" si="3"/>
        <v>0</v>
      </c>
      <c r="Z27" s="210">
        <f t="shared" si="3"/>
        <v>0</v>
      </c>
      <c r="AA27" s="209">
        <f t="shared" si="3"/>
        <v>0</v>
      </c>
      <c r="AB27" s="210">
        <f>SUM(AB28:AB34)</f>
        <v>184560280</v>
      </c>
      <c r="AC27" s="209">
        <f t="shared" si="3"/>
        <v>0</v>
      </c>
      <c r="AD27" s="210">
        <f t="shared" si="3"/>
        <v>0</v>
      </c>
      <c r="AE27" s="209">
        <f t="shared" si="3"/>
        <v>0</v>
      </c>
      <c r="AF27" s="210">
        <f t="shared" si="3"/>
        <v>0</v>
      </c>
      <c r="AG27" s="209">
        <f t="shared" si="3"/>
        <v>0</v>
      </c>
      <c r="AH27" s="212">
        <f t="shared" si="3"/>
        <v>0</v>
      </c>
      <c r="AI27" s="213"/>
      <c r="AJ27" s="213"/>
      <c r="AK27" s="214"/>
    </row>
    <row r="28" spans="2:37" ht="46.5" customHeight="1">
      <c r="B28" s="1148" t="s">
        <v>404</v>
      </c>
      <c r="C28" s="259" t="s">
        <v>405</v>
      </c>
      <c r="D28" s="236"/>
      <c r="E28" s="238" t="s">
        <v>406</v>
      </c>
      <c r="F28" s="238"/>
      <c r="G28" s="479"/>
      <c r="H28" s="228"/>
      <c r="I28" s="549" t="s">
        <v>447</v>
      </c>
      <c r="J28" s="457" t="s">
        <v>409</v>
      </c>
      <c r="K28" s="551">
        <v>0</v>
      </c>
      <c r="L28" s="551">
        <v>40</v>
      </c>
      <c r="M28" s="684">
        <v>5</v>
      </c>
      <c r="N28" s="225"/>
      <c r="O28" s="481"/>
      <c r="P28" s="620"/>
      <c r="Q28" s="604"/>
      <c r="R28" s="693">
        <v>0</v>
      </c>
      <c r="S28" s="602"/>
      <c r="T28" s="602"/>
      <c r="U28" s="602"/>
      <c r="V28" s="602"/>
      <c r="W28" s="602"/>
      <c r="X28" s="602"/>
      <c r="Y28" s="602"/>
      <c r="Z28" s="602"/>
      <c r="AA28" s="602"/>
      <c r="AB28" s="602"/>
      <c r="AC28" s="602"/>
      <c r="AD28" s="592"/>
      <c r="AE28" s="592"/>
      <c r="AF28" s="1339">
        <f>+P28:P33+R28:R33+T28:T33+V28:V33+X28:X33+Z28:Z33+AB28:AB33+AD28:AD33</f>
        <v>0</v>
      </c>
      <c r="AG28" s="1339">
        <f>+Q28:Q33+S28:S33+U28:U33+W28:W33+Y28:Y33+AA28:AA33+AC28:AC33+AE28:AE33</f>
        <v>0</v>
      </c>
      <c r="AH28" s="1346" t="s">
        <v>442</v>
      </c>
      <c r="AI28" s="1317"/>
      <c r="AJ28" s="1317"/>
      <c r="AK28" s="483" t="s">
        <v>368</v>
      </c>
    </row>
    <row r="29" spans="2:37" ht="65.25" customHeight="1">
      <c r="B29" s="1149"/>
      <c r="C29" s="251" t="s">
        <v>407</v>
      </c>
      <c r="D29" s="277"/>
      <c r="E29" s="226" t="s">
        <v>408</v>
      </c>
      <c r="F29" s="226"/>
      <c r="G29" s="482"/>
      <c r="H29" s="252"/>
      <c r="I29" s="549" t="s">
        <v>413</v>
      </c>
      <c r="J29" s="457" t="s">
        <v>391</v>
      </c>
      <c r="K29" s="551">
        <v>100</v>
      </c>
      <c r="L29" s="551">
        <v>100</v>
      </c>
      <c r="M29" s="685">
        <v>100</v>
      </c>
      <c r="N29" s="483"/>
      <c r="O29" s="485"/>
      <c r="P29" s="486"/>
      <c r="Q29" s="221"/>
      <c r="R29" s="694">
        <v>30000000</v>
      </c>
      <c r="S29" s="592"/>
      <c r="T29" s="592"/>
      <c r="U29" s="592"/>
      <c r="V29" s="592"/>
      <c r="W29" s="592"/>
      <c r="X29" s="592"/>
      <c r="Y29" s="592"/>
      <c r="Z29" s="592"/>
      <c r="AA29" s="592"/>
      <c r="AB29" s="592"/>
      <c r="AC29" s="592"/>
      <c r="AD29" s="592"/>
      <c r="AE29" s="592"/>
      <c r="AF29" s="1345"/>
      <c r="AG29" s="1345"/>
      <c r="AH29" s="1347"/>
      <c r="AI29" s="1317"/>
      <c r="AJ29" s="1317"/>
      <c r="AK29" s="483" t="s">
        <v>368</v>
      </c>
    </row>
    <row r="30" spans="2:37" ht="74.25" customHeight="1">
      <c r="B30" s="1149"/>
      <c r="C30" s="251" t="s">
        <v>384</v>
      </c>
      <c r="D30" s="277"/>
      <c r="E30" s="226" t="s">
        <v>410</v>
      </c>
      <c r="F30" s="226"/>
      <c r="G30" s="488"/>
      <c r="H30" s="252"/>
      <c r="I30" s="649" t="s">
        <v>448</v>
      </c>
      <c r="J30" s="457" t="s">
        <v>449</v>
      </c>
      <c r="K30" s="551">
        <v>0</v>
      </c>
      <c r="L30" s="551">
        <v>1</v>
      </c>
      <c r="M30" s="685">
        <v>1</v>
      </c>
      <c r="N30" s="483"/>
      <c r="O30" s="489"/>
      <c r="P30" s="490"/>
      <c r="Q30" s="221"/>
      <c r="R30" s="691"/>
      <c r="S30" s="592"/>
      <c r="T30" s="592"/>
      <c r="U30" s="592"/>
      <c r="V30" s="592"/>
      <c r="W30" s="592"/>
      <c r="X30" s="592"/>
      <c r="Y30" s="592"/>
      <c r="Z30" s="592"/>
      <c r="AA30" s="592"/>
      <c r="AB30" s="592"/>
      <c r="AC30" s="592"/>
      <c r="AD30" s="592"/>
      <c r="AE30" s="592"/>
      <c r="AF30" s="1345"/>
      <c r="AG30" s="1345"/>
      <c r="AH30" s="1347"/>
      <c r="AI30" s="1317"/>
      <c r="AJ30" s="1317"/>
      <c r="AK30" s="483" t="s">
        <v>368</v>
      </c>
    </row>
    <row r="31" spans="2:37" ht="54" customHeight="1">
      <c r="B31" s="1149"/>
      <c r="C31" s="567" t="s">
        <v>412</v>
      </c>
      <c r="D31" s="277"/>
      <c r="E31" s="315" t="s">
        <v>413</v>
      </c>
      <c r="F31" s="315"/>
      <c r="G31" s="492"/>
      <c r="H31" s="316"/>
      <c r="I31" s="549" t="s">
        <v>417</v>
      </c>
      <c r="J31" s="457" t="s">
        <v>450</v>
      </c>
      <c r="K31" s="551">
        <v>22</v>
      </c>
      <c r="L31" s="551">
        <v>40</v>
      </c>
      <c r="M31" s="686">
        <v>40</v>
      </c>
      <c r="N31" s="483"/>
      <c r="O31" s="494"/>
      <c r="P31" s="495"/>
      <c r="Q31" s="256"/>
      <c r="R31" s="692">
        <v>50000000</v>
      </c>
      <c r="S31" s="594"/>
      <c r="T31" s="594"/>
      <c r="U31" s="594"/>
      <c r="V31" s="594"/>
      <c r="W31" s="594"/>
      <c r="X31" s="594"/>
      <c r="Y31" s="594"/>
      <c r="Z31" s="594"/>
      <c r="AA31" s="594"/>
      <c r="AB31" s="594">
        <v>184560280</v>
      </c>
      <c r="AC31" s="594"/>
      <c r="AD31" s="594"/>
      <c r="AE31" s="594"/>
      <c r="AF31" s="1345"/>
      <c r="AG31" s="1345"/>
      <c r="AH31" s="1347"/>
      <c r="AI31" s="1338"/>
      <c r="AJ31" s="1338"/>
      <c r="AK31" s="483" t="s">
        <v>368</v>
      </c>
    </row>
    <row r="32" spans="2:37" ht="57.75" customHeight="1">
      <c r="B32" s="1149"/>
      <c r="C32" s="251" t="s">
        <v>414</v>
      </c>
      <c r="D32" s="277"/>
      <c r="E32" s="237" t="s">
        <v>415</v>
      </c>
      <c r="F32" s="315"/>
      <c r="G32" s="492"/>
      <c r="H32" s="316"/>
      <c r="I32" s="644" t="s">
        <v>415</v>
      </c>
      <c r="J32" s="457" t="s">
        <v>416</v>
      </c>
      <c r="K32" s="551">
        <v>0</v>
      </c>
      <c r="L32" s="551">
        <v>30</v>
      </c>
      <c r="M32" s="686">
        <v>5</v>
      </c>
      <c r="N32" s="483"/>
      <c r="O32" s="485"/>
      <c r="P32" s="495"/>
      <c r="Q32" s="256"/>
      <c r="R32" s="692">
        <v>0</v>
      </c>
      <c r="S32" s="594"/>
      <c r="T32" s="594"/>
      <c r="U32" s="594"/>
      <c r="V32" s="594"/>
      <c r="W32" s="594"/>
      <c r="X32" s="594"/>
      <c r="Y32" s="594"/>
      <c r="Z32" s="594"/>
      <c r="AA32" s="594"/>
      <c r="AB32" s="594"/>
      <c r="AC32" s="594"/>
      <c r="AD32" s="594"/>
      <c r="AE32" s="594"/>
      <c r="AF32" s="1345"/>
      <c r="AG32" s="1345"/>
      <c r="AH32" s="1347"/>
      <c r="AI32" s="1338"/>
      <c r="AJ32" s="1338"/>
      <c r="AK32" s="483" t="s">
        <v>368</v>
      </c>
    </row>
    <row r="33" spans="2:37" ht="49.5" customHeight="1">
      <c r="B33" s="1149"/>
      <c r="C33" s="251" t="s">
        <v>395</v>
      </c>
      <c r="D33" s="277"/>
      <c r="E33" s="237" t="s">
        <v>396</v>
      </c>
      <c r="F33" s="315"/>
      <c r="G33" s="492"/>
      <c r="H33" s="316"/>
      <c r="I33" s="644" t="s">
        <v>396</v>
      </c>
      <c r="J33" s="457" t="s">
        <v>394</v>
      </c>
      <c r="K33" s="551">
        <v>6</v>
      </c>
      <c r="L33" s="551">
        <v>6</v>
      </c>
      <c r="M33" s="686">
        <v>6</v>
      </c>
      <c r="N33" s="483"/>
      <c r="O33" s="489"/>
      <c r="P33" s="495"/>
      <c r="Q33" s="256"/>
      <c r="R33" s="692">
        <v>10178258</v>
      </c>
      <c r="S33" s="594"/>
      <c r="T33" s="594"/>
      <c r="U33" s="594"/>
      <c r="V33" s="594"/>
      <c r="W33" s="594"/>
      <c r="X33" s="594"/>
      <c r="Y33" s="594"/>
      <c r="Z33" s="594"/>
      <c r="AA33" s="594"/>
      <c r="AB33" s="594"/>
      <c r="AC33" s="594"/>
      <c r="AD33" s="594"/>
      <c r="AE33" s="594"/>
      <c r="AF33" s="1368"/>
      <c r="AG33" s="1368"/>
      <c r="AH33" s="1369"/>
      <c r="AI33" s="1338"/>
      <c r="AJ33" s="1338"/>
      <c r="AK33" s="483" t="s">
        <v>368</v>
      </c>
    </row>
    <row r="34" spans="2:37" ht="15.75" thickBot="1">
      <c r="B34" s="1150"/>
      <c r="C34" s="633"/>
      <c r="D34" s="279"/>
      <c r="E34" s="498"/>
      <c r="F34" s="498"/>
      <c r="G34" s="634"/>
      <c r="H34" s="317"/>
      <c r="I34" s="635"/>
      <c r="J34" s="635"/>
      <c r="K34" s="280"/>
      <c r="L34" s="636"/>
      <c r="M34" s="687"/>
      <c r="N34" s="483"/>
      <c r="O34" s="541"/>
      <c r="P34" s="499"/>
      <c r="Q34" s="273"/>
      <c r="R34" s="500"/>
      <c r="S34" s="624"/>
      <c r="T34" s="624"/>
      <c r="U34" s="624"/>
      <c r="V34" s="624"/>
      <c r="W34" s="624"/>
      <c r="X34" s="624"/>
      <c r="Y34" s="624"/>
      <c r="Z34" s="624"/>
      <c r="AA34" s="624"/>
      <c r="AB34" s="624"/>
      <c r="AC34" s="624"/>
      <c r="AD34" s="624"/>
      <c r="AE34" s="624"/>
      <c r="AF34" s="272"/>
      <c r="AG34" s="272"/>
      <c r="AH34" s="501"/>
      <c r="AI34" s="1318"/>
      <c r="AJ34" s="1318"/>
      <c r="AK34" s="483"/>
    </row>
    <row r="35" spans="2:37" ht="15.75" thickBot="1">
      <c r="B35" s="502"/>
      <c r="C35" s="698"/>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4"/>
    </row>
    <row r="36" ht="15"/>
    <row r="37" ht="15"/>
    <row r="38" spans="2:37" ht="42.75" customHeight="1">
      <c r="B38" s="1370" t="s">
        <v>381</v>
      </c>
      <c r="C38" s="1371"/>
      <c r="D38" s="1371"/>
      <c r="E38" s="1371"/>
      <c r="F38" s="1371"/>
      <c r="G38" s="1371"/>
      <c r="H38" s="1371"/>
      <c r="I38" s="1372"/>
      <c r="J38" s="1210" t="s">
        <v>382</v>
      </c>
      <c r="K38" s="1211"/>
      <c r="L38" s="1211"/>
      <c r="M38" s="1211"/>
      <c r="N38" s="1211"/>
      <c r="O38" s="1211"/>
      <c r="P38" s="1211"/>
      <c r="Q38" s="1211"/>
      <c r="R38" s="1211"/>
      <c r="S38" s="1211"/>
      <c r="T38" s="1211"/>
      <c r="U38" s="1212"/>
      <c r="V38" s="1210" t="s">
        <v>16</v>
      </c>
      <c r="W38" s="1213"/>
      <c r="X38" s="1213"/>
      <c r="Y38" s="1213"/>
      <c r="Z38" s="1213"/>
      <c r="AA38" s="1213"/>
      <c r="AB38" s="1213"/>
      <c r="AC38" s="1213"/>
      <c r="AD38" s="1213"/>
      <c r="AE38" s="1213"/>
      <c r="AF38" s="1213"/>
      <c r="AG38" s="1213"/>
      <c r="AH38" s="1213"/>
      <c r="AI38" s="1213"/>
      <c r="AJ38" s="1213"/>
      <c r="AK38" s="1214"/>
    </row>
    <row r="39" spans="2:37" ht="30.75" customHeight="1" thickBot="1">
      <c r="B39" s="1373" t="s">
        <v>418</v>
      </c>
      <c r="C39" s="1374"/>
      <c r="D39" s="1374"/>
      <c r="E39" s="1375"/>
      <c r="F39" s="638"/>
      <c r="G39" s="1376" t="s">
        <v>295</v>
      </c>
      <c r="H39" s="1376"/>
      <c r="I39" s="1376"/>
      <c r="J39" s="1106"/>
      <c r="K39" s="1106"/>
      <c r="L39" s="1106"/>
      <c r="M39" s="1106"/>
      <c r="N39" s="1106"/>
      <c r="O39" s="1107"/>
      <c r="P39" s="1218" t="s">
        <v>0</v>
      </c>
      <c r="Q39" s="1219"/>
      <c r="R39" s="1219"/>
      <c r="S39" s="1219"/>
      <c r="T39" s="1219"/>
      <c r="U39" s="1219"/>
      <c r="V39" s="1219"/>
      <c r="W39" s="1219"/>
      <c r="X39" s="1219"/>
      <c r="Y39" s="1219"/>
      <c r="Z39" s="1219"/>
      <c r="AA39" s="1219"/>
      <c r="AB39" s="1219"/>
      <c r="AC39" s="1219"/>
      <c r="AD39" s="1219"/>
      <c r="AE39" s="1219"/>
      <c r="AF39" s="1219"/>
      <c r="AG39" s="1220"/>
      <c r="AH39" s="1221" t="s">
        <v>1</v>
      </c>
      <c r="AI39" s="1222"/>
      <c r="AJ39" s="1222"/>
      <c r="AK39" s="1223"/>
    </row>
    <row r="40" spans="2:37" ht="15">
      <c r="B40" s="1189" t="s">
        <v>17</v>
      </c>
      <c r="C40" s="1377"/>
      <c r="D40" s="1191" t="s">
        <v>2</v>
      </c>
      <c r="E40" s="1192"/>
      <c r="F40" s="1192"/>
      <c r="G40" s="1192"/>
      <c r="H40" s="1192"/>
      <c r="I40" s="1192"/>
      <c r="J40" s="1195" t="s">
        <v>3</v>
      </c>
      <c r="K40" s="1197" t="s">
        <v>18</v>
      </c>
      <c r="L40" s="1197" t="s">
        <v>4</v>
      </c>
      <c r="M40" s="1199" t="s">
        <v>520</v>
      </c>
      <c r="N40" s="1184" t="s">
        <v>19</v>
      </c>
      <c r="O40" s="1186" t="s">
        <v>20</v>
      </c>
      <c r="P40" s="1188" t="s">
        <v>30</v>
      </c>
      <c r="Q40" s="1180"/>
      <c r="R40" s="1179" t="s">
        <v>31</v>
      </c>
      <c r="S40" s="1180"/>
      <c r="T40" s="1179" t="s">
        <v>32</v>
      </c>
      <c r="U40" s="1180"/>
      <c r="V40" s="1179" t="s">
        <v>7</v>
      </c>
      <c r="W40" s="1180"/>
      <c r="X40" s="1179" t="s">
        <v>6</v>
      </c>
      <c r="Y40" s="1180"/>
      <c r="Z40" s="1179" t="s">
        <v>33</v>
      </c>
      <c r="AA40" s="1180"/>
      <c r="AB40" s="1179" t="s">
        <v>5</v>
      </c>
      <c r="AC40" s="1180"/>
      <c r="AD40" s="1179" t="s">
        <v>8</v>
      </c>
      <c r="AE40" s="1180"/>
      <c r="AF40" s="1179" t="s">
        <v>9</v>
      </c>
      <c r="AG40" s="1181"/>
      <c r="AH40" s="1182" t="s">
        <v>10</v>
      </c>
      <c r="AI40" s="1165" t="s">
        <v>11</v>
      </c>
      <c r="AJ40" s="1167" t="s">
        <v>111</v>
      </c>
      <c r="AK40" s="1169" t="s">
        <v>21</v>
      </c>
    </row>
    <row r="41" spans="2:37" ht="79.5" customHeight="1" thickBot="1">
      <c r="B41" s="1190"/>
      <c r="C41" s="1378"/>
      <c r="D41" s="1193"/>
      <c r="E41" s="1194"/>
      <c r="F41" s="1194"/>
      <c r="G41" s="1194"/>
      <c r="H41" s="1194"/>
      <c r="I41" s="1194"/>
      <c r="J41" s="1196"/>
      <c r="K41" s="1198" t="s">
        <v>18</v>
      </c>
      <c r="L41" s="1198"/>
      <c r="M41" s="1200"/>
      <c r="N41" s="1185"/>
      <c r="O41" s="1187"/>
      <c r="P41" s="179" t="s">
        <v>22</v>
      </c>
      <c r="Q41" s="180" t="s">
        <v>23</v>
      </c>
      <c r="R41" s="181" t="s">
        <v>22</v>
      </c>
      <c r="S41" s="180" t="s">
        <v>23</v>
      </c>
      <c r="T41" s="181" t="s">
        <v>22</v>
      </c>
      <c r="U41" s="180" t="s">
        <v>23</v>
      </c>
      <c r="V41" s="181" t="s">
        <v>22</v>
      </c>
      <c r="W41" s="180" t="s">
        <v>23</v>
      </c>
      <c r="X41" s="181" t="s">
        <v>22</v>
      </c>
      <c r="Y41" s="180" t="s">
        <v>23</v>
      </c>
      <c r="Z41" s="181" t="s">
        <v>22</v>
      </c>
      <c r="AA41" s="180" t="s">
        <v>23</v>
      </c>
      <c r="AB41" s="181" t="s">
        <v>22</v>
      </c>
      <c r="AC41" s="180" t="s">
        <v>24</v>
      </c>
      <c r="AD41" s="181" t="s">
        <v>22</v>
      </c>
      <c r="AE41" s="180" t="s">
        <v>24</v>
      </c>
      <c r="AF41" s="181" t="s">
        <v>22</v>
      </c>
      <c r="AG41" s="182" t="s">
        <v>24</v>
      </c>
      <c r="AH41" s="1183"/>
      <c r="AI41" s="1166"/>
      <c r="AJ41" s="1168"/>
      <c r="AK41" s="1170"/>
    </row>
    <row r="42" spans="2:37" ht="53.25" customHeight="1" thickBot="1">
      <c r="B42" s="183" t="s">
        <v>360</v>
      </c>
      <c r="C42" s="477"/>
      <c r="D42" s="1171" t="s">
        <v>383</v>
      </c>
      <c r="E42" s="1172"/>
      <c r="F42" s="1172"/>
      <c r="G42" s="1172"/>
      <c r="H42" s="1172"/>
      <c r="I42" s="1172"/>
      <c r="J42" s="185" t="s">
        <v>114</v>
      </c>
      <c r="K42" s="186"/>
      <c r="L42" s="187"/>
      <c r="M42" s="187"/>
      <c r="N42" s="188"/>
      <c r="O42" s="189"/>
      <c r="P42" s="190">
        <f aca="true" t="shared" si="4" ref="P42:AE42">+P44</f>
        <v>5000000</v>
      </c>
      <c r="Q42" s="191">
        <f t="shared" si="4"/>
        <v>0</v>
      </c>
      <c r="R42" s="191">
        <f t="shared" si="4"/>
        <v>15000000</v>
      </c>
      <c r="S42" s="191">
        <f t="shared" si="4"/>
        <v>0</v>
      </c>
      <c r="T42" s="191">
        <f t="shared" si="4"/>
        <v>0</v>
      </c>
      <c r="U42" s="191">
        <f t="shared" si="4"/>
        <v>0</v>
      </c>
      <c r="V42" s="191">
        <f t="shared" si="4"/>
        <v>0</v>
      </c>
      <c r="W42" s="191">
        <f t="shared" si="4"/>
        <v>0</v>
      </c>
      <c r="X42" s="191">
        <f t="shared" si="4"/>
        <v>0</v>
      </c>
      <c r="Y42" s="191">
        <f t="shared" si="4"/>
        <v>0</v>
      </c>
      <c r="Z42" s="191">
        <f t="shared" si="4"/>
        <v>0</v>
      </c>
      <c r="AA42" s="191">
        <f t="shared" si="4"/>
        <v>0</v>
      </c>
      <c r="AB42" s="191">
        <f t="shared" si="4"/>
        <v>86700</v>
      </c>
      <c r="AC42" s="191">
        <f t="shared" si="4"/>
        <v>0</v>
      </c>
      <c r="AD42" s="191">
        <f t="shared" si="4"/>
        <v>0</v>
      </c>
      <c r="AE42" s="191">
        <f t="shared" si="4"/>
        <v>0</v>
      </c>
      <c r="AF42" s="191">
        <f>+P42+R42+T42+V42+X42+Z42+AB42+AD42</f>
        <v>20086700</v>
      </c>
      <c r="AG42" s="192">
        <f>+AE42+AC42+AA42+Y42+W42+U42+S42+Q42</f>
        <v>0</v>
      </c>
      <c r="AH42" s="193" t="e">
        <f>AH44+AH51+#REF!</f>
        <v>#REF!</v>
      </c>
      <c r="AI42" s="194"/>
      <c r="AJ42" s="194"/>
      <c r="AK42" s="195"/>
    </row>
    <row r="43" spans="2:37" ht="15.75" thickBot="1">
      <c r="B43" s="476"/>
      <c r="C43"/>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8"/>
    </row>
    <row r="44" spans="2:37" ht="84.75" customHeight="1" thickBot="1">
      <c r="B44" s="233" t="s">
        <v>12</v>
      </c>
      <c r="C44" s="234" t="s">
        <v>258</v>
      </c>
      <c r="D44" s="198" t="s">
        <v>28</v>
      </c>
      <c r="E44" s="198" t="s">
        <v>13</v>
      </c>
      <c r="F44" s="198" t="s">
        <v>265</v>
      </c>
      <c r="G44" s="200" t="s">
        <v>25</v>
      </c>
      <c r="H44" s="310" t="s">
        <v>26</v>
      </c>
      <c r="I44" s="311" t="s">
        <v>116</v>
      </c>
      <c r="J44" s="258" t="s">
        <v>29</v>
      </c>
      <c r="K44" s="312"/>
      <c r="L44" s="312"/>
      <c r="M44" s="312"/>
      <c r="N44" s="312"/>
      <c r="O44" s="313"/>
      <c r="P44" s="208">
        <f aca="true" t="shared" si="5" ref="P44:AE44">SUM(P45:P49)</f>
        <v>5000000</v>
      </c>
      <c r="Q44" s="209">
        <f t="shared" si="5"/>
        <v>0</v>
      </c>
      <c r="R44" s="210">
        <f t="shared" si="5"/>
        <v>15000000</v>
      </c>
      <c r="S44" s="209">
        <f t="shared" si="5"/>
        <v>0</v>
      </c>
      <c r="T44" s="210">
        <f t="shared" si="5"/>
        <v>0</v>
      </c>
      <c r="U44" s="209">
        <f t="shared" si="5"/>
        <v>0</v>
      </c>
      <c r="V44" s="210">
        <f t="shared" si="5"/>
        <v>0</v>
      </c>
      <c r="W44" s="209">
        <f t="shared" si="5"/>
        <v>0</v>
      </c>
      <c r="X44" s="210">
        <f t="shared" si="5"/>
        <v>0</v>
      </c>
      <c r="Y44" s="209">
        <f t="shared" si="5"/>
        <v>0</v>
      </c>
      <c r="Z44" s="210">
        <f t="shared" si="5"/>
        <v>0</v>
      </c>
      <c r="AA44" s="209">
        <f t="shared" si="5"/>
        <v>0</v>
      </c>
      <c r="AB44" s="210">
        <f t="shared" si="5"/>
        <v>86700</v>
      </c>
      <c r="AC44" s="209">
        <f t="shared" si="5"/>
        <v>0</v>
      </c>
      <c r="AD44" s="210">
        <f t="shared" si="5"/>
        <v>0</v>
      </c>
      <c r="AE44" s="209">
        <f t="shared" si="5"/>
        <v>0</v>
      </c>
      <c r="AF44" s="616">
        <f>+AD44+AB44+Z44+X44+V44+P44</f>
        <v>5086700</v>
      </c>
      <c r="AG44" s="209">
        <f>+AE44+AC44+AA44+Y44+W44+U44+S44+Q44</f>
        <v>0</v>
      </c>
      <c r="AH44" s="212">
        <f>SUM(AH45:AH49)</f>
        <v>0</v>
      </c>
      <c r="AI44" s="213"/>
      <c r="AJ44" s="213"/>
      <c r="AK44" s="214"/>
    </row>
    <row r="45" spans="2:37" ht="38.25" customHeight="1">
      <c r="B45" s="1148" t="s">
        <v>404</v>
      </c>
      <c r="C45" s="259" t="s">
        <v>419</v>
      </c>
      <c r="D45" s="236"/>
      <c r="E45" s="238" t="s">
        <v>420</v>
      </c>
      <c r="F45" s="238"/>
      <c r="G45" s="479"/>
      <c r="H45" s="228"/>
      <c r="I45" s="238" t="s">
        <v>420</v>
      </c>
      <c r="J45" s="586" t="s">
        <v>421</v>
      </c>
      <c r="K45" s="551">
        <v>0</v>
      </c>
      <c r="L45" s="551">
        <v>2</v>
      </c>
      <c r="M45" s="684"/>
      <c r="N45" s="225"/>
      <c r="O45" s="481"/>
      <c r="P45" s="620"/>
      <c r="Q45" s="604"/>
      <c r="R45" s="621"/>
      <c r="S45" s="602"/>
      <c r="T45" s="602"/>
      <c r="U45" s="602"/>
      <c r="V45" s="602"/>
      <c r="W45" s="602"/>
      <c r="X45" s="602"/>
      <c r="Y45" s="602"/>
      <c r="Z45" s="602"/>
      <c r="AA45" s="602"/>
      <c r="AB45" s="602">
        <v>15000</v>
      </c>
      <c r="AC45" s="602"/>
      <c r="AD45" s="592"/>
      <c r="AE45" s="592"/>
      <c r="AF45" s="592"/>
      <c r="AG45" s="592"/>
      <c r="AH45" s="1346" t="s">
        <v>366</v>
      </c>
      <c r="AI45" s="1317"/>
      <c r="AJ45" s="1317"/>
      <c r="AK45" s="1379" t="s">
        <v>368</v>
      </c>
    </row>
    <row r="46" spans="2:37" ht="69" customHeight="1">
      <c r="B46" s="1149"/>
      <c r="C46" s="251" t="s">
        <v>422</v>
      </c>
      <c r="D46" s="277"/>
      <c r="E46" s="226" t="s">
        <v>423</v>
      </c>
      <c r="F46" s="226"/>
      <c r="G46" s="482"/>
      <c r="H46" s="252"/>
      <c r="I46" s="226" t="s">
        <v>423</v>
      </c>
      <c r="J46" s="586" t="s">
        <v>424</v>
      </c>
      <c r="K46" s="551">
        <v>100</v>
      </c>
      <c r="L46" s="551">
        <v>100</v>
      </c>
      <c r="M46" s="685">
        <v>100</v>
      </c>
      <c r="N46" s="483"/>
      <c r="O46" s="485"/>
      <c r="P46" s="486"/>
      <c r="Q46" s="221"/>
      <c r="R46" s="487">
        <v>15000000</v>
      </c>
      <c r="S46" s="592"/>
      <c r="T46" s="592"/>
      <c r="U46" s="592"/>
      <c r="V46" s="592"/>
      <c r="W46" s="592"/>
      <c r="X46" s="592"/>
      <c r="Y46" s="592"/>
      <c r="Z46" s="592"/>
      <c r="AA46" s="592"/>
      <c r="AB46" s="592">
        <v>20700</v>
      </c>
      <c r="AC46" s="592"/>
      <c r="AD46" s="592"/>
      <c r="AE46" s="592"/>
      <c r="AF46" s="248"/>
      <c r="AG46" s="248"/>
      <c r="AH46" s="1347"/>
      <c r="AI46" s="1317"/>
      <c r="AJ46" s="1317"/>
      <c r="AK46" s="1380"/>
    </row>
    <row r="47" spans="2:37" ht="62.25" customHeight="1">
      <c r="B47" s="1149"/>
      <c r="C47" s="251" t="s">
        <v>425</v>
      </c>
      <c r="D47" s="277"/>
      <c r="E47" s="226" t="s">
        <v>426</v>
      </c>
      <c r="F47" s="226"/>
      <c r="G47" s="488"/>
      <c r="H47" s="252"/>
      <c r="I47" s="226" t="s">
        <v>426</v>
      </c>
      <c r="J47" s="586" t="s">
        <v>427</v>
      </c>
      <c r="K47" s="551">
        <v>100</v>
      </c>
      <c r="L47" s="551">
        <v>100</v>
      </c>
      <c r="M47" s="685">
        <v>100</v>
      </c>
      <c r="N47" s="483"/>
      <c r="O47" s="489"/>
      <c r="P47" s="490">
        <v>5000000</v>
      </c>
      <c r="Q47" s="221"/>
      <c r="R47" s="491"/>
      <c r="S47" s="592"/>
      <c r="T47" s="592"/>
      <c r="U47" s="592"/>
      <c r="V47" s="592"/>
      <c r="W47" s="592"/>
      <c r="X47" s="592"/>
      <c r="Y47" s="592"/>
      <c r="Z47" s="592"/>
      <c r="AA47" s="592"/>
      <c r="AB47" s="592">
        <v>16000</v>
      </c>
      <c r="AC47" s="592"/>
      <c r="AD47" s="592"/>
      <c r="AE47" s="592"/>
      <c r="AF47" s="248"/>
      <c r="AG47" s="248"/>
      <c r="AH47" s="1347"/>
      <c r="AI47" s="1317"/>
      <c r="AJ47" s="1317"/>
      <c r="AK47" s="1380"/>
    </row>
    <row r="48" spans="2:37" ht="49.5" customHeight="1">
      <c r="B48" s="1149"/>
      <c r="C48" s="567" t="s">
        <v>428</v>
      </c>
      <c r="D48" s="277"/>
      <c r="E48" s="315" t="s">
        <v>429</v>
      </c>
      <c r="F48" s="315"/>
      <c r="G48" s="492"/>
      <c r="H48" s="316"/>
      <c r="I48" s="237" t="s">
        <v>429</v>
      </c>
      <c r="J48" s="586" t="s">
        <v>430</v>
      </c>
      <c r="K48" s="551">
        <v>10</v>
      </c>
      <c r="L48" s="551">
        <v>10</v>
      </c>
      <c r="M48" s="686"/>
      <c r="N48" s="483"/>
      <c r="O48" s="494"/>
      <c r="P48" s="495"/>
      <c r="Q48" s="256"/>
      <c r="R48" s="496"/>
      <c r="S48" s="594"/>
      <c r="T48" s="594"/>
      <c r="U48" s="594"/>
      <c r="V48" s="594"/>
      <c r="W48" s="594"/>
      <c r="X48" s="594"/>
      <c r="Y48" s="594"/>
      <c r="Z48" s="594"/>
      <c r="AA48" s="594"/>
      <c r="AB48" s="594">
        <v>35000</v>
      </c>
      <c r="AC48" s="594"/>
      <c r="AD48" s="594"/>
      <c r="AE48" s="594"/>
      <c r="AF48" s="255"/>
      <c r="AG48" s="255"/>
      <c r="AH48" s="1347"/>
      <c r="AI48" s="1338"/>
      <c r="AJ48" s="1338"/>
      <c r="AK48" s="1380"/>
    </row>
    <row r="49" spans="2:37" ht="15.75" thickBot="1">
      <c r="B49" s="1150"/>
      <c r="C49" s="633"/>
      <c r="D49" s="279"/>
      <c r="E49" s="498"/>
      <c r="F49" s="498"/>
      <c r="G49" s="634"/>
      <c r="H49" s="317"/>
      <c r="I49" s="635"/>
      <c r="J49" s="635"/>
      <c r="K49" s="280"/>
      <c r="L49" s="636"/>
      <c r="M49" s="687"/>
      <c r="N49" s="483"/>
      <c r="O49" s="541"/>
      <c r="P49" s="499"/>
      <c r="Q49" s="273"/>
      <c r="R49" s="500"/>
      <c r="S49" s="624"/>
      <c r="T49" s="624"/>
      <c r="U49" s="624"/>
      <c r="V49" s="624"/>
      <c r="W49" s="624"/>
      <c r="X49" s="624"/>
      <c r="Y49" s="624"/>
      <c r="Z49" s="624"/>
      <c r="AA49" s="624"/>
      <c r="AB49" s="624"/>
      <c r="AC49" s="624"/>
      <c r="AD49" s="624"/>
      <c r="AE49" s="624"/>
      <c r="AF49" s="272"/>
      <c r="AG49" s="272"/>
      <c r="AH49" s="501"/>
      <c r="AI49" s="1318"/>
      <c r="AJ49" s="1318"/>
      <c r="AK49" s="483"/>
    </row>
    <row r="50" ht="15"/>
    <row r="51" ht="15"/>
    <row r="52" ht="15"/>
    <row r="53" spans="2:37" ht="44.25" customHeight="1">
      <c r="B53" s="1370" t="s">
        <v>381</v>
      </c>
      <c r="C53" s="1371"/>
      <c r="D53" s="1371"/>
      <c r="E53" s="1371"/>
      <c r="F53" s="1371"/>
      <c r="G53" s="1371"/>
      <c r="H53" s="1371"/>
      <c r="I53" s="1372"/>
      <c r="J53" s="1210" t="s">
        <v>382</v>
      </c>
      <c r="K53" s="1211"/>
      <c r="L53" s="1211"/>
      <c r="M53" s="1211"/>
      <c r="N53" s="1211"/>
      <c r="O53" s="1211"/>
      <c r="P53" s="1211"/>
      <c r="Q53" s="1211"/>
      <c r="R53" s="1211"/>
      <c r="S53" s="1211"/>
      <c r="T53" s="1211"/>
      <c r="U53" s="1212"/>
      <c r="V53" s="1210" t="s">
        <v>16</v>
      </c>
      <c r="W53" s="1213"/>
      <c r="X53" s="1213"/>
      <c r="Y53" s="1213"/>
      <c r="Z53" s="1213"/>
      <c r="AA53" s="1213"/>
      <c r="AB53" s="1213"/>
      <c r="AC53" s="1213"/>
      <c r="AD53" s="1213"/>
      <c r="AE53" s="1213"/>
      <c r="AF53" s="1213"/>
      <c r="AG53" s="1213"/>
      <c r="AH53" s="1213"/>
      <c r="AI53" s="1213"/>
      <c r="AJ53" s="1213"/>
      <c r="AK53" s="1214"/>
    </row>
    <row r="54" spans="2:37" ht="30.75" customHeight="1" thickBot="1">
      <c r="B54" s="1373" t="s">
        <v>431</v>
      </c>
      <c r="C54" s="1374"/>
      <c r="D54" s="1374"/>
      <c r="E54" s="1375"/>
      <c r="F54" s="638"/>
      <c r="G54" s="1376" t="s">
        <v>295</v>
      </c>
      <c r="H54" s="1376"/>
      <c r="I54" s="1376"/>
      <c r="J54" s="1106"/>
      <c r="K54" s="1106"/>
      <c r="L54" s="1106"/>
      <c r="M54" s="1106"/>
      <c r="N54" s="1106"/>
      <c r="O54" s="1107"/>
      <c r="P54" s="1218" t="s">
        <v>0</v>
      </c>
      <c r="Q54" s="1219"/>
      <c r="R54" s="1219"/>
      <c r="S54" s="1219"/>
      <c r="T54" s="1219"/>
      <c r="U54" s="1219"/>
      <c r="V54" s="1219"/>
      <c r="W54" s="1219"/>
      <c r="X54" s="1219"/>
      <c r="Y54" s="1219"/>
      <c r="Z54" s="1219"/>
      <c r="AA54" s="1219"/>
      <c r="AB54" s="1219"/>
      <c r="AC54" s="1219"/>
      <c r="AD54" s="1219"/>
      <c r="AE54" s="1219"/>
      <c r="AF54" s="1219"/>
      <c r="AG54" s="1220"/>
      <c r="AH54" s="1221" t="s">
        <v>1</v>
      </c>
      <c r="AI54" s="1222"/>
      <c r="AJ54" s="1222"/>
      <c r="AK54" s="1223"/>
    </row>
    <row r="55" spans="2:37" ht="15">
      <c r="B55" s="1189" t="s">
        <v>17</v>
      </c>
      <c r="C55" s="639"/>
      <c r="D55" s="1191" t="s">
        <v>2</v>
      </c>
      <c r="E55" s="1192"/>
      <c r="F55" s="1192"/>
      <c r="G55" s="1192"/>
      <c r="H55" s="1192"/>
      <c r="I55" s="1192"/>
      <c r="J55" s="1195" t="s">
        <v>3</v>
      </c>
      <c r="K55" s="1197" t="s">
        <v>18</v>
      </c>
      <c r="L55" s="1197" t="s">
        <v>4</v>
      </c>
      <c r="M55" s="1199" t="s">
        <v>520</v>
      </c>
      <c r="N55" s="1184" t="s">
        <v>19</v>
      </c>
      <c r="O55" s="1186" t="s">
        <v>20</v>
      </c>
      <c r="P55" s="1188" t="s">
        <v>30</v>
      </c>
      <c r="Q55" s="1180"/>
      <c r="R55" s="1179" t="s">
        <v>31</v>
      </c>
      <c r="S55" s="1180"/>
      <c r="T55" s="1179" t="s">
        <v>32</v>
      </c>
      <c r="U55" s="1180"/>
      <c r="V55" s="1179" t="s">
        <v>7</v>
      </c>
      <c r="W55" s="1180"/>
      <c r="X55" s="1179" t="s">
        <v>6</v>
      </c>
      <c r="Y55" s="1180"/>
      <c r="Z55" s="1179" t="s">
        <v>33</v>
      </c>
      <c r="AA55" s="1180"/>
      <c r="AB55" s="1179" t="s">
        <v>5</v>
      </c>
      <c r="AC55" s="1180"/>
      <c r="AD55" s="1179" t="s">
        <v>8</v>
      </c>
      <c r="AE55" s="1180"/>
      <c r="AF55" s="1179" t="s">
        <v>9</v>
      </c>
      <c r="AG55" s="1181"/>
      <c r="AH55" s="1182" t="s">
        <v>10</v>
      </c>
      <c r="AI55" s="1165" t="s">
        <v>11</v>
      </c>
      <c r="AJ55" s="1167" t="s">
        <v>111</v>
      </c>
      <c r="AK55" s="1169" t="s">
        <v>21</v>
      </c>
    </row>
    <row r="56" spans="2:37" ht="18.75" thickBot="1">
      <c r="B56" s="1190"/>
      <c r="C56" s="640"/>
      <c r="D56" s="1193"/>
      <c r="E56" s="1194"/>
      <c r="F56" s="1194"/>
      <c r="G56" s="1194"/>
      <c r="H56" s="1194"/>
      <c r="I56" s="1194"/>
      <c r="J56" s="1196"/>
      <c r="K56" s="1198" t="s">
        <v>18</v>
      </c>
      <c r="L56" s="1198"/>
      <c r="M56" s="1200"/>
      <c r="N56" s="1185"/>
      <c r="O56" s="1187"/>
      <c r="P56" s="179" t="s">
        <v>22</v>
      </c>
      <c r="Q56" s="180" t="s">
        <v>23</v>
      </c>
      <c r="R56" s="181" t="s">
        <v>22</v>
      </c>
      <c r="S56" s="180" t="s">
        <v>23</v>
      </c>
      <c r="T56" s="181" t="s">
        <v>22</v>
      </c>
      <c r="U56" s="180" t="s">
        <v>23</v>
      </c>
      <c r="V56" s="181" t="s">
        <v>22</v>
      </c>
      <c r="W56" s="180" t="s">
        <v>23</v>
      </c>
      <c r="X56" s="181" t="s">
        <v>22</v>
      </c>
      <c r="Y56" s="180" t="s">
        <v>23</v>
      </c>
      <c r="Z56" s="181" t="s">
        <v>22</v>
      </c>
      <c r="AA56" s="180" t="s">
        <v>23</v>
      </c>
      <c r="AB56" s="181" t="s">
        <v>22</v>
      </c>
      <c r="AC56" s="180" t="s">
        <v>24</v>
      </c>
      <c r="AD56" s="181" t="s">
        <v>22</v>
      </c>
      <c r="AE56" s="180" t="s">
        <v>24</v>
      </c>
      <c r="AF56" s="181" t="s">
        <v>22</v>
      </c>
      <c r="AG56" s="182" t="s">
        <v>24</v>
      </c>
      <c r="AH56" s="1183"/>
      <c r="AI56" s="1166"/>
      <c r="AJ56" s="1168"/>
      <c r="AK56" s="1170"/>
    </row>
    <row r="57" spans="2:37" ht="66.75" customHeight="1" thickBot="1">
      <c r="B57" s="183" t="s">
        <v>360</v>
      </c>
      <c r="C57" s="477"/>
      <c r="D57" s="1171" t="s">
        <v>383</v>
      </c>
      <c r="E57" s="1172"/>
      <c r="F57" s="1172"/>
      <c r="G57" s="1172"/>
      <c r="H57" s="1172"/>
      <c r="I57" s="1172"/>
      <c r="J57" s="185" t="s">
        <v>114</v>
      </c>
      <c r="K57" s="186"/>
      <c r="L57" s="187"/>
      <c r="M57" s="187"/>
      <c r="N57" s="188"/>
      <c r="O57" s="189"/>
      <c r="P57" s="190">
        <f aca="true" t="shared" si="6" ref="P57:AE57">+P59</f>
        <v>0</v>
      </c>
      <c r="Q57" s="191">
        <f t="shared" si="6"/>
        <v>0</v>
      </c>
      <c r="R57" s="191">
        <f t="shared" si="6"/>
        <v>104855051</v>
      </c>
      <c r="S57" s="191">
        <f t="shared" si="6"/>
        <v>0</v>
      </c>
      <c r="T57" s="191">
        <f t="shared" si="6"/>
        <v>0</v>
      </c>
      <c r="U57" s="191">
        <f t="shared" si="6"/>
        <v>0</v>
      </c>
      <c r="V57" s="191">
        <f t="shared" si="6"/>
        <v>0</v>
      </c>
      <c r="W57" s="191">
        <f t="shared" si="6"/>
        <v>0</v>
      </c>
      <c r="X57" s="191">
        <f t="shared" si="6"/>
        <v>0</v>
      </c>
      <c r="Y57" s="191">
        <f t="shared" si="6"/>
        <v>0</v>
      </c>
      <c r="Z57" s="191">
        <f t="shared" si="6"/>
        <v>0</v>
      </c>
      <c r="AA57" s="191">
        <f t="shared" si="6"/>
        <v>0</v>
      </c>
      <c r="AB57" s="191">
        <f t="shared" si="6"/>
        <v>87260</v>
      </c>
      <c r="AC57" s="191">
        <f t="shared" si="6"/>
        <v>0</v>
      </c>
      <c r="AD57" s="191">
        <f t="shared" si="6"/>
        <v>0</v>
      </c>
      <c r="AE57" s="191">
        <f t="shared" si="6"/>
        <v>0</v>
      </c>
      <c r="AF57" s="191">
        <f>+AD57+AB57+Z57+X57+V57+T57+R57+P57</f>
        <v>104942311</v>
      </c>
      <c r="AG57" s="192">
        <f>+AE57+AC57+AA57+Y57+W57+U57+S57+Q57</f>
        <v>0</v>
      </c>
      <c r="AH57" s="193" t="e">
        <f>AH59+AH65+#REF!</f>
        <v>#REF!</v>
      </c>
      <c r="AI57" s="194"/>
      <c r="AJ57" s="194"/>
      <c r="AK57" s="195"/>
    </row>
    <row r="58" spans="2:37" ht="15.75" thickBot="1">
      <c r="B58" s="476"/>
      <c r="C58"/>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8"/>
    </row>
    <row r="59" spans="2:37" ht="71.25" customHeight="1" thickBot="1">
      <c r="B59" s="233" t="s">
        <v>12</v>
      </c>
      <c r="C59" s="234" t="s">
        <v>258</v>
      </c>
      <c r="D59" s="198" t="s">
        <v>28</v>
      </c>
      <c r="E59" s="198" t="s">
        <v>13</v>
      </c>
      <c r="F59" s="198" t="s">
        <v>265</v>
      </c>
      <c r="G59" s="200" t="s">
        <v>25</v>
      </c>
      <c r="H59" s="310" t="s">
        <v>26</v>
      </c>
      <c r="I59" s="311" t="s">
        <v>116</v>
      </c>
      <c r="J59" s="258" t="s">
        <v>29</v>
      </c>
      <c r="K59" s="312"/>
      <c r="L59" s="312"/>
      <c r="M59" s="312"/>
      <c r="N59" s="312"/>
      <c r="O59" s="313"/>
      <c r="P59" s="208">
        <f aca="true" t="shared" si="7" ref="P59:AE59">SUM(P60:P63)</f>
        <v>0</v>
      </c>
      <c r="Q59" s="209">
        <f t="shared" si="7"/>
        <v>0</v>
      </c>
      <c r="R59" s="210">
        <f t="shared" si="7"/>
        <v>104855051</v>
      </c>
      <c r="S59" s="209">
        <f t="shared" si="7"/>
        <v>0</v>
      </c>
      <c r="T59" s="210">
        <f t="shared" si="7"/>
        <v>0</v>
      </c>
      <c r="U59" s="209">
        <f t="shared" si="7"/>
        <v>0</v>
      </c>
      <c r="V59" s="210">
        <f t="shared" si="7"/>
        <v>0</v>
      </c>
      <c r="W59" s="209">
        <f t="shared" si="7"/>
        <v>0</v>
      </c>
      <c r="X59" s="210">
        <f t="shared" si="7"/>
        <v>0</v>
      </c>
      <c r="Y59" s="209">
        <f t="shared" si="7"/>
        <v>0</v>
      </c>
      <c r="Z59" s="210">
        <f t="shared" si="7"/>
        <v>0</v>
      </c>
      <c r="AA59" s="209">
        <f t="shared" si="7"/>
        <v>0</v>
      </c>
      <c r="AB59" s="210">
        <f t="shared" si="7"/>
        <v>87260</v>
      </c>
      <c r="AC59" s="209">
        <f t="shared" si="7"/>
        <v>0</v>
      </c>
      <c r="AD59" s="210">
        <f t="shared" si="7"/>
        <v>0</v>
      </c>
      <c r="AE59" s="209">
        <f t="shared" si="7"/>
        <v>0</v>
      </c>
      <c r="AF59" s="616">
        <f>+AD59+AB59+Z59+X59+V59+T59+R59+P59</f>
        <v>104942311</v>
      </c>
      <c r="AG59" s="209">
        <f>+AE59+AC59+AA59+Y59+W59+S59+Q59</f>
        <v>0</v>
      </c>
      <c r="AH59" s="212">
        <f>SUM(AH60:AH63)</f>
        <v>0</v>
      </c>
      <c r="AI59" s="213"/>
      <c r="AJ59" s="213"/>
      <c r="AK59" s="214"/>
    </row>
    <row r="60" spans="2:37" ht="97.5" customHeight="1">
      <c r="B60" s="1381" t="s">
        <v>452</v>
      </c>
      <c r="C60" s="606" t="s">
        <v>432</v>
      </c>
      <c r="D60" s="236"/>
      <c r="E60" s="237" t="s">
        <v>433</v>
      </c>
      <c r="F60" s="238"/>
      <c r="G60" s="479"/>
      <c r="H60" s="228"/>
      <c r="I60" s="650" t="s">
        <v>433</v>
      </c>
      <c r="J60" s="457" t="s">
        <v>434</v>
      </c>
      <c r="K60" s="551">
        <v>0</v>
      </c>
      <c r="L60" s="551">
        <v>100</v>
      </c>
      <c r="M60" s="684">
        <v>100</v>
      </c>
      <c r="N60" s="225"/>
      <c r="O60" s="481"/>
      <c r="P60" s="620"/>
      <c r="Q60" s="604"/>
      <c r="R60" s="621">
        <f>15000000+12000000+10000000</f>
        <v>37000000</v>
      </c>
      <c r="S60" s="602"/>
      <c r="T60" s="602"/>
      <c r="U60" s="602"/>
      <c r="V60" s="602"/>
      <c r="W60" s="602"/>
      <c r="X60" s="602"/>
      <c r="Y60" s="602"/>
      <c r="Z60" s="602"/>
      <c r="AA60" s="602"/>
      <c r="AB60" s="602">
        <v>20000</v>
      </c>
      <c r="AC60" s="602"/>
      <c r="AD60" s="592"/>
      <c r="AE60" s="592"/>
      <c r="AF60" s="1339">
        <f>+P60:P62+R60:R62+T60:T62+V60:V62+X60:X62+Z60:Z62+AD60:AD62</f>
        <v>37000000</v>
      </c>
      <c r="AG60" s="1339">
        <f>+Q60:Q62+S60:S62+U60:U62+W60:W62+Y60:Y62+AC60:AC62+AE60:AE62</f>
        <v>0</v>
      </c>
      <c r="AH60" s="1346" t="s">
        <v>442</v>
      </c>
      <c r="AI60" s="1317"/>
      <c r="AJ60" s="1317"/>
      <c r="AK60" s="483" t="s">
        <v>368</v>
      </c>
    </row>
    <row r="61" spans="2:37" ht="69.75" customHeight="1" thickBot="1">
      <c r="B61" s="1382"/>
      <c r="C61" s="543"/>
      <c r="D61" s="277"/>
      <c r="E61" s="226" t="s">
        <v>435</v>
      </c>
      <c r="F61" s="226"/>
      <c r="G61" s="482"/>
      <c r="H61" s="252"/>
      <c r="I61" s="645" t="s">
        <v>435</v>
      </c>
      <c r="J61" s="457" t="s">
        <v>436</v>
      </c>
      <c r="K61" s="551">
        <v>0</v>
      </c>
      <c r="L61" s="551">
        <v>3</v>
      </c>
      <c r="M61" s="685">
        <v>0</v>
      </c>
      <c r="N61" s="483"/>
      <c r="O61" s="485"/>
      <c r="P61" s="486"/>
      <c r="Q61" s="221"/>
      <c r="R61" s="487"/>
      <c r="S61" s="592"/>
      <c r="T61" s="592"/>
      <c r="U61" s="592"/>
      <c r="V61" s="592"/>
      <c r="W61" s="592"/>
      <c r="X61" s="592"/>
      <c r="Y61" s="592"/>
      <c r="Z61" s="592"/>
      <c r="AA61" s="592"/>
      <c r="AB61" s="592">
        <v>5175</v>
      </c>
      <c r="AC61" s="592"/>
      <c r="AD61" s="592"/>
      <c r="AE61" s="592"/>
      <c r="AF61" s="1345"/>
      <c r="AG61" s="1345"/>
      <c r="AH61" s="1347"/>
      <c r="AI61" s="1317"/>
      <c r="AJ61" s="1317"/>
      <c r="AK61" s="483" t="s">
        <v>368</v>
      </c>
    </row>
    <row r="62" spans="2:37" ht="63" customHeight="1" thickBot="1">
      <c r="B62" s="651" t="s">
        <v>451</v>
      </c>
      <c r="C62" s="523" t="s">
        <v>437</v>
      </c>
      <c r="D62" s="277"/>
      <c r="E62" s="226" t="s">
        <v>438</v>
      </c>
      <c r="F62" s="226"/>
      <c r="G62" s="488"/>
      <c r="H62" s="252"/>
      <c r="I62" s="645" t="s">
        <v>438</v>
      </c>
      <c r="J62" s="457" t="s">
        <v>439</v>
      </c>
      <c r="K62" s="551">
        <v>0</v>
      </c>
      <c r="L62" s="551">
        <v>100</v>
      </c>
      <c r="M62" s="685">
        <v>100</v>
      </c>
      <c r="N62" s="483"/>
      <c r="O62" s="489"/>
      <c r="P62" s="490"/>
      <c r="Q62" s="221"/>
      <c r="R62" s="491">
        <v>67855051</v>
      </c>
      <c r="S62" s="592"/>
      <c r="T62" s="592"/>
      <c r="U62" s="592"/>
      <c r="V62" s="592"/>
      <c r="W62" s="592"/>
      <c r="X62" s="592"/>
      <c r="Y62" s="592"/>
      <c r="Z62" s="592"/>
      <c r="AA62" s="592"/>
      <c r="AB62" s="592">
        <v>62085</v>
      </c>
      <c r="AC62" s="592"/>
      <c r="AD62" s="592"/>
      <c r="AE62" s="592"/>
      <c r="AF62" s="1368"/>
      <c r="AG62" s="1368"/>
      <c r="AH62" s="1369"/>
      <c r="AI62" s="1317"/>
      <c r="AJ62" s="1317"/>
      <c r="AK62" s="483" t="s">
        <v>368</v>
      </c>
    </row>
    <row r="63" spans="2:37" ht="15.75" thickBot="1">
      <c r="B63" s="642"/>
      <c r="C63" s="641"/>
      <c r="D63" s="279"/>
      <c r="E63" s="498"/>
      <c r="F63" s="498"/>
      <c r="G63" s="634"/>
      <c r="H63" s="317"/>
      <c r="I63" s="635"/>
      <c r="J63" s="635"/>
      <c r="K63" s="280"/>
      <c r="L63" s="636"/>
      <c r="M63" s="687"/>
      <c r="N63" s="483"/>
      <c r="O63" s="541"/>
      <c r="P63" s="499"/>
      <c r="Q63" s="273"/>
      <c r="R63" s="500"/>
      <c r="S63" s="624"/>
      <c r="T63" s="624"/>
      <c r="U63" s="624"/>
      <c r="V63" s="624"/>
      <c r="W63" s="624"/>
      <c r="X63" s="624"/>
      <c r="Y63" s="624"/>
      <c r="Z63" s="624"/>
      <c r="AA63" s="624"/>
      <c r="AB63" s="624"/>
      <c r="AC63" s="624"/>
      <c r="AD63" s="624"/>
      <c r="AE63" s="624"/>
      <c r="AF63" s="272"/>
      <c r="AG63" s="272"/>
      <c r="AH63" s="501"/>
      <c r="AI63" s="1318"/>
      <c r="AJ63" s="1318"/>
      <c r="AK63" s="483"/>
    </row>
    <row r="82" ht="15"/>
    <row r="83" ht="15"/>
    <row r="84" ht="15"/>
    <row r="85" ht="15"/>
    <row r="86" ht="15"/>
    <row r="87" ht="15"/>
    <row r="88" ht="15"/>
    <row r="89" ht="15"/>
    <row r="90" ht="15"/>
  </sheetData>
  <sheetProtection/>
  <mergeCells count="143">
    <mergeCell ref="V4:AK4"/>
    <mergeCell ref="B5:E5"/>
    <mergeCell ref="G5:O5"/>
    <mergeCell ref="P5:AG5"/>
    <mergeCell ref="AH5:AK5"/>
    <mergeCell ref="B6:B7"/>
    <mergeCell ref="J6:J7"/>
    <mergeCell ref="K6:K7"/>
    <mergeCell ref="L6:L7"/>
    <mergeCell ref="M6:M7"/>
    <mergeCell ref="B4:I4"/>
    <mergeCell ref="J4:U4"/>
    <mergeCell ref="N6:N7"/>
    <mergeCell ref="O6:O7"/>
    <mergeCell ref="P6:Q6"/>
    <mergeCell ref="R6:S6"/>
    <mergeCell ref="T6:U6"/>
    <mergeCell ref="V6:W6"/>
    <mergeCell ref="AJ11:AJ17"/>
    <mergeCell ref="X6:Y6"/>
    <mergeCell ref="Z6:AA6"/>
    <mergeCell ref="AB6:AC6"/>
    <mergeCell ref="AD6:AE6"/>
    <mergeCell ref="AF6:AG6"/>
    <mergeCell ref="AH6:AH7"/>
    <mergeCell ref="B21:I21"/>
    <mergeCell ref="J21:U21"/>
    <mergeCell ref="V21:AK21"/>
    <mergeCell ref="AI6:AI7"/>
    <mergeCell ref="AJ6:AJ7"/>
    <mergeCell ref="AK6:AK7"/>
    <mergeCell ref="B11:B17"/>
    <mergeCell ref="AF11:AF17"/>
    <mergeCell ref="AG11:AG17"/>
    <mergeCell ref="AI11:AI17"/>
    <mergeCell ref="B22:E22"/>
    <mergeCell ref="G22:O22"/>
    <mergeCell ref="P22:AG22"/>
    <mergeCell ref="AH22:AK22"/>
    <mergeCell ref="B23:B24"/>
    <mergeCell ref="D23:I24"/>
    <mergeCell ref="J23:J24"/>
    <mergeCell ref="K23:K24"/>
    <mergeCell ref="L23:L24"/>
    <mergeCell ref="M23:M24"/>
    <mergeCell ref="AB23:AC23"/>
    <mergeCell ref="AD23:AE23"/>
    <mergeCell ref="AF23:AG23"/>
    <mergeCell ref="AH23:AH24"/>
    <mergeCell ref="N23:N24"/>
    <mergeCell ref="O23:O24"/>
    <mergeCell ref="P23:Q23"/>
    <mergeCell ref="R23:S23"/>
    <mergeCell ref="T23:U23"/>
    <mergeCell ref="V23:W23"/>
    <mergeCell ref="AH45:AH48"/>
    <mergeCell ref="B60:B61"/>
    <mergeCell ref="AI23:AI24"/>
    <mergeCell ref="AJ23:AJ24"/>
    <mergeCell ref="AK23:AK24"/>
    <mergeCell ref="D25:I25"/>
    <mergeCell ref="B28:B34"/>
    <mergeCell ref="AI28:AI34"/>
    <mergeCell ref="AJ28:AJ34"/>
    <mergeCell ref="C23:C25"/>
    <mergeCell ref="M40:M41"/>
    <mergeCell ref="B38:I38"/>
    <mergeCell ref="J38:U38"/>
    <mergeCell ref="V38:AK38"/>
    <mergeCell ref="AH11:AH17"/>
    <mergeCell ref="AF28:AF33"/>
    <mergeCell ref="AG28:AG33"/>
    <mergeCell ref="AH28:AH33"/>
    <mergeCell ref="X23:Y23"/>
    <mergeCell ref="Z23:AA23"/>
    <mergeCell ref="V40:W40"/>
    <mergeCell ref="B39:E39"/>
    <mergeCell ref="G39:O39"/>
    <mergeCell ref="P39:AG39"/>
    <mergeCell ref="AH39:AK39"/>
    <mergeCell ref="B40:B41"/>
    <mergeCell ref="D40:I41"/>
    <mergeCell ref="J40:J41"/>
    <mergeCell ref="K40:K41"/>
    <mergeCell ref="L40:L41"/>
    <mergeCell ref="Z40:AA40"/>
    <mergeCell ref="AB40:AC40"/>
    <mergeCell ref="AD40:AE40"/>
    <mergeCell ref="AF40:AG40"/>
    <mergeCell ref="AH40:AH41"/>
    <mergeCell ref="N40:N41"/>
    <mergeCell ref="O40:O41"/>
    <mergeCell ref="P40:Q40"/>
    <mergeCell ref="R40:S40"/>
    <mergeCell ref="T40:U40"/>
    <mergeCell ref="AI40:AI41"/>
    <mergeCell ref="AJ40:AJ41"/>
    <mergeCell ref="AK40:AK41"/>
    <mergeCell ref="D42:I42"/>
    <mergeCell ref="B45:B49"/>
    <mergeCell ref="AI45:AI49"/>
    <mergeCell ref="AJ45:AJ49"/>
    <mergeCell ref="C40:C41"/>
    <mergeCell ref="AK45:AK48"/>
    <mergeCell ref="X40:Y40"/>
    <mergeCell ref="B53:I53"/>
    <mergeCell ref="J53:U53"/>
    <mergeCell ref="V53:AK53"/>
    <mergeCell ref="B54:E54"/>
    <mergeCell ref="G54:O54"/>
    <mergeCell ref="P54:AG54"/>
    <mergeCell ref="AH54:AK54"/>
    <mergeCell ref="B55:B56"/>
    <mergeCell ref="D55:I56"/>
    <mergeCell ref="J55:J56"/>
    <mergeCell ref="K55:K56"/>
    <mergeCell ref="L55:L56"/>
    <mergeCell ref="M55:M56"/>
    <mergeCell ref="AD55:AE55"/>
    <mergeCell ref="AF55:AG55"/>
    <mergeCell ref="AH55:AH56"/>
    <mergeCell ref="N55:N56"/>
    <mergeCell ref="O55:O56"/>
    <mergeCell ref="P55:Q55"/>
    <mergeCell ref="R55:S55"/>
    <mergeCell ref="T55:U55"/>
    <mergeCell ref="V55:W55"/>
    <mergeCell ref="D57:I57"/>
    <mergeCell ref="AI60:AI63"/>
    <mergeCell ref="AJ60:AJ63"/>
    <mergeCell ref="AF60:AF62"/>
    <mergeCell ref="AG60:AG62"/>
    <mergeCell ref="AH60:AH62"/>
    <mergeCell ref="B2:AK2"/>
    <mergeCell ref="B3:AK3"/>
    <mergeCell ref="C6:I7"/>
    <mergeCell ref="C8:I8"/>
    <mergeCell ref="AI55:AI56"/>
    <mergeCell ref="AJ55:AJ56"/>
    <mergeCell ref="AK55:AK56"/>
    <mergeCell ref="X55:Y55"/>
    <mergeCell ref="Z55:AA55"/>
    <mergeCell ref="AB55:AC55"/>
  </mergeCell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00B0F0"/>
  </sheetPr>
  <dimension ref="B1:AK19"/>
  <sheetViews>
    <sheetView zoomScale="90" zoomScaleNormal="90" zoomScalePageLayoutView="0" workbookViewId="0" topLeftCell="G1">
      <selection activeCell="G1" sqref="A1:IV16384"/>
    </sheetView>
  </sheetViews>
  <sheetFormatPr defaultColWidth="11.421875" defaultRowHeight="15"/>
  <cols>
    <col min="1" max="1" width="4.57421875" style="0" customWidth="1"/>
    <col min="2" max="2" width="15.8515625" style="173" customWidth="1"/>
    <col min="3" max="3" width="28.57421875" style="173" customWidth="1"/>
    <col min="4" max="4" width="12.140625" style="173" customWidth="1"/>
    <col min="5" max="5" width="30.00390625" style="0" customWidth="1"/>
    <col min="6" max="6" width="10.00390625" style="0" customWidth="1"/>
    <col min="9" max="9" width="19.28125" style="174" customWidth="1"/>
    <col min="10" max="10" width="15.7109375" style="174" customWidth="1"/>
    <col min="11" max="11" width="4.8515625" style="174" customWidth="1"/>
    <col min="12" max="13" width="5.7109375" style="0" customWidth="1"/>
    <col min="14" max="14" width="6.57421875" style="0" customWidth="1"/>
    <col min="15" max="15" width="6.140625" style="0" customWidth="1"/>
    <col min="16" max="16" width="5.57421875" style="0" customWidth="1"/>
    <col min="17" max="17" width="6.140625" style="0" customWidth="1"/>
    <col min="18" max="23" width="5.00390625" style="0" customWidth="1"/>
    <col min="24" max="24" width="6.140625" style="0" customWidth="1"/>
    <col min="25" max="29" width="5.00390625" style="0" customWidth="1"/>
    <col min="30" max="30" width="7.421875" style="0" customWidth="1"/>
    <col min="31" max="31" width="5.00390625" style="0" customWidth="1"/>
    <col min="32" max="32" width="6.28125" style="0" customWidth="1"/>
    <col min="33" max="33" width="5.00390625" style="0" customWidth="1"/>
    <col min="34" max="34" width="5.140625" style="175" customWidth="1"/>
    <col min="35" max="35" width="5.421875" style="0" customWidth="1"/>
    <col min="36" max="36" width="4.8515625" style="0" customWidth="1"/>
    <col min="37" max="37" width="10.28125" style="0" customWidth="1"/>
  </cols>
  <sheetData>
    <row r="1" spans="2:37" ht="15.75" thickBot="1">
      <c r="B1" s="473"/>
      <c r="C1" s="473"/>
      <c r="D1" s="473"/>
      <c r="E1" s="474"/>
      <c r="F1" s="474"/>
      <c r="G1" s="474"/>
      <c r="H1" s="474"/>
      <c r="I1" s="475"/>
      <c r="J1" s="475"/>
      <c r="K1" s="475"/>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row>
    <row r="2" spans="2:37" ht="15">
      <c r="B2" s="1201" t="s">
        <v>39</v>
      </c>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c r="AH2" s="1202"/>
      <c r="AI2" s="1202"/>
      <c r="AJ2" s="1202"/>
      <c r="AK2" s="1203"/>
    </row>
    <row r="3" spans="2:37" ht="15.75" thickBot="1">
      <c r="B3" s="1204" t="s">
        <v>515</v>
      </c>
      <c r="C3" s="120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c r="AD3" s="1205"/>
      <c r="AE3" s="1205"/>
      <c r="AF3" s="1205"/>
      <c r="AG3" s="1205"/>
      <c r="AH3" s="1205"/>
      <c r="AI3" s="1205"/>
      <c r="AJ3" s="1205"/>
      <c r="AK3" s="1206"/>
    </row>
    <row r="4" spans="2:37" ht="33.75" customHeight="1">
      <c r="B4" s="1293" t="s">
        <v>297</v>
      </c>
      <c r="C4" s="1294"/>
      <c r="D4" s="1294"/>
      <c r="E4" s="1294"/>
      <c r="F4" s="1294"/>
      <c r="G4" s="1294"/>
      <c r="H4" s="1294"/>
      <c r="I4" s="1295"/>
      <c r="J4" s="1296" t="s">
        <v>299</v>
      </c>
      <c r="K4" s="1297"/>
      <c r="L4" s="1297"/>
      <c r="M4" s="1297"/>
      <c r="N4" s="1297"/>
      <c r="O4" s="1297"/>
      <c r="P4" s="1297"/>
      <c r="Q4" s="1297"/>
      <c r="R4" s="1297"/>
      <c r="S4" s="1297"/>
      <c r="T4" s="1297"/>
      <c r="U4" s="1298"/>
      <c r="V4" s="1210" t="s">
        <v>16</v>
      </c>
      <c r="W4" s="1213"/>
      <c r="X4" s="1213"/>
      <c r="Y4" s="1213"/>
      <c r="Z4" s="1213"/>
      <c r="AA4" s="1213"/>
      <c r="AB4" s="1213"/>
      <c r="AC4" s="1213"/>
      <c r="AD4" s="1213"/>
      <c r="AE4" s="1213"/>
      <c r="AF4" s="1213"/>
      <c r="AG4" s="1213"/>
      <c r="AH4" s="1213"/>
      <c r="AI4" s="1213"/>
      <c r="AJ4" s="1213"/>
      <c r="AK4" s="1214"/>
    </row>
    <row r="5" spans="2:37" ht="39" customHeight="1" thickBot="1">
      <c r="B5" s="1215" t="s">
        <v>298</v>
      </c>
      <c r="C5" s="1216"/>
      <c r="D5" s="1216"/>
      <c r="E5" s="1217"/>
      <c r="F5" s="464"/>
      <c r="G5" s="1106" t="s">
        <v>295</v>
      </c>
      <c r="H5" s="1106"/>
      <c r="I5" s="1106"/>
      <c r="J5" s="1106"/>
      <c r="K5" s="1106"/>
      <c r="L5" s="1106"/>
      <c r="M5" s="1106"/>
      <c r="N5" s="1106"/>
      <c r="O5" s="1107"/>
      <c r="P5" s="1299" t="s">
        <v>0</v>
      </c>
      <c r="Q5" s="1300"/>
      <c r="R5" s="1300"/>
      <c r="S5" s="1300"/>
      <c r="T5" s="1300"/>
      <c r="U5" s="1300"/>
      <c r="V5" s="1300"/>
      <c r="W5" s="1300"/>
      <c r="X5" s="1300"/>
      <c r="Y5" s="1300"/>
      <c r="Z5" s="1300"/>
      <c r="AA5" s="1300"/>
      <c r="AB5" s="1300"/>
      <c r="AC5" s="1300"/>
      <c r="AD5" s="1300"/>
      <c r="AE5" s="1300"/>
      <c r="AF5" s="1300"/>
      <c r="AG5" s="1301"/>
      <c r="AH5" s="1221" t="s">
        <v>1</v>
      </c>
      <c r="AI5" s="1222"/>
      <c r="AJ5" s="1222"/>
      <c r="AK5" s="1223"/>
    </row>
    <row r="6" spans="2:37" ht="16.5" customHeight="1">
      <c r="B6" s="1189" t="s">
        <v>17</v>
      </c>
      <c r="C6" s="177"/>
      <c r="D6" s="1191" t="s">
        <v>2</v>
      </c>
      <c r="E6" s="1192"/>
      <c r="F6" s="1192"/>
      <c r="G6" s="1192"/>
      <c r="H6" s="1192"/>
      <c r="I6" s="1302"/>
      <c r="J6" s="1195" t="s">
        <v>3</v>
      </c>
      <c r="K6" s="1197" t="s">
        <v>18</v>
      </c>
      <c r="L6" s="1197" t="s">
        <v>4</v>
      </c>
      <c r="M6" s="1199" t="s">
        <v>520</v>
      </c>
      <c r="N6" s="1184" t="s">
        <v>19</v>
      </c>
      <c r="O6" s="1186" t="s">
        <v>20</v>
      </c>
      <c r="P6" s="1188" t="s">
        <v>30</v>
      </c>
      <c r="Q6" s="1180"/>
      <c r="R6" s="1179" t="s">
        <v>31</v>
      </c>
      <c r="S6" s="1180"/>
      <c r="T6" s="1179" t="s">
        <v>32</v>
      </c>
      <c r="U6" s="1180"/>
      <c r="V6" s="1179" t="s">
        <v>7</v>
      </c>
      <c r="W6" s="1180"/>
      <c r="X6" s="1179" t="s">
        <v>6</v>
      </c>
      <c r="Y6" s="1180"/>
      <c r="Z6" s="1179" t="s">
        <v>33</v>
      </c>
      <c r="AA6" s="1180"/>
      <c r="AB6" s="1179" t="s">
        <v>5</v>
      </c>
      <c r="AC6" s="1180"/>
      <c r="AD6" s="1179" t="s">
        <v>8</v>
      </c>
      <c r="AE6" s="1180"/>
      <c r="AF6" s="1179" t="s">
        <v>9</v>
      </c>
      <c r="AG6" s="1181"/>
      <c r="AH6" s="1312" t="s">
        <v>10</v>
      </c>
      <c r="AI6" s="1165" t="s">
        <v>11</v>
      </c>
      <c r="AJ6" s="1167" t="s">
        <v>111</v>
      </c>
      <c r="AK6" s="1169" t="s">
        <v>21</v>
      </c>
    </row>
    <row r="7" spans="2:37" ht="54" customHeight="1" thickBot="1">
      <c r="B7" s="1190"/>
      <c r="C7" s="178"/>
      <c r="D7" s="1193"/>
      <c r="E7" s="1194"/>
      <c r="F7" s="1194"/>
      <c r="G7" s="1194"/>
      <c r="H7" s="1194"/>
      <c r="I7" s="1303"/>
      <c r="J7" s="1304"/>
      <c r="K7" s="1305" t="s">
        <v>18</v>
      </c>
      <c r="L7" s="1305"/>
      <c r="M7" s="1306"/>
      <c r="N7" s="1307"/>
      <c r="O7" s="1308"/>
      <c r="P7" s="179" t="s">
        <v>22</v>
      </c>
      <c r="Q7" s="180" t="s">
        <v>23</v>
      </c>
      <c r="R7" s="181" t="s">
        <v>22</v>
      </c>
      <c r="S7" s="180" t="s">
        <v>23</v>
      </c>
      <c r="T7" s="181" t="s">
        <v>22</v>
      </c>
      <c r="U7" s="180" t="s">
        <v>23</v>
      </c>
      <c r="V7" s="181" t="s">
        <v>22</v>
      </c>
      <c r="W7" s="180" t="s">
        <v>23</v>
      </c>
      <c r="X7" s="181" t="s">
        <v>22</v>
      </c>
      <c r="Y7" s="180" t="s">
        <v>23</v>
      </c>
      <c r="Z7" s="181" t="s">
        <v>22</v>
      </c>
      <c r="AA7" s="180" t="s">
        <v>23</v>
      </c>
      <c r="AB7" s="181" t="s">
        <v>22</v>
      </c>
      <c r="AC7" s="180" t="s">
        <v>24</v>
      </c>
      <c r="AD7" s="181" t="s">
        <v>22</v>
      </c>
      <c r="AE7" s="180" t="s">
        <v>24</v>
      </c>
      <c r="AF7" s="181" t="s">
        <v>22</v>
      </c>
      <c r="AG7" s="182" t="s">
        <v>24</v>
      </c>
      <c r="AH7" s="1313"/>
      <c r="AI7" s="1166"/>
      <c r="AJ7" s="1168"/>
      <c r="AK7" s="1170"/>
    </row>
    <row r="8" spans="2:37" ht="68.25" customHeight="1" thickBot="1">
      <c r="B8" s="183" t="s">
        <v>296</v>
      </c>
      <c r="C8" s="184"/>
      <c r="D8" s="1171" t="s">
        <v>263</v>
      </c>
      <c r="E8" s="1172"/>
      <c r="F8" s="1172"/>
      <c r="G8" s="1172"/>
      <c r="H8" s="1172"/>
      <c r="I8" s="1320"/>
      <c r="J8" s="185" t="s">
        <v>300</v>
      </c>
      <c r="K8" s="186">
        <v>145</v>
      </c>
      <c r="L8" s="187">
        <v>145</v>
      </c>
      <c r="M8" s="187"/>
      <c r="N8" s="188"/>
      <c r="O8" s="189"/>
      <c r="P8" s="190">
        <f aca="true" t="shared" si="0" ref="P8:AE8">+P10</f>
        <v>0</v>
      </c>
      <c r="Q8" s="362">
        <f t="shared" si="0"/>
        <v>0</v>
      </c>
      <c r="R8" s="191">
        <f t="shared" si="0"/>
        <v>0</v>
      </c>
      <c r="S8" s="362">
        <f t="shared" si="0"/>
        <v>158000000</v>
      </c>
      <c r="T8" s="191">
        <f t="shared" si="0"/>
        <v>0</v>
      </c>
      <c r="U8" s="362">
        <f t="shared" si="0"/>
        <v>0</v>
      </c>
      <c r="V8" s="191">
        <f t="shared" si="0"/>
        <v>0</v>
      </c>
      <c r="W8" s="362">
        <f t="shared" si="0"/>
        <v>0</v>
      </c>
      <c r="X8" s="191">
        <f t="shared" si="0"/>
        <v>0</v>
      </c>
      <c r="Y8" s="362">
        <f t="shared" si="0"/>
        <v>0</v>
      </c>
      <c r="Z8" s="191">
        <f t="shared" si="0"/>
        <v>0</v>
      </c>
      <c r="AA8" s="362">
        <f t="shared" si="0"/>
        <v>0</v>
      </c>
      <c r="AB8" s="191">
        <f t="shared" si="0"/>
        <v>380000000</v>
      </c>
      <c r="AC8" s="362">
        <f t="shared" si="0"/>
        <v>0</v>
      </c>
      <c r="AD8" s="191">
        <f t="shared" si="0"/>
        <v>0</v>
      </c>
      <c r="AE8" s="362">
        <f t="shared" si="0"/>
        <v>0</v>
      </c>
      <c r="AF8" s="191">
        <f>+P8+R8+T8+V8+X8+AB8+AD8</f>
        <v>380000000</v>
      </c>
      <c r="AG8" s="362">
        <f>+AE8+W8+U8+S8+Q8</f>
        <v>158000000</v>
      </c>
      <c r="AH8" s="193"/>
      <c r="AI8" s="194"/>
      <c r="AJ8" s="194"/>
      <c r="AK8" s="195"/>
    </row>
    <row r="9" spans="2:37" ht="5.25" customHeight="1" thickBot="1">
      <c r="B9" s="1321"/>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3"/>
    </row>
    <row r="10" spans="2:37" ht="78.75" customHeight="1" thickBot="1">
      <c r="B10" s="233" t="s">
        <v>12</v>
      </c>
      <c r="C10" s="234"/>
      <c r="D10" s="198" t="s">
        <v>28</v>
      </c>
      <c r="E10" s="198" t="s">
        <v>13</v>
      </c>
      <c r="F10" s="198" t="s">
        <v>265</v>
      </c>
      <c r="G10" s="200" t="s">
        <v>25</v>
      </c>
      <c r="H10" s="310" t="s">
        <v>26</v>
      </c>
      <c r="I10" s="311" t="s">
        <v>116</v>
      </c>
      <c r="J10" s="258" t="s">
        <v>29</v>
      </c>
      <c r="K10" s="312"/>
      <c r="L10" s="312"/>
      <c r="M10" s="312"/>
      <c r="N10" s="312"/>
      <c r="O10" s="313"/>
      <c r="P10" s="208">
        <f aca="true" t="shared" si="1" ref="P10:AE10">SUM(P11:P18)</f>
        <v>0</v>
      </c>
      <c r="Q10" s="209">
        <f t="shared" si="1"/>
        <v>0</v>
      </c>
      <c r="R10" s="210">
        <f t="shared" si="1"/>
        <v>0</v>
      </c>
      <c r="S10" s="209">
        <f t="shared" si="1"/>
        <v>158000000</v>
      </c>
      <c r="T10" s="210">
        <f t="shared" si="1"/>
        <v>0</v>
      </c>
      <c r="U10" s="209">
        <f t="shared" si="1"/>
        <v>0</v>
      </c>
      <c r="V10" s="210">
        <f t="shared" si="1"/>
        <v>0</v>
      </c>
      <c r="W10" s="209">
        <f t="shared" si="1"/>
        <v>0</v>
      </c>
      <c r="X10" s="210">
        <f t="shared" si="1"/>
        <v>0</v>
      </c>
      <c r="Y10" s="209">
        <f t="shared" si="1"/>
        <v>0</v>
      </c>
      <c r="Z10" s="210">
        <f t="shared" si="1"/>
        <v>0</v>
      </c>
      <c r="AA10" s="209">
        <f t="shared" si="1"/>
        <v>0</v>
      </c>
      <c r="AB10" s="210">
        <f t="shared" si="1"/>
        <v>380000000</v>
      </c>
      <c r="AC10" s="209">
        <f t="shared" si="1"/>
        <v>0</v>
      </c>
      <c r="AD10" s="210">
        <f t="shared" si="1"/>
        <v>0</v>
      </c>
      <c r="AE10" s="209">
        <f t="shared" si="1"/>
        <v>0</v>
      </c>
      <c r="AF10" s="210">
        <f>+P10+R10+V10+X10+Z10+AB10+AD10</f>
        <v>380000000</v>
      </c>
      <c r="AG10" s="209">
        <f>+Q10+S10+U10+W10+Y10+AC10+AE10</f>
        <v>158000000</v>
      </c>
      <c r="AH10" s="212">
        <f>SUM(AH11:AH18)</f>
        <v>0</v>
      </c>
      <c r="AI10" s="213"/>
      <c r="AJ10" s="213"/>
      <c r="AK10" s="214"/>
    </row>
    <row r="11" spans="2:37" ht="81.75" customHeight="1">
      <c r="B11" s="1148" t="s">
        <v>301</v>
      </c>
      <c r="C11" s="548" t="s">
        <v>302</v>
      </c>
      <c r="D11" s="236"/>
      <c r="E11" s="238" t="s">
        <v>323</v>
      </c>
      <c r="F11" s="238"/>
      <c r="G11" s="479"/>
      <c r="H11" s="228"/>
      <c r="I11" s="550" t="s">
        <v>319</v>
      </c>
      <c r="J11" s="457" t="s">
        <v>322</v>
      </c>
      <c r="K11" s="551">
        <v>50</v>
      </c>
      <c r="L11" s="551">
        <v>90</v>
      </c>
      <c r="M11" s="225">
        <v>40</v>
      </c>
      <c r="N11" s="225"/>
      <c r="O11" s="481"/>
      <c r="P11" s="526"/>
      <c r="Q11" s="247"/>
      <c r="R11" s="527"/>
      <c r="S11" s="246">
        <v>80000000</v>
      </c>
      <c r="T11" s="566"/>
      <c r="U11" s="246"/>
      <c r="V11" s="246"/>
      <c r="W11" s="246"/>
      <c r="X11" s="246"/>
      <c r="Y11" s="246"/>
      <c r="Z11" s="246"/>
      <c r="AA11" s="246"/>
      <c r="AB11" s="246"/>
      <c r="AC11" s="246"/>
      <c r="AD11" s="246"/>
      <c r="AE11" s="246">
        <v>0</v>
      </c>
      <c r="AF11" s="1314">
        <f>+P11:P18+R11:R18+T11:T18+V11:V18+X11:X18+Z11:Z18+AB11:AB18+AD11:AD18</f>
        <v>0</v>
      </c>
      <c r="AG11" s="1314">
        <f>+Q11:Q18+S11:S18+U11:U18+W11:W18+Y11:Y18+AA11:AA18+AC11:AC18+AE11:AE18</f>
        <v>80000000</v>
      </c>
      <c r="AH11" s="1324" t="s">
        <v>179</v>
      </c>
      <c r="AI11" s="1309"/>
      <c r="AJ11" s="1309"/>
      <c r="AK11" s="1404" t="s">
        <v>254</v>
      </c>
    </row>
    <row r="12" spans="2:37" ht="134.25" customHeight="1">
      <c r="B12" s="1149"/>
      <c r="C12" s="548" t="s">
        <v>303</v>
      </c>
      <c r="D12" s="277"/>
      <c r="E12" s="226" t="s">
        <v>324</v>
      </c>
      <c r="F12" s="226"/>
      <c r="G12" s="482"/>
      <c r="H12" s="252"/>
      <c r="I12" s="457" t="s">
        <v>320</v>
      </c>
      <c r="J12" s="457" t="s">
        <v>321</v>
      </c>
      <c r="K12" s="551">
        <v>0.5</v>
      </c>
      <c r="L12" s="551">
        <v>5</v>
      </c>
      <c r="M12" s="483">
        <v>1</v>
      </c>
      <c r="N12" s="483"/>
      <c r="O12" s="485"/>
      <c r="P12" s="555"/>
      <c r="Q12" s="556"/>
      <c r="R12" s="557"/>
      <c r="S12" s="558"/>
      <c r="T12" s="553">
        <v>0</v>
      </c>
      <c r="U12" s="558"/>
      <c r="V12" s="558"/>
      <c r="W12" s="558"/>
      <c r="X12" s="558"/>
      <c r="Y12" s="558"/>
      <c r="Z12" s="558"/>
      <c r="AA12" s="558"/>
      <c r="AB12" s="558">
        <v>380000000</v>
      </c>
      <c r="AC12" s="558"/>
      <c r="AD12" s="558"/>
      <c r="AE12" s="558"/>
      <c r="AF12" s="1226"/>
      <c r="AG12" s="1226"/>
      <c r="AH12" s="1325"/>
      <c r="AI12" s="1310"/>
      <c r="AJ12" s="1310"/>
      <c r="AK12" s="1405"/>
    </row>
    <row r="13" spans="2:37" ht="130.5" customHeight="1">
      <c r="B13" s="1149"/>
      <c r="C13" s="548" t="s">
        <v>304</v>
      </c>
      <c r="D13" s="277"/>
      <c r="E13" s="315" t="s">
        <v>325</v>
      </c>
      <c r="F13" s="315"/>
      <c r="G13" s="488"/>
      <c r="H13" s="252"/>
      <c r="I13" s="457" t="s">
        <v>309</v>
      </c>
      <c r="J13" s="457" t="s">
        <v>310</v>
      </c>
      <c r="K13" s="551">
        <v>4</v>
      </c>
      <c r="L13" s="551">
        <v>4</v>
      </c>
      <c r="M13" s="483">
        <v>1</v>
      </c>
      <c r="N13" s="483"/>
      <c r="O13" s="489"/>
      <c r="P13" s="559"/>
      <c r="Q13" s="556"/>
      <c r="R13" s="560"/>
      <c r="S13" s="558">
        <v>60000000</v>
      </c>
      <c r="T13" s="553"/>
      <c r="U13" s="558"/>
      <c r="V13" s="558"/>
      <c r="W13" s="558"/>
      <c r="X13" s="558"/>
      <c r="Y13" s="558"/>
      <c r="Z13" s="558"/>
      <c r="AA13" s="558"/>
      <c r="AB13" s="558"/>
      <c r="AC13" s="558"/>
      <c r="AD13" s="558"/>
      <c r="AE13" s="558"/>
      <c r="AF13" s="1226"/>
      <c r="AG13" s="1226"/>
      <c r="AH13" s="1325"/>
      <c r="AI13" s="1310"/>
      <c r="AJ13" s="1310"/>
      <c r="AK13" s="1405"/>
    </row>
    <row r="14" spans="2:37" ht="103.5" customHeight="1">
      <c r="B14" s="1149"/>
      <c r="C14" s="548" t="s">
        <v>305</v>
      </c>
      <c r="D14" s="281"/>
      <c r="E14" s="237"/>
      <c r="F14" s="546"/>
      <c r="G14" s="547"/>
      <c r="H14" s="316"/>
      <c r="I14" s="457" t="s">
        <v>311</v>
      </c>
      <c r="J14" s="457" t="s">
        <v>312</v>
      </c>
      <c r="K14" s="551">
        <v>0</v>
      </c>
      <c r="L14" s="551">
        <v>0</v>
      </c>
      <c r="M14" s="493">
        <v>0</v>
      </c>
      <c r="N14" s="483"/>
      <c r="O14" s="494"/>
      <c r="P14" s="561"/>
      <c r="Q14" s="562"/>
      <c r="R14" s="563"/>
      <c r="S14" s="564"/>
      <c r="T14" s="553">
        <v>0</v>
      </c>
      <c r="U14" s="564"/>
      <c r="V14" s="564"/>
      <c r="W14" s="564"/>
      <c r="X14" s="564"/>
      <c r="Y14" s="564"/>
      <c r="Z14" s="564"/>
      <c r="AA14" s="564"/>
      <c r="AB14" s="564"/>
      <c r="AC14" s="564"/>
      <c r="AD14" s="564"/>
      <c r="AE14" s="564"/>
      <c r="AF14" s="1226"/>
      <c r="AG14" s="1226"/>
      <c r="AH14" s="1325"/>
      <c r="AI14" s="1310"/>
      <c r="AJ14" s="1310"/>
      <c r="AK14" s="1405"/>
    </row>
    <row r="15" spans="2:37" ht="92.25" customHeight="1">
      <c r="B15" s="1149"/>
      <c r="C15" s="548" t="s">
        <v>306</v>
      </c>
      <c r="D15" s="281"/>
      <c r="E15" s="1407" t="s">
        <v>326</v>
      </c>
      <c r="F15" s="544"/>
      <c r="G15" s="545"/>
      <c r="H15" s="316"/>
      <c r="I15" s="457" t="s">
        <v>313</v>
      </c>
      <c r="J15" s="457" t="s">
        <v>314</v>
      </c>
      <c r="K15" s="551">
        <v>0</v>
      </c>
      <c r="L15" s="551">
        <v>400</v>
      </c>
      <c r="M15" s="493">
        <v>100</v>
      </c>
      <c r="N15" s="483"/>
      <c r="O15" s="494"/>
      <c r="P15" s="561"/>
      <c r="Q15" s="562"/>
      <c r="R15" s="563"/>
      <c r="S15" s="564"/>
      <c r="T15" s="553"/>
      <c r="U15" s="564"/>
      <c r="V15" s="564"/>
      <c r="W15" s="564"/>
      <c r="X15" s="564"/>
      <c r="Y15" s="564"/>
      <c r="Z15" s="564"/>
      <c r="AA15" s="564"/>
      <c r="AB15" s="564"/>
      <c r="AC15" s="564"/>
      <c r="AD15" s="564"/>
      <c r="AE15" s="564"/>
      <c r="AF15" s="1226"/>
      <c r="AG15" s="1226"/>
      <c r="AH15" s="1325"/>
      <c r="AI15" s="1310"/>
      <c r="AJ15" s="1310"/>
      <c r="AK15" s="1405"/>
    </row>
    <row r="16" spans="2:37" ht="88.5" customHeight="1">
      <c r="B16" s="1149"/>
      <c r="C16" s="548" t="s">
        <v>307</v>
      </c>
      <c r="D16" s="281"/>
      <c r="E16" s="1408"/>
      <c r="F16" s="544"/>
      <c r="G16" s="540"/>
      <c r="H16" s="316"/>
      <c r="I16" s="549" t="s">
        <v>315</v>
      </c>
      <c r="J16" s="457" t="s">
        <v>316</v>
      </c>
      <c r="K16" s="551">
        <v>0</v>
      </c>
      <c r="L16" s="551">
        <v>30</v>
      </c>
      <c r="M16" s="493">
        <v>10</v>
      </c>
      <c r="N16" s="483"/>
      <c r="O16" s="494"/>
      <c r="P16" s="561"/>
      <c r="Q16" s="562"/>
      <c r="R16" s="563"/>
      <c r="S16" s="564">
        <v>18000000</v>
      </c>
      <c r="T16" s="553"/>
      <c r="U16" s="564"/>
      <c r="V16" s="564"/>
      <c r="W16" s="564"/>
      <c r="X16" s="564"/>
      <c r="Y16" s="564"/>
      <c r="Z16" s="564"/>
      <c r="AA16" s="564"/>
      <c r="AB16" s="564"/>
      <c r="AC16" s="564"/>
      <c r="AD16" s="564"/>
      <c r="AE16" s="564"/>
      <c r="AF16" s="1226"/>
      <c r="AG16" s="1226"/>
      <c r="AH16" s="1325"/>
      <c r="AI16" s="1310"/>
      <c r="AJ16" s="1310"/>
      <c r="AK16" s="1405"/>
    </row>
    <row r="17" spans="2:37" ht="91.5" customHeight="1">
      <c r="B17" s="1149"/>
      <c r="C17" s="548" t="s">
        <v>308</v>
      </c>
      <c r="D17" s="277"/>
      <c r="E17" s="226" t="s">
        <v>327</v>
      </c>
      <c r="F17" s="315"/>
      <c r="G17" s="492"/>
      <c r="H17" s="316"/>
      <c r="I17" s="549" t="s">
        <v>317</v>
      </c>
      <c r="J17" s="457" t="s">
        <v>318</v>
      </c>
      <c r="K17" s="551">
        <v>0</v>
      </c>
      <c r="L17" s="551">
        <v>5</v>
      </c>
      <c r="M17" s="493">
        <v>1</v>
      </c>
      <c r="N17" s="483"/>
      <c r="O17" s="485"/>
      <c r="P17" s="561"/>
      <c r="Q17" s="562"/>
      <c r="R17" s="563"/>
      <c r="S17" s="564"/>
      <c r="T17" s="553"/>
      <c r="U17" s="564"/>
      <c r="V17" s="564"/>
      <c r="W17" s="564"/>
      <c r="X17" s="564"/>
      <c r="Y17" s="564"/>
      <c r="Z17" s="564"/>
      <c r="AA17" s="564"/>
      <c r="AB17" s="564"/>
      <c r="AC17" s="564"/>
      <c r="AD17" s="564"/>
      <c r="AE17" s="564"/>
      <c r="AF17" s="1226"/>
      <c r="AG17" s="1226"/>
      <c r="AH17" s="1326"/>
      <c r="AI17" s="1310"/>
      <c r="AJ17" s="1310"/>
      <c r="AK17" s="1406"/>
    </row>
    <row r="18" spans="2:37" ht="17.25" customHeight="1" thickBot="1">
      <c r="B18" s="1150"/>
      <c r="C18" s="543"/>
      <c r="D18" s="277"/>
      <c r="E18" s="497"/>
      <c r="F18" s="497"/>
      <c r="G18" s="492"/>
      <c r="H18" s="316"/>
      <c r="I18" s="322"/>
      <c r="J18" s="465"/>
      <c r="K18" s="278"/>
      <c r="L18" s="521"/>
      <c r="M18" s="493"/>
      <c r="N18" s="493"/>
      <c r="O18" s="494"/>
      <c r="P18" s="499"/>
      <c r="Q18" s="273"/>
      <c r="R18" s="500"/>
      <c r="S18" s="272"/>
      <c r="T18" s="272"/>
      <c r="U18" s="272"/>
      <c r="V18" s="272"/>
      <c r="W18" s="272"/>
      <c r="X18" s="272"/>
      <c r="Y18" s="272"/>
      <c r="Z18" s="272"/>
      <c r="AA18" s="272"/>
      <c r="AB18" s="272"/>
      <c r="AC18" s="272"/>
      <c r="AD18" s="272"/>
      <c r="AE18" s="272"/>
      <c r="AF18" s="1315"/>
      <c r="AG18" s="1315"/>
      <c r="AH18" s="501"/>
      <c r="AI18" s="1311"/>
      <c r="AJ18" s="1311"/>
      <c r="AK18" s="530"/>
    </row>
    <row r="19" spans="2:37" ht="27" customHeight="1" thickBot="1">
      <c r="B19" s="1331"/>
      <c r="C19" s="1332"/>
      <c r="D19" s="1332"/>
      <c r="E19" s="1332"/>
      <c r="F19" s="1332"/>
      <c r="G19" s="1332"/>
      <c r="H19" s="1332"/>
      <c r="I19" s="1332"/>
      <c r="J19" s="1332"/>
      <c r="K19" s="1332"/>
      <c r="L19" s="1332"/>
      <c r="M19" s="1332"/>
      <c r="N19" s="1332"/>
      <c r="O19" s="1332"/>
      <c r="P19" s="1332"/>
      <c r="Q19" s="1332"/>
      <c r="R19" s="1332"/>
      <c r="S19" s="1332"/>
      <c r="T19" s="1332"/>
      <c r="U19" s="1332"/>
      <c r="V19" s="1332"/>
      <c r="W19" s="1332"/>
      <c r="X19" s="1332"/>
      <c r="Y19" s="1332"/>
      <c r="Z19" s="1332"/>
      <c r="AA19" s="1332"/>
      <c r="AB19" s="1332"/>
      <c r="AC19" s="1332"/>
      <c r="AD19" s="1332"/>
      <c r="AE19" s="1332"/>
      <c r="AF19" s="1332"/>
      <c r="AG19" s="1332"/>
      <c r="AH19" s="1332"/>
      <c r="AI19" s="1332"/>
      <c r="AJ19" s="1332"/>
      <c r="AK19" s="1333"/>
    </row>
  </sheetData>
  <sheetProtection/>
  <mergeCells count="41">
    <mergeCell ref="E15:E16"/>
    <mergeCell ref="B2:AK2"/>
    <mergeCell ref="B3:AK3"/>
    <mergeCell ref="B4:I4"/>
    <mergeCell ref="J4:U4"/>
    <mergeCell ref="V4:AK4"/>
    <mergeCell ref="B5:E5"/>
    <mergeCell ref="G5:O5"/>
    <mergeCell ref="P5:AG5"/>
    <mergeCell ref="AH5:AK5"/>
    <mergeCell ref="B6:B7"/>
    <mergeCell ref="D6:I7"/>
    <mergeCell ref="J6:J7"/>
    <mergeCell ref="K6:K7"/>
    <mergeCell ref="L6:L7"/>
    <mergeCell ref="M6:M7"/>
    <mergeCell ref="N6:N7"/>
    <mergeCell ref="O6:O7"/>
    <mergeCell ref="P6:Q6"/>
    <mergeCell ref="R6:S6"/>
    <mergeCell ref="T6:U6"/>
    <mergeCell ref="V6:W6"/>
    <mergeCell ref="AG11:AG18"/>
    <mergeCell ref="AH11:AH17"/>
    <mergeCell ref="AI11:AI18"/>
    <mergeCell ref="X6:Y6"/>
    <mergeCell ref="Z6:AA6"/>
    <mergeCell ref="AB6:AC6"/>
    <mergeCell ref="AD6:AE6"/>
    <mergeCell ref="AF6:AG6"/>
    <mergeCell ref="AH6:AH7"/>
    <mergeCell ref="AK11:AK17"/>
    <mergeCell ref="AJ11:AJ18"/>
    <mergeCell ref="B19:AK19"/>
    <mergeCell ref="AI6:AI7"/>
    <mergeCell ref="AJ6:AJ7"/>
    <mergeCell ref="AK6:AK7"/>
    <mergeCell ref="D8:I8"/>
    <mergeCell ref="B9:AK9"/>
    <mergeCell ref="B11:B18"/>
    <mergeCell ref="AF11:AF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Mayra</cp:lastModifiedBy>
  <cp:lastPrinted>2012-09-21T11:17:12Z</cp:lastPrinted>
  <dcterms:created xsi:type="dcterms:W3CDTF">2012-06-04T03:15:36Z</dcterms:created>
  <dcterms:modified xsi:type="dcterms:W3CDTF">2014-06-29T20:01:31Z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