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5" windowWidth="15600" windowHeight="7875"/>
  </bookViews>
  <sheets>
    <sheet name="cultura" sheetId="1" r:id="rId1"/>
  </sheets>
  <calcPr calcId="145621"/>
</workbook>
</file>

<file path=xl/calcChain.xml><?xml version="1.0" encoding="utf-8"?>
<calcChain xmlns="http://schemas.openxmlformats.org/spreadsheetml/2006/main">
  <c r="P9" i="1" l="1"/>
  <c r="R9" i="1"/>
  <c r="P10" i="1"/>
  <c r="R10" i="1"/>
  <c r="P11" i="1"/>
  <c r="R11" i="1"/>
  <c r="P12" i="1"/>
  <c r="R12" i="1"/>
  <c r="P13" i="1"/>
  <c r="R13" i="1"/>
  <c r="P14" i="1"/>
  <c r="R14" i="1"/>
  <c r="P15" i="1"/>
  <c r="R15" i="1"/>
  <c r="P16" i="1"/>
  <c r="R16" i="1"/>
  <c r="P17" i="1"/>
  <c r="R17" i="1"/>
  <c r="P18" i="1"/>
  <c r="R18" i="1"/>
  <c r="P19" i="1"/>
  <c r="R19" i="1"/>
  <c r="P20" i="1"/>
  <c r="R20" i="1"/>
  <c r="P21" i="1"/>
  <c r="R21" i="1"/>
  <c r="P22" i="1"/>
  <c r="R22" i="1"/>
  <c r="P23" i="1"/>
  <c r="R23" i="1"/>
  <c r="P24" i="1"/>
  <c r="R24" i="1"/>
  <c r="P25" i="1"/>
  <c r="R25" i="1"/>
  <c r="P26" i="1"/>
  <c r="R26" i="1"/>
  <c r="P27" i="1"/>
  <c r="R27" i="1"/>
  <c r="P28" i="1"/>
  <c r="R28" i="1"/>
  <c r="P29" i="1"/>
  <c r="R29" i="1"/>
  <c r="R8" i="1"/>
  <c r="P7" i="1"/>
  <c r="BG8" i="1" l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7" i="1"/>
  <c r="BI7" i="1"/>
  <c r="BG7" i="1"/>
  <c r="R7" i="1"/>
  <c r="P8" i="1"/>
  <c r="T9" i="1"/>
  <c r="T17" i="1"/>
  <c r="T25" i="1"/>
  <c r="T27" i="1"/>
  <c r="T29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7" i="1"/>
  <c r="AN30" i="1"/>
  <c r="AO30" i="1"/>
  <c r="AP30" i="1"/>
  <c r="AQ30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7" i="1"/>
  <c r="BD8" i="1"/>
  <c r="BD9" i="1"/>
  <c r="BD10" i="1"/>
  <c r="BD11" i="1"/>
  <c r="BD12" i="1"/>
  <c r="BD13" i="1"/>
  <c r="BD14" i="1"/>
  <c r="BD15" i="1"/>
  <c r="BD16" i="1"/>
  <c r="BD17" i="1"/>
  <c r="BD18" i="1"/>
  <c r="BD19" i="1"/>
  <c r="BD20" i="1"/>
  <c r="BD21" i="1"/>
  <c r="BD22" i="1"/>
  <c r="BD23" i="1"/>
  <c r="BD24" i="1"/>
  <c r="BD25" i="1"/>
  <c r="BD26" i="1"/>
  <c r="BD27" i="1"/>
  <c r="BD28" i="1"/>
  <c r="BD29" i="1"/>
  <c r="BD7" i="1"/>
  <c r="BS29" i="1"/>
  <c r="BS28" i="1"/>
  <c r="BS27" i="1"/>
  <c r="BS26" i="1"/>
  <c r="BS25" i="1"/>
  <c r="BS24" i="1"/>
  <c r="BS23" i="1"/>
  <c r="BS22" i="1"/>
  <c r="BS21" i="1"/>
  <c r="BS20" i="1"/>
  <c r="BS19" i="1"/>
  <c r="BS18" i="1"/>
  <c r="BS17" i="1"/>
  <c r="BS16" i="1"/>
  <c r="BS15" i="1"/>
  <c r="BS14" i="1"/>
  <c r="BS13" i="1"/>
  <c r="BS12" i="1"/>
  <c r="BS11" i="1"/>
  <c r="BS10" i="1"/>
  <c r="BS9" i="1"/>
  <c r="BS8" i="1"/>
  <c r="T8" i="1"/>
  <c r="T10" i="1"/>
  <c r="T7" i="1"/>
  <c r="T11" i="1"/>
  <c r="T12" i="1"/>
  <c r="T13" i="1"/>
  <c r="T14" i="1"/>
  <c r="T16" i="1"/>
  <c r="T18" i="1"/>
  <c r="T19" i="1"/>
  <c r="T20" i="1"/>
  <c r="T21" i="1"/>
  <c r="T22" i="1"/>
  <c r="T23" i="1"/>
  <c r="T24" i="1"/>
  <c r="T26" i="1"/>
  <c r="T28" i="1"/>
  <c r="AM30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AX8" i="1"/>
  <c r="AX9" i="1"/>
  <c r="AX10" i="1"/>
  <c r="AX11" i="1"/>
  <c r="AX12" i="1"/>
  <c r="AX13" i="1"/>
  <c r="AX14" i="1"/>
  <c r="AX15" i="1"/>
  <c r="AX16" i="1"/>
  <c r="AX17" i="1"/>
  <c r="AX18" i="1"/>
  <c r="AX19" i="1"/>
  <c r="AX20" i="1"/>
  <c r="AX21" i="1"/>
  <c r="AX22" i="1"/>
  <c r="AX23" i="1"/>
  <c r="AX24" i="1"/>
  <c r="AX25" i="1"/>
  <c r="AX26" i="1"/>
  <c r="AX27" i="1"/>
  <c r="AX28" i="1"/>
  <c r="AX29" i="1"/>
  <c r="CD8" i="1"/>
  <c r="CD9" i="1"/>
  <c r="CD10" i="1"/>
  <c r="CD11" i="1"/>
  <c r="CD12" i="1"/>
  <c r="CD13" i="1"/>
  <c r="CD14" i="1"/>
  <c r="CD15" i="1"/>
  <c r="CD16" i="1"/>
  <c r="CD17" i="1"/>
  <c r="CD18" i="1"/>
  <c r="CD19" i="1"/>
  <c r="CD20" i="1"/>
  <c r="CD21" i="1"/>
  <c r="CD22" i="1"/>
  <c r="CD23" i="1"/>
  <c r="CD24" i="1"/>
  <c r="CD25" i="1"/>
  <c r="CD26" i="1"/>
  <c r="CD27" i="1"/>
  <c r="CD28" i="1"/>
  <c r="CD29" i="1"/>
  <c r="BA7" i="1"/>
  <c r="AX7" i="1"/>
  <c r="AV8" i="1"/>
  <c r="AY8" i="1" s="1"/>
  <c r="BB8" i="1" s="1"/>
  <c r="BE8" i="1" s="1"/>
  <c r="AV9" i="1"/>
  <c r="AY9" i="1" s="1"/>
  <c r="BB9" i="1" s="1"/>
  <c r="BE9" i="1" s="1"/>
  <c r="AV10" i="1"/>
  <c r="AY10" i="1" s="1"/>
  <c r="BB10" i="1" s="1"/>
  <c r="BE10" i="1" s="1"/>
  <c r="AV11" i="1"/>
  <c r="AY11" i="1" s="1"/>
  <c r="BB11" i="1" s="1"/>
  <c r="BE11" i="1" s="1"/>
  <c r="AV12" i="1"/>
  <c r="AY12" i="1" s="1"/>
  <c r="BB12" i="1" s="1"/>
  <c r="BE12" i="1" s="1"/>
  <c r="AV13" i="1"/>
  <c r="AY13" i="1" s="1"/>
  <c r="BB13" i="1" s="1"/>
  <c r="BE13" i="1" s="1"/>
  <c r="AV14" i="1"/>
  <c r="AY14" i="1" s="1"/>
  <c r="BB14" i="1" s="1"/>
  <c r="BE14" i="1" s="1"/>
  <c r="AV15" i="1"/>
  <c r="AY15" i="1" s="1"/>
  <c r="BB15" i="1" s="1"/>
  <c r="BE15" i="1" s="1"/>
  <c r="AV16" i="1"/>
  <c r="AY16" i="1" s="1"/>
  <c r="BB16" i="1" s="1"/>
  <c r="BE16" i="1" s="1"/>
  <c r="AV17" i="1"/>
  <c r="AY17" i="1" s="1"/>
  <c r="BB17" i="1" s="1"/>
  <c r="BE17" i="1" s="1"/>
  <c r="AV18" i="1"/>
  <c r="AY18" i="1" s="1"/>
  <c r="BB18" i="1" s="1"/>
  <c r="BE18" i="1" s="1"/>
  <c r="AV19" i="1"/>
  <c r="AY19" i="1" s="1"/>
  <c r="BB19" i="1" s="1"/>
  <c r="BE19" i="1" s="1"/>
  <c r="AV20" i="1"/>
  <c r="AY20" i="1" s="1"/>
  <c r="BB20" i="1" s="1"/>
  <c r="BE20" i="1" s="1"/>
  <c r="AV21" i="1"/>
  <c r="AY21" i="1" s="1"/>
  <c r="BB21" i="1" s="1"/>
  <c r="BE21" i="1" s="1"/>
  <c r="AV22" i="1"/>
  <c r="AY22" i="1" s="1"/>
  <c r="BB22" i="1" s="1"/>
  <c r="BE22" i="1" s="1"/>
  <c r="AV23" i="1"/>
  <c r="AY23" i="1" s="1"/>
  <c r="BB23" i="1" s="1"/>
  <c r="BE23" i="1" s="1"/>
  <c r="AV24" i="1"/>
  <c r="AY24" i="1" s="1"/>
  <c r="BB24" i="1" s="1"/>
  <c r="BE24" i="1" s="1"/>
  <c r="AV25" i="1"/>
  <c r="AY25" i="1" s="1"/>
  <c r="BB25" i="1" s="1"/>
  <c r="BE25" i="1" s="1"/>
  <c r="AV26" i="1"/>
  <c r="AY26" i="1" s="1"/>
  <c r="BB26" i="1" s="1"/>
  <c r="BE26" i="1" s="1"/>
  <c r="AV27" i="1"/>
  <c r="AY27" i="1" s="1"/>
  <c r="BB27" i="1" s="1"/>
  <c r="BE27" i="1" s="1"/>
  <c r="AV28" i="1"/>
  <c r="AY28" i="1" s="1"/>
  <c r="BB28" i="1" s="1"/>
  <c r="BE28" i="1" s="1"/>
  <c r="AV29" i="1"/>
  <c r="AY29" i="1" s="1"/>
  <c r="BB29" i="1" s="1"/>
  <c r="BE29" i="1" s="1"/>
  <c r="AV7" i="1"/>
  <c r="AY7" i="1" s="1"/>
  <c r="BB7" i="1" s="1"/>
  <c r="BE7" i="1" s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7" i="1"/>
  <c r="CD7" i="1"/>
  <c r="O9" i="1" l="1"/>
  <c r="Q9" i="1"/>
  <c r="O10" i="1"/>
  <c r="Q10" i="1"/>
  <c r="O11" i="1"/>
  <c r="Q11" i="1"/>
  <c r="O12" i="1"/>
  <c r="Q12" i="1"/>
  <c r="O13" i="1"/>
  <c r="Q13" i="1"/>
  <c r="O14" i="1"/>
  <c r="Q14" i="1"/>
  <c r="O15" i="1"/>
  <c r="Q15" i="1"/>
  <c r="O16" i="1"/>
  <c r="Q16" i="1"/>
  <c r="O17" i="1"/>
  <c r="Q17" i="1"/>
  <c r="O18" i="1"/>
  <c r="Q18" i="1"/>
  <c r="O19" i="1"/>
  <c r="Q19" i="1"/>
  <c r="O20" i="1"/>
  <c r="Q20" i="1"/>
  <c r="O21" i="1"/>
  <c r="Q21" i="1"/>
  <c r="O22" i="1"/>
  <c r="Q22" i="1"/>
  <c r="O23" i="1"/>
  <c r="Q23" i="1"/>
  <c r="O24" i="1"/>
  <c r="Q24" i="1"/>
  <c r="O25" i="1"/>
  <c r="Q25" i="1"/>
  <c r="O26" i="1"/>
  <c r="Q26" i="1"/>
  <c r="O27" i="1"/>
  <c r="Q27" i="1"/>
  <c r="O28" i="1"/>
  <c r="Q28" i="1"/>
  <c r="O29" i="1"/>
  <c r="Q29" i="1"/>
  <c r="O8" i="1"/>
  <c r="Q8" i="1"/>
  <c r="O7" i="1"/>
  <c r="BS5" i="1"/>
  <c r="AR30" i="1"/>
  <c r="Q7" i="1"/>
  <c r="T15" i="1"/>
  <c r="S10" i="1"/>
  <c r="S14" i="1"/>
  <c r="S18" i="1"/>
  <c r="S22" i="1"/>
  <c r="S26" i="1"/>
  <c r="S7" i="1"/>
  <c r="S29" i="1"/>
  <c r="BS4" i="1" l="1"/>
  <c r="BR29" i="1"/>
  <c r="BR27" i="1"/>
  <c r="BR25" i="1"/>
  <c r="BR23" i="1"/>
  <c r="BR21" i="1"/>
  <c r="BR19" i="1"/>
  <c r="BR17" i="1"/>
  <c r="BR15" i="1"/>
  <c r="BR13" i="1"/>
  <c r="BR11" i="1"/>
  <c r="BR9" i="1"/>
  <c r="BR28" i="1"/>
  <c r="BR26" i="1"/>
  <c r="BR24" i="1"/>
  <c r="BR22" i="1"/>
  <c r="BR20" i="1"/>
  <c r="BR18" i="1"/>
  <c r="BR16" i="1"/>
  <c r="BR14" i="1"/>
  <c r="BR12" i="1"/>
  <c r="BR10" i="1"/>
  <c r="BR8" i="1"/>
  <c r="S28" i="1"/>
  <c r="S20" i="1"/>
  <c r="S12" i="1"/>
  <c r="S24" i="1"/>
  <c r="S16" i="1"/>
  <c r="S8" i="1"/>
  <c r="S27" i="1"/>
  <c r="S23" i="1"/>
  <c r="S19" i="1"/>
  <c r="S15" i="1"/>
  <c r="S11" i="1"/>
  <c r="S25" i="1"/>
  <c r="S21" i="1"/>
  <c r="S17" i="1"/>
  <c r="S13" i="1"/>
  <c r="S9" i="1"/>
  <c r="BS7" i="1" l="1"/>
  <c r="BR7" i="1"/>
</calcChain>
</file>

<file path=xl/comments1.xml><?xml version="1.0" encoding="utf-8"?>
<comments xmlns="http://schemas.openxmlformats.org/spreadsheetml/2006/main">
  <authors>
    <author>equipo</author>
  </authors>
  <commentList>
    <comment ref="H7" authorId="0">
      <text>
        <r>
          <rPr>
            <b/>
            <sz val="9"/>
            <color indexed="81"/>
            <rFont val="Tahoma"/>
            <family val="2"/>
          </rPr>
          <t xml:space="preserve">Nelson O.: </t>
        </r>
        <r>
          <rPr>
            <sz val="9"/>
            <color indexed="81"/>
            <rFont val="Tahoma"/>
            <family val="2"/>
          </rPr>
          <t>Falta un ponderador de actividades del proyecto asociado a las actividades para su ejecucion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<sst xmlns="http://schemas.openxmlformats.org/spreadsheetml/2006/main" count="274" uniqueCount="145">
  <si>
    <t xml:space="preserve">LÍNEA ESTRATEGICA </t>
  </si>
  <si>
    <t xml:space="preserve">SECTOR </t>
  </si>
  <si>
    <t>POLÍTICA</t>
  </si>
  <si>
    <t>PROGRAMA</t>
  </si>
  <si>
    <t>SUBPROGRAMA</t>
  </si>
  <si>
    <t>PROYECTO</t>
  </si>
  <si>
    <t>CODIGO BPIM</t>
  </si>
  <si>
    <t>OBJETIVO PRODUCTO</t>
  </si>
  <si>
    <t>LINEA BASE</t>
  </si>
  <si>
    <t>META PRODUCTO</t>
  </si>
  <si>
    <t>INDICADOR</t>
  </si>
  <si>
    <t>META ACUMULADA CUATRENIO</t>
  </si>
  <si>
    <t>VALOR PROYECTADO A INVERTIR EN EL CUATRIENIIO</t>
  </si>
  <si>
    <t>VALOR TOTAL PROYECTO (EJECUTADO)</t>
  </si>
  <si>
    <t>JUSTIFICACION DE MAYOR O MENOR VALOR SEGÚN VALOR PROYECTADO</t>
  </si>
  <si>
    <t>PLAN DE INVERSIÓN</t>
  </si>
  <si>
    <t>FUENTES DE INVERSION PARA LOS CUATRO AÑOS</t>
  </si>
  <si>
    <t>COSTO TOTAL PDM</t>
  </si>
  <si>
    <t>RESPONSABLES</t>
  </si>
  <si>
    <t>REC. PROPIOS</t>
  </si>
  <si>
    <t>SGP</t>
  </si>
  <si>
    <t>REGALIAS</t>
  </si>
  <si>
    <t>EMPRESTITO</t>
  </si>
  <si>
    <t>OTROS</t>
  </si>
  <si>
    <t>N°</t>
  </si>
  <si>
    <t>%</t>
  </si>
  <si>
    <t>PONDERADO ANUAL</t>
  </si>
  <si>
    <t>N°(Cant)</t>
  </si>
  <si>
    <t>PESO DEL PROGRAMA EN PDM</t>
  </si>
  <si>
    <t>RECURSOS GENERADOS</t>
  </si>
  <si>
    <t>POBLACION IMPACTADA</t>
  </si>
  <si>
    <t>SEM 1 PONDERADO % EJECUCION</t>
  </si>
  <si>
    <t>SEM 2 PONDERADO %</t>
  </si>
  <si>
    <t>SECTOR</t>
  </si>
  <si>
    <t>PDM</t>
  </si>
  <si>
    <t>$</t>
  </si>
  <si>
    <t>$ por  Ejecutar</t>
  </si>
  <si>
    <t>$ Por Ejecutar</t>
  </si>
  <si>
    <t>RUBRO</t>
  </si>
  <si>
    <t>ENTIDAD</t>
  </si>
  <si>
    <t>COSTO TOTAL DEL PROGRAMA EN PDM(miles de $)</t>
  </si>
  <si>
    <t>MISIONAL</t>
  </si>
  <si>
    <t>ESTRATEGICO</t>
  </si>
  <si>
    <t>APOYO</t>
  </si>
  <si>
    <t>PESO EN EL SECTOR</t>
  </si>
  <si>
    <t>PESO EN EL PDM</t>
  </si>
  <si>
    <t>URBANA</t>
  </si>
  <si>
    <t>RURAL</t>
  </si>
  <si>
    <t>TOTAL</t>
  </si>
  <si>
    <t>BIENESTAR SOCIAL</t>
  </si>
  <si>
    <t>CULTURA</t>
  </si>
  <si>
    <t>PLAN DE LITERATURA Y BIBLIOTECA</t>
  </si>
  <si>
    <t xml:space="preserve">Impulsar la lectura y la
escritura y facilitar la
circulación y acceso a la
información y el
conocimiento
</t>
  </si>
  <si>
    <t xml:space="preserve">Revaluaciòn de las colecciones
circulación y acceso a la
información y el
conocimiento
</t>
  </si>
  <si>
    <t>Sistematizaciòn de la Biblioteca</t>
  </si>
  <si>
    <t>Caja Viajera</t>
  </si>
  <si>
    <t>taller de Formaciòn de Escritores</t>
  </si>
  <si>
    <t>FORMACIÓN Y PROYECCIÓN ARTÍSTICA</t>
  </si>
  <si>
    <t>1 evaluación de las colecciones de la biblioteca</t>
  </si>
  <si>
    <t>evaluacion realizada</t>
  </si>
  <si>
    <t>40 salidas con caja viajera en el cuatrietnio</t>
  </si>
  <si>
    <t>ESCUELAS POPULARES DE ARTE</t>
  </si>
  <si>
    <t>FORMACIÓN</t>
  </si>
  <si>
    <t xml:space="preserve">Fomentar los procesos de
formación artística y de
creación cultural
</t>
  </si>
  <si>
    <t>EPAS</t>
  </si>
  <si>
    <t>CATEDRA SANTARROSAMA</t>
  </si>
  <si>
    <t>PRIMARIA ARTÍSTICA</t>
  </si>
  <si>
    <t>FORMACIÓN RURAL</t>
  </si>
  <si>
    <t>Capacitación a monitores artísticos.</t>
  </si>
  <si>
    <t>PROYECCIÓN ARTÍSTICA Y CULTURAL</t>
  </si>
  <si>
    <t>BANDA ESCUELA DE MUSICA</t>
  </si>
  <si>
    <t>BANDAS MUSICALES CORREGIMIENTOS</t>
  </si>
  <si>
    <t>GRUPO DE TEATRO INFANTIL Y JUVENIL</t>
  </si>
  <si>
    <t>CORO Y ESTUDIANTINA</t>
  </si>
  <si>
    <t>GRUPO DE DANZAS</t>
  </si>
  <si>
    <t>GRUPO DE PROYECCIÓN DE ARTES PLÁSTICAS</t>
  </si>
  <si>
    <t>CLAUSURAS</t>
  </si>
  <si>
    <t>EXPOSICIONES</t>
  </si>
  <si>
    <t>INTERCAMBIOS CULTURALES</t>
  </si>
  <si>
    <t>MUESTRAS ARTÍSTICAS</t>
  </si>
  <si>
    <t>Plan Decenal Municipal de Cultura</t>
  </si>
  <si>
    <t>Creaciòn Mesa Municipal de Artìstica y Educaciòn Fìsica</t>
  </si>
  <si>
    <t>Creación de Galería Museo "Marco Tobón Mejía"</t>
  </si>
  <si>
    <t>EJECUTADO 2012</t>
  </si>
  <si>
    <t>EJECUTADO 2013</t>
  </si>
  <si>
    <t>EJECUTADO 2014</t>
  </si>
  <si>
    <t>EJECUTADO 2015</t>
  </si>
  <si>
    <t>Número de personas en procesos formativos en las escuelas de artes</t>
  </si>
  <si>
    <t>44 clausuras con los grupos de proyección de la unidad cultural</t>
  </si>
  <si>
    <t>1600 niños, jovenes y adultos de la zona rural capacitados</t>
  </si>
  <si>
    <t>100 niños y joves en los procesos de escuela banda de musica</t>
  </si>
  <si>
    <t>205 niños, niñas y jóvenes formados en grupo de proyección</t>
  </si>
  <si>
    <t>30 exposiciones en la galeria de la unidad cultural y en subregionales o departamentales</t>
  </si>
  <si>
    <t>1800 niños sencibilizados y formados en areas artisticas</t>
  </si>
  <si>
    <t xml:space="preserve">Fortalecer e incrementar la participación de la comunidad educativa en las escuelas populares del arte, primaria artística, formación rural y grupos de proyección
creación cultural
</t>
  </si>
  <si>
    <t>Fortalecer e incrementar la participación de la comunidad educativa en las escuelas populares del arte, primaria artística, formación rural y grupos de proyección</t>
  </si>
  <si>
    <t xml:space="preserve">Ampliar y fortalecer espacios de participación y
procesos de desarrollo institucional que faciliten el acceso a las manifestaciones,
bienes y servicios culturales
</t>
  </si>
  <si>
    <t>Ampliar y fortalecer espacios de participación y
procesos de desarrollo institucional que faciliten el acceso a las manifestaciones,
bienes y servicios culturales</t>
  </si>
  <si>
    <t>EPM</t>
  </si>
  <si>
    <t xml:space="preserve">Fortalecer e incrementar la participación de la comunidad educativa rural en procesos de educación musical
</t>
  </si>
  <si>
    <t>Consejo Municipal de Cultura</t>
  </si>
  <si>
    <t>1 Galeria museo creada y  operando</t>
  </si>
  <si>
    <t>Bibliotema municipal sistematizada</t>
  </si>
  <si>
    <t>Sistematización realizada</t>
  </si>
  <si>
    <t>Numero de salidas</t>
  </si>
  <si>
    <t>Número de talleres realizados</t>
  </si>
  <si>
    <t>4 Talleres de formacion en el cuatrietnio</t>
  </si>
  <si>
    <t>3600 Personas capacitadas en Formación artística</t>
  </si>
  <si>
    <t>1 Catedra santarrosana construida para toda la población</t>
  </si>
  <si>
    <t>Catedra santarrosana construida</t>
  </si>
  <si>
    <t>Número de niños sencibilizados y formados</t>
  </si>
  <si>
    <t>Número de capacitaciones realizadas</t>
  </si>
  <si>
    <t>Número de niños y jóvenes en proceso de banda musical</t>
  </si>
  <si>
    <t>Número de bandas creadas</t>
  </si>
  <si>
    <t>Número de niños capacitados</t>
  </si>
  <si>
    <t>Número de niños y jóvenes capacitados en coro y estudiantina</t>
  </si>
  <si>
    <t>Número de niños y jóvenes capacitados y formados en danza de proyección</t>
  </si>
  <si>
    <t>Número de jóvenes formados en proyección visual</t>
  </si>
  <si>
    <t>Número de clausuras realizadas</t>
  </si>
  <si>
    <t>Número de intercambios culturales realizados</t>
  </si>
  <si>
    <t>Número de muestras artísticas realizadas</t>
  </si>
  <si>
    <t>300 Muestras artísticas</t>
  </si>
  <si>
    <t>Fortalecer e incrementar la participación de la comunidad educativa rural en las escuelas populares del arte, primaria artística, formación rural y grupos de proyección</t>
  </si>
  <si>
    <t>Fomentar los procesos de formación artística y de creación cultural, mediante capacitación a monitores</t>
  </si>
  <si>
    <t>Fortalecer e incrementar la participación de la comunidad educativa en las escuelas populares del arte, primaria artística, formación rural y grupos de proyección en procesos de formación en teatro</t>
  </si>
  <si>
    <t>Fortalecer e incrementar la participación de la comunidad educativa en las escuelas populares del arte en procesos de coro y estudiantina</t>
  </si>
  <si>
    <t>Fortalecer e incrementar la participación de la comunidad educativa en las escuelas populares del arte en procesos de danza folclorica</t>
  </si>
  <si>
    <t>Fortalecer e incrementar la participación de la comunidad educativa en las escuelas populares del arte en formación visual</t>
  </si>
  <si>
    <t>Cultura</t>
  </si>
  <si>
    <t>Bienestar social</t>
  </si>
  <si>
    <t>epm, Gobernacion de Antioquia, educacion, Indeportes, organizaciones comunitarias y mincultura</t>
  </si>
  <si>
    <t>Número de niños jóvenes y adultos capacitados</t>
  </si>
  <si>
    <t>100 niños  y  jóvenes capacitados en teatro en el cuatrienio</t>
  </si>
  <si>
    <t>4 capacitaciones a monitores artísticos durante el cuatrienio</t>
  </si>
  <si>
    <t xml:space="preserve"> 2  Bandas Musicales  creadas en los corregimientos</t>
  </si>
  <si>
    <t>95 jovenes formados en teatro durante los cuatro años</t>
  </si>
  <si>
    <t>50 niños, niñas y joves en grupos de Proyección visual</t>
  </si>
  <si>
    <t>Número de exposiciones realizadas</t>
  </si>
  <si>
    <t>200 intercambios culturales en el cuatrienio</t>
  </si>
  <si>
    <t>1 Plan decenal Municipal de cultura realizado en el cuatrienio</t>
  </si>
  <si>
    <t>1 Consejo de cultura  en funcionamiento</t>
  </si>
  <si>
    <t>1 Mesa de Artistica  creada y en funcionamiento</t>
  </si>
  <si>
    <t xml:space="preserve">Mesa Municipal de Artistica </t>
  </si>
  <si>
    <t>Galería Museo creada y en funcionamiento</t>
  </si>
  <si>
    <t>Consejo Municipal de Cultura funcionando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</si>
</sst>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&quot;$&quot;\ #,##0.00"/>
    <numFmt numFmtId="165" formatCode="&quot;$&quot;\ #,##0"/>
    <numFmt numFmtId="166" formatCode="0.0%"/>
    <numFmt numFmtId="167" formatCode="_(* #,##0_);_(* \(#,##0\);_(* &quot;-&quot;??_);_(@_)"/>
    <numFmt numFmtId="168" formatCode="#,##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1"/>
      <color rgb="FF00000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sz val="11"/>
      <color indexed="8"/>
      <name val="Calibri"/>
      <family val="2"/>
    </font>
    <font>
      <u/>
      <sz val="9"/>
      <color indexed="8"/>
      <name val="Arial"/>
      <family val="2"/>
    </font>
    <font>
      <u/>
      <sz val="9"/>
      <color indexed="10"/>
      <name val="Arial"/>
      <family val="2"/>
    </font>
    <font>
      <b/>
      <u/>
      <sz val="9"/>
      <color indexed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indexed="1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183">
    <xf numFmtId="0" fontId="0" fillId="0" borderId="0" xfId="0"/>
    <xf numFmtId="0" fontId="17" fillId="2" borderId="30" xfId="0" applyFont="1" applyFill="1" applyBorder="1" applyAlignment="1">
      <alignment vertical="center" wrapText="1"/>
    </xf>
    <xf numFmtId="0" fontId="17" fillId="2" borderId="30" xfId="0" applyFont="1" applyFill="1" applyBorder="1" applyAlignment="1">
      <alignment vertical="justify" wrapText="1"/>
    </xf>
    <xf numFmtId="0" fontId="0" fillId="2" borderId="0" xfId="0" applyFill="1"/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wrapText="1"/>
    </xf>
    <xf numFmtId="165" fontId="0" fillId="2" borderId="0" xfId="0" applyNumberFormat="1" applyFont="1" applyFill="1"/>
    <xf numFmtId="165" fontId="0" fillId="2" borderId="0" xfId="0" applyNumberFormat="1" applyFill="1"/>
    <xf numFmtId="0" fontId="0" fillId="2" borderId="0" xfId="0" applyFont="1" applyFill="1"/>
    <xf numFmtId="0" fontId="2" fillId="2" borderId="5" xfId="0" applyFont="1" applyFill="1" applyBorder="1" applyAlignment="1">
      <alignment horizontal="center" vertical="center" wrapText="1"/>
    </xf>
    <xf numFmtId="0" fontId="16" fillId="2" borderId="0" xfId="0" applyFont="1" applyFill="1"/>
    <xf numFmtId="0" fontId="2" fillId="2" borderId="0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165" fontId="2" fillId="2" borderId="30" xfId="0" applyNumberFormat="1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165" fontId="2" fillId="2" borderId="14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vertical="center" wrapText="1"/>
    </xf>
    <xf numFmtId="2" fontId="6" fillId="2" borderId="25" xfId="0" applyNumberFormat="1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vertical="center" wrapText="1"/>
    </xf>
    <xf numFmtId="3" fontId="6" fillId="2" borderId="25" xfId="0" applyNumberFormat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1" fontId="8" fillId="2" borderId="9" xfId="0" applyNumberFormat="1" applyFont="1" applyFill="1" applyBorder="1" applyAlignment="1">
      <alignment horizontal="center" vertical="center"/>
    </xf>
    <xf numFmtId="0" fontId="17" fillId="2" borderId="9" xfId="0" applyFont="1" applyFill="1" applyBorder="1"/>
    <xf numFmtId="9" fontId="17" fillId="2" borderId="9" xfId="0" applyNumberFormat="1" applyFont="1" applyFill="1" applyBorder="1" applyAlignment="1">
      <alignment horizontal="center" vertical="center"/>
    </xf>
    <xf numFmtId="10" fontId="17" fillId="2" borderId="9" xfId="2" applyNumberFormat="1" applyFont="1" applyFill="1" applyBorder="1" applyAlignment="1">
      <alignment horizontal="center" vertical="center"/>
    </xf>
    <xf numFmtId="10" fontId="17" fillId="2" borderId="9" xfId="0" applyNumberFormat="1" applyFont="1" applyFill="1" applyBorder="1" applyAlignment="1">
      <alignment horizontal="center" vertical="center"/>
    </xf>
    <xf numFmtId="168" fontId="7" fillId="2" borderId="9" xfId="0" applyNumberFormat="1" applyFont="1" applyFill="1" applyBorder="1" applyAlignment="1">
      <alignment horizontal="center" vertical="center" wrapText="1"/>
    </xf>
    <xf numFmtId="9" fontId="7" fillId="2" borderId="9" xfId="3" applyNumberFormat="1" applyFont="1" applyFill="1" applyBorder="1" applyAlignment="1">
      <alignment horizontal="center" vertical="center" wrapText="1"/>
    </xf>
    <xf numFmtId="10" fontId="7" fillId="2" borderId="9" xfId="3" applyNumberFormat="1" applyFont="1" applyFill="1" applyBorder="1" applyAlignment="1">
      <alignment horizontal="center" vertical="center" wrapText="1"/>
    </xf>
    <xf numFmtId="4" fontId="10" fillId="2" borderId="9" xfId="0" applyNumberFormat="1" applyFont="1" applyFill="1" applyBorder="1" applyAlignment="1">
      <alignment horizontal="center" vertical="center" wrapText="1"/>
    </xf>
    <xf numFmtId="9" fontId="10" fillId="2" borderId="9" xfId="3" applyFont="1" applyFill="1" applyBorder="1" applyAlignment="1">
      <alignment horizontal="center" vertical="center" wrapText="1"/>
    </xf>
    <xf numFmtId="10" fontId="10" fillId="2" borderId="9" xfId="3" applyNumberFormat="1" applyFont="1" applyFill="1" applyBorder="1" applyAlignment="1">
      <alignment horizontal="center" vertical="center" wrapText="1"/>
    </xf>
    <xf numFmtId="3" fontId="6" fillId="2" borderId="9" xfId="0" applyNumberFormat="1" applyFont="1" applyFill="1" applyBorder="1" applyAlignment="1">
      <alignment horizontal="center" vertical="center" wrapText="1"/>
    </xf>
    <xf numFmtId="9" fontId="7" fillId="2" borderId="9" xfId="3" applyFont="1" applyFill="1" applyBorder="1" applyAlignment="1">
      <alignment horizontal="center" vertical="center" wrapText="1"/>
    </xf>
    <xf numFmtId="3" fontId="7" fillId="2" borderId="9" xfId="3" applyNumberFormat="1" applyFont="1" applyFill="1" applyBorder="1" applyAlignment="1">
      <alignment horizontal="center" vertical="center" wrapText="1"/>
    </xf>
    <xf numFmtId="165" fontId="7" fillId="2" borderId="9" xfId="0" applyNumberFormat="1" applyFont="1" applyFill="1" applyBorder="1" applyAlignment="1">
      <alignment horizontal="center" vertical="center" wrapText="1"/>
    </xf>
    <xf numFmtId="165" fontId="7" fillId="2" borderId="9" xfId="3" applyNumberFormat="1" applyFont="1" applyFill="1" applyBorder="1" applyAlignment="1">
      <alignment horizontal="center" vertical="center" wrapText="1"/>
    </xf>
    <xf numFmtId="164" fontId="7" fillId="2" borderId="9" xfId="0" applyNumberFormat="1" applyFont="1" applyFill="1" applyBorder="1" applyAlignment="1">
      <alignment horizontal="center" vertical="center" wrapText="1"/>
    </xf>
    <xf numFmtId="164" fontId="7" fillId="2" borderId="9" xfId="3" applyNumberFormat="1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9" fontId="11" fillId="2" borderId="9" xfId="3" applyFont="1" applyFill="1" applyBorder="1" applyAlignment="1">
      <alignment horizontal="center" vertical="center" wrapText="1"/>
    </xf>
    <xf numFmtId="10" fontId="7" fillId="2" borderId="9" xfId="0" applyNumberFormat="1" applyFont="1" applyFill="1" applyBorder="1" applyAlignment="1">
      <alignment horizontal="center" vertical="center" wrapText="1"/>
    </xf>
    <xf numFmtId="166" fontId="7" fillId="2" borderId="9" xfId="2" applyNumberFormat="1" applyFont="1" applyFill="1" applyBorder="1" applyAlignment="1">
      <alignment horizontal="center" vertical="center" wrapText="1"/>
    </xf>
    <xf numFmtId="10" fontId="7" fillId="2" borderId="9" xfId="2" applyNumberFormat="1" applyFont="1" applyFill="1" applyBorder="1" applyAlignment="1">
      <alignment horizontal="center" vertical="center" wrapText="1"/>
    </xf>
    <xf numFmtId="9" fontId="7" fillId="2" borderId="9" xfId="2" applyFont="1" applyFill="1" applyBorder="1" applyAlignment="1">
      <alignment horizontal="center" vertical="center" wrapText="1"/>
    </xf>
    <xf numFmtId="167" fontId="7" fillId="2" borderId="9" xfId="1" applyNumberFormat="1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justify" vertical="justify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17" fillId="2" borderId="0" xfId="0" applyFont="1" applyFill="1"/>
    <xf numFmtId="0" fontId="18" fillId="2" borderId="0" xfId="0" applyFont="1" applyFill="1"/>
    <xf numFmtId="0" fontId="17" fillId="2" borderId="25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/>
    </xf>
    <xf numFmtId="0" fontId="17" fillId="2" borderId="25" xfId="0" applyFont="1" applyFill="1" applyBorder="1"/>
    <xf numFmtId="3" fontId="7" fillId="2" borderId="25" xfId="0" applyNumberFormat="1" applyFont="1" applyFill="1" applyBorder="1" applyAlignment="1">
      <alignment horizontal="center" vertical="center" wrapText="1"/>
    </xf>
    <xf numFmtId="9" fontId="7" fillId="2" borderId="25" xfId="3" applyNumberFormat="1" applyFont="1" applyFill="1" applyBorder="1" applyAlignment="1">
      <alignment horizontal="center" vertical="center" wrapText="1"/>
    </xf>
    <xf numFmtId="4" fontId="10" fillId="2" borderId="25" xfId="0" applyNumberFormat="1" applyFont="1" applyFill="1" applyBorder="1" applyAlignment="1">
      <alignment horizontal="center" vertical="center" wrapText="1"/>
    </xf>
    <xf numFmtId="9" fontId="10" fillId="2" borderId="25" xfId="3" applyFont="1" applyFill="1" applyBorder="1" applyAlignment="1">
      <alignment horizontal="center" vertical="center" wrapText="1"/>
    </xf>
    <xf numFmtId="165" fontId="7" fillId="2" borderId="25" xfId="0" applyNumberFormat="1" applyFont="1" applyFill="1" applyBorder="1" applyAlignment="1">
      <alignment horizontal="center" vertical="center" wrapText="1"/>
    </xf>
    <xf numFmtId="164" fontId="10" fillId="2" borderId="25" xfId="0" applyNumberFormat="1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 wrapText="1"/>
    </xf>
    <xf numFmtId="9" fontId="11" fillId="2" borderId="25" xfId="3" applyFont="1" applyFill="1" applyBorder="1" applyAlignment="1">
      <alignment horizontal="center" vertical="center" wrapText="1"/>
    </xf>
    <xf numFmtId="9" fontId="7" fillId="2" borderId="25" xfId="2" applyFont="1" applyFill="1" applyBorder="1" applyAlignment="1">
      <alignment horizontal="center" vertical="center" wrapText="1"/>
    </xf>
    <xf numFmtId="164" fontId="12" fillId="2" borderId="25" xfId="0" applyNumberFormat="1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vertical="center"/>
    </xf>
    <xf numFmtId="0" fontId="8" fillId="2" borderId="25" xfId="0" applyFont="1" applyFill="1" applyBorder="1" applyAlignment="1">
      <alignment vertical="center" wrapText="1"/>
    </xf>
    <xf numFmtId="3" fontId="6" fillId="2" borderId="30" xfId="0" applyNumberFormat="1" applyFont="1" applyFill="1" applyBorder="1" applyAlignment="1">
      <alignment horizontal="center" vertical="center" wrapText="1"/>
    </xf>
    <xf numFmtId="9" fontId="7" fillId="2" borderId="25" xfId="2" applyNumberFormat="1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3" fontId="6" fillId="2" borderId="17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3" fontId="6" fillId="2" borderId="35" xfId="0" applyNumberFormat="1" applyFont="1" applyFill="1" applyBorder="1" applyAlignment="1">
      <alignment horizontal="center" vertical="center" wrapText="1"/>
    </xf>
    <xf numFmtId="0" fontId="12" fillId="2" borderId="25" xfId="0" applyFont="1" applyFill="1" applyBorder="1" applyAlignment="1">
      <alignment horizontal="center" vertical="center" wrapText="1"/>
    </xf>
    <xf numFmtId="4" fontId="7" fillId="2" borderId="25" xfId="0" applyNumberFormat="1" applyFont="1" applyFill="1" applyBorder="1" applyAlignment="1">
      <alignment horizontal="center" vertical="center" wrapText="1"/>
    </xf>
    <xf numFmtId="9" fontId="15" fillId="2" borderId="25" xfId="3" applyFont="1" applyFill="1" applyBorder="1" applyAlignment="1">
      <alignment horizontal="center" vertical="center" wrapText="1"/>
    </xf>
    <xf numFmtId="3" fontId="7" fillId="2" borderId="25" xfId="0" applyNumberFormat="1" applyFont="1" applyFill="1" applyBorder="1" applyAlignment="1">
      <alignment vertical="center" wrapText="1"/>
    </xf>
    <xf numFmtId="3" fontId="7" fillId="2" borderId="25" xfId="3" applyNumberFormat="1" applyFont="1" applyFill="1" applyBorder="1" applyAlignment="1">
      <alignment vertical="center" wrapText="1"/>
    </xf>
    <xf numFmtId="9" fontId="7" fillId="2" borderId="25" xfId="3" applyFont="1" applyFill="1" applyBorder="1" applyAlignment="1">
      <alignment vertical="center" wrapText="1"/>
    </xf>
    <xf numFmtId="3" fontId="6" fillId="2" borderId="25" xfId="0" applyNumberFormat="1" applyFont="1" applyFill="1" applyBorder="1" applyAlignment="1">
      <alignment vertical="center" wrapText="1"/>
    </xf>
    <xf numFmtId="165" fontId="6" fillId="2" borderId="25" xfId="0" applyNumberFormat="1" applyFont="1" applyFill="1" applyBorder="1" applyAlignment="1">
      <alignment horizontal="center" vertical="center" wrapText="1"/>
    </xf>
    <xf numFmtId="3" fontId="7" fillId="2" borderId="25" xfId="3" applyNumberFormat="1" applyFont="1" applyFill="1" applyBorder="1" applyAlignment="1">
      <alignment horizontal="center" vertical="center" wrapText="1"/>
    </xf>
    <xf numFmtId="9" fontId="7" fillId="2" borderId="25" xfId="3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wrapText="1"/>
    </xf>
    <xf numFmtId="0" fontId="17" fillId="2" borderId="25" xfId="0" applyFont="1" applyFill="1" applyBorder="1" applyAlignment="1">
      <alignment vertical="center" wrapText="1"/>
    </xf>
    <xf numFmtId="0" fontId="17" fillId="2" borderId="25" xfId="0" applyFont="1" applyFill="1" applyBorder="1" applyAlignment="1">
      <alignment wrapText="1"/>
    </xf>
    <xf numFmtId="0" fontId="17" fillId="2" borderId="25" xfId="0" applyFont="1" applyFill="1" applyBorder="1" applyAlignment="1">
      <alignment horizontal="center" vertical="center"/>
    </xf>
    <xf numFmtId="165" fontId="17" fillId="2" borderId="25" xfId="0" applyNumberFormat="1" applyFont="1" applyFill="1" applyBorder="1"/>
    <xf numFmtId="0" fontId="17" fillId="2" borderId="25" xfId="0" applyFont="1" applyFill="1" applyBorder="1" applyAlignment="1">
      <alignment vertical="center"/>
    </xf>
    <xf numFmtId="0" fontId="17" fillId="2" borderId="25" xfId="0" applyFont="1" applyFill="1" applyBorder="1" applyAlignment="1">
      <alignment horizontal="justify" vertical="center"/>
    </xf>
    <xf numFmtId="0" fontId="17" fillId="2" borderId="25" xfId="0" applyFont="1" applyFill="1" applyBorder="1" applyAlignment="1">
      <alignment horizontal="justify" vertical="justify" wrapText="1"/>
    </xf>
    <xf numFmtId="0" fontId="17" fillId="2" borderId="17" xfId="0" applyFont="1" applyFill="1" applyBorder="1" applyAlignment="1">
      <alignment horizontal="justify" vertical="center"/>
    </xf>
    <xf numFmtId="0" fontId="17" fillId="2" borderId="25" xfId="0" applyFont="1" applyFill="1" applyBorder="1" applyAlignment="1">
      <alignment horizontal="justify" vertical="center" wrapText="1"/>
    </xf>
    <xf numFmtId="0" fontId="17" fillId="2" borderId="37" xfId="0" applyFont="1" applyFill="1" applyBorder="1" applyAlignment="1">
      <alignment horizontal="center" vertical="center" wrapText="1"/>
    </xf>
    <xf numFmtId="0" fontId="17" fillId="2" borderId="37" xfId="0" applyFont="1" applyFill="1" applyBorder="1"/>
    <xf numFmtId="0" fontId="17" fillId="2" borderId="30" xfId="0" applyFont="1" applyFill="1" applyBorder="1" applyAlignment="1">
      <alignment horizontal="justify" vertical="justify" wrapText="1"/>
    </xf>
    <xf numFmtId="0" fontId="17" fillId="2" borderId="37" xfId="0" applyFont="1" applyFill="1" applyBorder="1" applyAlignment="1">
      <alignment horizontal="center" vertical="center"/>
    </xf>
    <xf numFmtId="165" fontId="17" fillId="2" borderId="37" xfId="0" applyNumberFormat="1" applyFont="1" applyFill="1" applyBorder="1"/>
    <xf numFmtId="0" fontId="17" fillId="2" borderId="17" xfId="0" applyFont="1" applyFill="1" applyBorder="1" applyAlignment="1">
      <alignment vertical="center" wrapText="1"/>
    </xf>
    <xf numFmtId="0" fontId="17" fillId="2" borderId="0" xfId="0" applyFont="1" applyFill="1" applyAlignment="1">
      <alignment horizontal="center" vertical="center"/>
    </xf>
    <xf numFmtId="0" fontId="17" fillId="2" borderId="0" xfId="0" applyFont="1" applyFill="1" applyAlignment="1">
      <alignment wrapText="1"/>
    </xf>
    <xf numFmtId="3" fontId="17" fillId="2" borderId="0" xfId="0" applyNumberFormat="1" applyFont="1" applyFill="1" applyAlignment="1">
      <alignment horizontal="center" vertical="center"/>
    </xf>
    <xf numFmtId="165" fontId="17" fillId="2" borderId="0" xfId="0" applyNumberFormat="1" applyFont="1" applyFill="1"/>
    <xf numFmtId="0" fontId="18" fillId="2" borderId="17" xfId="0" applyFont="1" applyFill="1" applyBorder="1" applyAlignment="1">
      <alignment vertical="center" wrapText="1"/>
    </xf>
    <xf numFmtId="0" fontId="18" fillId="2" borderId="25" xfId="0" applyFont="1" applyFill="1" applyBorder="1" applyAlignment="1">
      <alignment horizontal="center" vertical="center"/>
    </xf>
    <xf numFmtId="0" fontId="18" fillId="2" borderId="0" xfId="0" applyFont="1" applyFill="1" applyAlignment="1">
      <alignment wrapText="1"/>
    </xf>
    <xf numFmtId="0" fontId="18" fillId="2" borderId="0" xfId="0" applyFont="1" applyFill="1" applyAlignment="1">
      <alignment horizontal="center" vertical="center"/>
    </xf>
    <xf numFmtId="165" fontId="18" fillId="2" borderId="0" xfId="0" applyNumberFormat="1" applyFont="1" applyFill="1"/>
    <xf numFmtId="0" fontId="0" fillId="2" borderId="17" xfId="0" applyFill="1" applyBorder="1" applyAlignment="1">
      <alignment vertical="center" wrapText="1"/>
    </xf>
    <xf numFmtId="0" fontId="0" fillId="2" borderId="35" xfId="0" applyFill="1" applyBorder="1" applyAlignment="1">
      <alignment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7" fillId="2" borderId="27" xfId="0" applyFont="1" applyFill="1" applyBorder="1" applyAlignment="1">
      <alignment horizontal="center" vertical="center" wrapText="1"/>
    </xf>
    <xf numFmtId="0" fontId="17" fillId="2" borderId="3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37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0" fontId="17" fillId="2" borderId="25" xfId="0" applyFont="1" applyFill="1" applyBorder="1" applyAlignment="1">
      <alignment horizontal="center" vertical="center" wrapText="1"/>
    </xf>
    <xf numFmtId="0" fontId="17" fillId="2" borderId="37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/>
    </xf>
    <xf numFmtId="0" fontId="17" fillId="2" borderId="25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3" fontId="5" fillId="2" borderId="28" xfId="0" applyNumberFormat="1" applyFont="1" applyFill="1" applyBorder="1" applyAlignment="1">
      <alignment horizontal="center"/>
    </xf>
    <xf numFmtId="3" fontId="5" fillId="2" borderId="29" xfId="0" applyNumberFormat="1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</cellXfs>
  <cellStyles count="5">
    <cellStyle name="Millares" xfId="1" builtinId="3"/>
    <cellStyle name="Normal" xfId="0" builtinId="0"/>
    <cellStyle name="Porcentaje" xfId="2" builtinId="5"/>
    <cellStyle name="Porcentual 2" xfId="4"/>
    <cellStyle name="Porcentual 3" xfId="3"/>
  </cellStyles>
  <dxfs count="0"/>
  <tableStyles count="0" defaultTableStyle="TableStyleMedium2" defaultPivotStyle="PivotStyleLight16"/>
  <colors>
    <mruColors>
      <color rgb="FF99FFCC"/>
      <color rgb="FF99FF66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H35"/>
  <sheetViews>
    <sheetView tabSelected="1" topLeftCell="AX1" zoomScale="75" zoomScaleNormal="75" workbookViewId="0">
      <pane xSplit="18465" topLeftCell="AL1"/>
      <selection activeCell="AX1" sqref="A1:XFD1048576"/>
      <selection pane="topRight" activeCell="BU6" sqref="BU6"/>
    </sheetView>
  </sheetViews>
  <sheetFormatPr baseColWidth="10" defaultRowHeight="15" x14ac:dyDescent="0.25"/>
  <cols>
    <col min="1" max="1" width="15.85546875" style="3" customWidth="1"/>
    <col min="2" max="2" width="13.28515625" style="3" customWidth="1"/>
    <col min="3" max="3" width="16.7109375" style="3" customWidth="1"/>
    <col min="4" max="4" width="23.140625" style="3" customWidth="1"/>
    <col min="5" max="5" width="10.5703125" style="3" customWidth="1"/>
    <col min="6" max="6" width="21.85546875" style="4" customWidth="1"/>
    <col min="7" max="7" width="17.28515625" style="3" hidden="1" customWidth="1"/>
    <col min="8" max="8" width="22.28515625" style="3" customWidth="1"/>
    <col min="9" max="9" width="13.140625" style="3" customWidth="1"/>
    <col min="10" max="10" width="28.7109375" style="3" customWidth="1"/>
    <col min="11" max="11" width="25.42578125" style="5" customWidth="1"/>
    <col min="12" max="12" width="12.28515625" style="5" hidden="1" customWidth="1"/>
    <col min="13" max="13" width="9.28515625" style="3" customWidth="1"/>
    <col min="14" max="14" width="7" style="3" bestFit="1" customWidth="1"/>
    <col min="15" max="15" width="10.7109375" style="3" customWidth="1"/>
    <col min="16" max="16" width="17.7109375" style="3" customWidth="1"/>
    <col min="17" max="17" width="8.140625" style="3" customWidth="1"/>
    <col min="18" max="18" width="7.28515625" style="3" customWidth="1"/>
    <col min="19" max="20" width="9.7109375" style="3" customWidth="1"/>
    <col min="21" max="21" width="8.28515625" style="3" hidden="1" customWidth="1"/>
    <col min="22" max="22" width="8.140625" style="3" hidden="1" customWidth="1"/>
    <col min="23" max="23" width="7.85546875" style="3" hidden="1" customWidth="1"/>
    <col min="24" max="24" width="6" style="3" hidden="1" customWidth="1"/>
    <col min="25" max="25" width="7.42578125" style="3" hidden="1" customWidth="1"/>
    <col min="26" max="26" width="6" style="3" hidden="1" customWidth="1"/>
    <col min="27" max="27" width="6.7109375" style="3" hidden="1" customWidth="1"/>
    <col min="28" max="28" width="4.5703125" style="3" hidden="1" customWidth="1"/>
    <col min="29" max="29" width="7.5703125" style="3" hidden="1" customWidth="1"/>
    <col min="30" max="30" width="4.5703125" style="3" hidden="1" customWidth="1"/>
    <col min="31" max="31" width="8.42578125" style="3" hidden="1" customWidth="1"/>
    <col min="32" max="32" width="5.7109375" style="3" hidden="1" customWidth="1"/>
    <col min="33" max="33" width="6" style="3" hidden="1" customWidth="1"/>
    <col min="34" max="37" width="7.5703125" style="3" hidden="1" customWidth="1"/>
    <col min="38" max="38" width="0.28515625" style="3" customWidth="1"/>
    <col min="39" max="39" width="15" style="4" customWidth="1"/>
    <col min="40" max="40" width="15" style="3" customWidth="1"/>
    <col min="41" max="43" width="15" style="3" hidden="1" customWidth="1"/>
    <col min="44" max="44" width="15" style="3" customWidth="1"/>
    <col min="45" max="45" width="15" style="3" hidden="1" customWidth="1"/>
    <col min="46" max="46" width="11.42578125" style="3"/>
    <col min="47" max="48" width="11.42578125" style="3" customWidth="1"/>
    <col min="49" max="50" width="11.42578125" style="3"/>
    <col min="51" max="51" width="14" style="3" customWidth="1"/>
    <col min="52" max="52" width="12.28515625" style="6" bestFit="1" customWidth="1"/>
    <col min="53" max="54" width="11.42578125" style="3"/>
    <col min="55" max="55" width="12.7109375" style="3" bestFit="1" customWidth="1"/>
    <col min="56" max="58" width="11.42578125" style="3"/>
    <col min="59" max="59" width="15.5703125" style="3" bestFit="1" customWidth="1"/>
    <col min="60" max="60" width="11.42578125" style="7"/>
    <col min="61" max="61" width="16.140625" style="3" customWidth="1"/>
    <col min="62" max="64" width="11.42578125" style="3" hidden="1" customWidth="1"/>
    <col min="65" max="65" width="14.7109375" style="3" hidden="1" customWidth="1"/>
    <col min="66" max="66" width="11.42578125" style="3" hidden="1" customWidth="1"/>
    <col min="67" max="67" width="11.42578125" style="3"/>
    <col min="68" max="68" width="11.42578125" style="8"/>
    <col min="69" max="69" width="11.42578125" style="3"/>
    <col min="70" max="70" width="14.28515625" style="3" customWidth="1"/>
    <col min="71" max="71" width="13.85546875" style="3" customWidth="1"/>
    <col min="72" max="72" width="6" style="3" bestFit="1" customWidth="1"/>
    <col min="73" max="73" width="4.5703125" style="3" bestFit="1" customWidth="1"/>
    <col min="74" max="74" width="5" style="3" customWidth="1"/>
    <col min="75" max="75" width="3.85546875" style="3" customWidth="1"/>
    <col min="76" max="76" width="2" style="3" bestFit="1" customWidth="1"/>
    <col min="77" max="77" width="3.140625" style="3" customWidth="1"/>
    <col min="78" max="78" width="5" style="3" bestFit="1" customWidth="1"/>
    <col min="79" max="79" width="2.28515625" style="3" bestFit="1" customWidth="1"/>
    <col min="80" max="84" width="11.42578125" style="3"/>
    <col min="85" max="85" width="22.42578125" style="3" customWidth="1"/>
    <col min="86" max="86" width="0" style="3" hidden="1" customWidth="1"/>
    <col min="87" max="16384" width="11.42578125" style="3"/>
  </cols>
  <sheetData>
    <row r="1" spans="1:86" ht="15.75" thickBot="1" x14ac:dyDescent="0.3"/>
    <row r="2" spans="1:86" ht="15" customHeight="1" x14ac:dyDescent="0.25">
      <c r="A2" s="171" t="s">
        <v>0</v>
      </c>
      <c r="B2" s="138" t="s">
        <v>1</v>
      </c>
      <c r="C2" s="138" t="s">
        <v>2</v>
      </c>
      <c r="D2" s="138" t="s">
        <v>3</v>
      </c>
      <c r="E2" s="138" t="s">
        <v>4</v>
      </c>
      <c r="F2" s="138" t="s">
        <v>5</v>
      </c>
      <c r="G2" s="138" t="s">
        <v>6</v>
      </c>
      <c r="H2" s="138" t="s">
        <v>7</v>
      </c>
      <c r="I2" s="138" t="s">
        <v>8</v>
      </c>
      <c r="J2" s="138" t="s">
        <v>9</v>
      </c>
      <c r="K2" s="140" t="s">
        <v>10</v>
      </c>
      <c r="L2" s="9"/>
      <c r="M2" s="168" t="s">
        <v>11</v>
      </c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71"/>
      <c r="AM2" s="128" t="s">
        <v>12</v>
      </c>
      <c r="AN2" s="128" t="s">
        <v>83</v>
      </c>
      <c r="AO2" s="128" t="s">
        <v>84</v>
      </c>
      <c r="AP2" s="128" t="s">
        <v>85</v>
      </c>
      <c r="AQ2" s="128" t="s">
        <v>86</v>
      </c>
      <c r="AR2" s="161" t="s">
        <v>13</v>
      </c>
      <c r="AS2" s="163" t="s">
        <v>14</v>
      </c>
      <c r="AT2" s="165" t="s">
        <v>15</v>
      </c>
      <c r="AU2" s="166"/>
      <c r="AV2" s="166"/>
      <c r="AW2" s="166"/>
      <c r="AX2" s="166"/>
      <c r="AY2" s="166"/>
      <c r="AZ2" s="166"/>
      <c r="BA2" s="166"/>
      <c r="BB2" s="166"/>
      <c r="BC2" s="166"/>
      <c r="BD2" s="167"/>
      <c r="BE2" s="9"/>
      <c r="BF2" s="168" t="s">
        <v>16</v>
      </c>
      <c r="BG2" s="169"/>
      <c r="BH2" s="169"/>
      <c r="BI2" s="169"/>
      <c r="BJ2" s="169"/>
      <c r="BK2" s="169"/>
      <c r="BL2" s="169"/>
      <c r="BM2" s="169"/>
      <c r="BN2" s="169"/>
      <c r="BO2" s="169"/>
      <c r="BP2" s="169"/>
      <c r="BQ2" s="170"/>
      <c r="BR2" s="177" t="s">
        <v>17</v>
      </c>
      <c r="BS2" s="178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145" t="s">
        <v>18</v>
      </c>
      <c r="CF2" s="146"/>
      <c r="CG2" s="155"/>
      <c r="CH2" s="10"/>
    </row>
    <row r="3" spans="1:86" ht="15" customHeight="1" x14ac:dyDescent="0.25">
      <c r="A3" s="156"/>
      <c r="B3" s="139"/>
      <c r="C3" s="139"/>
      <c r="D3" s="139"/>
      <c r="E3" s="139"/>
      <c r="F3" s="139"/>
      <c r="G3" s="139"/>
      <c r="H3" s="139"/>
      <c r="I3" s="139"/>
      <c r="J3" s="139"/>
      <c r="K3" s="141"/>
      <c r="L3" s="11"/>
      <c r="M3" s="158">
        <v>2012</v>
      </c>
      <c r="N3" s="152"/>
      <c r="O3" s="152"/>
      <c r="P3" s="152"/>
      <c r="Q3" s="152"/>
      <c r="R3" s="152"/>
      <c r="S3" s="152"/>
      <c r="T3" s="149"/>
      <c r="U3" s="148">
        <v>2013</v>
      </c>
      <c r="V3" s="152"/>
      <c r="W3" s="152"/>
      <c r="X3" s="152"/>
      <c r="Y3" s="152"/>
      <c r="Z3" s="149"/>
      <c r="AA3" s="148">
        <v>2014</v>
      </c>
      <c r="AB3" s="152"/>
      <c r="AC3" s="152"/>
      <c r="AD3" s="152"/>
      <c r="AE3" s="152"/>
      <c r="AF3" s="149"/>
      <c r="AG3" s="148">
        <v>2015</v>
      </c>
      <c r="AH3" s="152"/>
      <c r="AI3" s="152"/>
      <c r="AJ3" s="152"/>
      <c r="AK3" s="152"/>
      <c r="AL3" s="149"/>
      <c r="AM3" s="129"/>
      <c r="AN3" s="129"/>
      <c r="AO3" s="129"/>
      <c r="AP3" s="129"/>
      <c r="AQ3" s="129"/>
      <c r="AR3" s="162"/>
      <c r="AS3" s="164"/>
      <c r="AT3" s="158">
        <v>2012</v>
      </c>
      <c r="AU3" s="152"/>
      <c r="AV3" s="152"/>
      <c r="AW3" s="148">
        <v>2013</v>
      </c>
      <c r="AX3" s="152"/>
      <c r="AY3" s="149"/>
      <c r="AZ3" s="144">
        <v>2014</v>
      </c>
      <c r="BA3" s="144"/>
      <c r="BB3" s="12"/>
      <c r="BC3" s="144">
        <v>2015</v>
      </c>
      <c r="BD3" s="159"/>
      <c r="BE3" s="13"/>
      <c r="BF3" s="160" t="s">
        <v>19</v>
      </c>
      <c r="BG3" s="144"/>
      <c r="BH3" s="148" t="s">
        <v>20</v>
      </c>
      <c r="BI3" s="152"/>
      <c r="BJ3" s="149"/>
      <c r="BK3" s="144" t="s">
        <v>21</v>
      </c>
      <c r="BL3" s="144"/>
      <c r="BM3" s="153" t="s">
        <v>22</v>
      </c>
      <c r="BN3" s="154"/>
      <c r="BO3" s="144" t="s">
        <v>23</v>
      </c>
      <c r="BP3" s="144"/>
      <c r="BQ3" s="159"/>
      <c r="BR3" s="179">
        <v>98070622</v>
      </c>
      <c r="BS3" s="180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1"/>
      <c r="CF3" s="147"/>
      <c r="CG3" s="156"/>
      <c r="CH3" s="10"/>
    </row>
    <row r="4" spans="1:86" ht="39" customHeight="1" x14ac:dyDescent="0.25">
      <c r="A4" s="156"/>
      <c r="B4" s="139"/>
      <c r="C4" s="139"/>
      <c r="D4" s="139"/>
      <c r="E4" s="139"/>
      <c r="F4" s="139"/>
      <c r="G4" s="139"/>
      <c r="H4" s="139"/>
      <c r="I4" s="139"/>
      <c r="J4" s="139"/>
      <c r="K4" s="141"/>
      <c r="L4" s="15"/>
      <c r="M4" s="181" t="s">
        <v>24</v>
      </c>
      <c r="N4" s="181" t="s">
        <v>25</v>
      </c>
      <c r="O4" s="152"/>
      <c r="P4" s="152"/>
      <c r="Q4" s="152"/>
      <c r="R4" s="152"/>
      <c r="S4" s="148" t="s">
        <v>26</v>
      </c>
      <c r="T4" s="149"/>
      <c r="U4" s="181" t="s">
        <v>27</v>
      </c>
      <c r="V4" s="181" t="s">
        <v>25</v>
      </c>
      <c r="W4" s="146"/>
      <c r="X4" s="146"/>
      <c r="Y4" s="146"/>
      <c r="Z4" s="155"/>
      <c r="AA4" s="16"/>
      <c r="AB4" s="16"/>
      <c r="AC4" s="152"/>
      <c r="AD4" s="152"/>
      <c r="AE4" s="152"/>
      <c r="AF4" s="149"/>
      <c r="AG4" s="17"/>
      <c r="AH4" s="17"/>
      <c r="AI4" s="152"/>
      <c r="AJ4" s="152"/>
      <c r="AK4" s="152"/>
      <c r="AL4" s="149"/>
      <c r="AM4" s="129"/>
      <c r="AN4" s="129"/>
      <c r="AO4" s="129"/>
      <c r="AP4" s="129"/>
      <c r="AQ4" s="129"/>
      <c r="AR4" s="162"/>
      <c r="AS4" s="164"/>
      <c r="AT4" s="18"/>
      <c r="AU4" s="16"/>
      <c r="AV4" s="16"/>
      <c r="AW4" s="16"/>
      <c r="AX4" s="16"/>
      <c r="AY4" s="16"/>
      <c r="AZ4" s="19"/>
      <c r="BA4" s="16"/>
      <c r="BB4" s="16"/>
      <c r="BC4" s="16"/>
      <c r="BD4" s="20"/>
      <c r="BE4" s="21"/>
      <c r="BF4" s="18"/>
      <c r="BG4" s="16"/>
      <c r="BH4" s="22"/>
      <c r="BI4" s="21"/>
      <c r="BJ4" s="23"/>
      <c r="BK4" s="16"/>
      <c r="BL4" s="16"/>
      <c r="BM4" s="24"/>
      <c r="BN4" s="25"/>
      <c r="BO4" s="17"/>
      <c r="BP4" s="16"/>
      <c r="BQ4" s="15"/>
      <c r="BR4" s="26" t="s">
        <v>28</v>
      </c>
      <c r="BS4" s="27">
        <f>BS5/BR3</f>
        <v>2.9070887304049116E-2</v>
      </c>
      <c r="BT4" s="144" t="s">
        <v>29</v>
      </c>
      <c r="BU4" s="144"/>
      <c r="BV4" s="144"/>
      <c r="BW4" s="144"/>
      <c r="BX4" s="144"/>
      <c r="BY4" s="144"/>
      <c r="BZ4" s="144"/>
      <c r="CA4" s="144"/>
      <c r="CB4" s="145" t="s">
        <v>30</v>
      </c>
      <c r="CC4" s="146"/>
      <c r="CD4" s="146"/>
      <c r="CE4" s="150"/>
      <c r="CF4" s="157"/>
      <c r="CG4" s="151"/>
      <c r="CH4" s="10"/>
    </row>
    <row r="5" spans="1:86" ht="63.75" x14ac:dyDescent="0.25">
      <c r="A5" s="156"/>
      <c r="B5" s="139"/>
      <c r="C5" s="139"/>
      <c r="D5" s="139"/>
      <c r="E5" s="139"/>
      <c r="F5" s="139"/>
      <c r="G5" s="139"/>
      <c r="H5" s="139"/>
      <c r="I5" s="139"/>
      <c r="J5" s="139"/>
      <c r="K5" s="141"/>
      <c r="L5" s="15"/>
      <c r="M5" s="182"/>
      <c r="N5" s="182"/>
      <c r="O5" s="148" t="s">
        <v>31</v>
      </c>
      <c r="P5" s="149"/>
      <c r="Q5" s="148" t="s">
        <v>32</v>
      </c>
      <c r="R5" s="149"/>
      <c r="S5" s="28" t="s">
        <v>33</v>
      </c>
      <c r="T5" s="28" t="s">
        <v>34</v>
      </c>
      <c r="U5" s="182"/>
      <c r="V5" s="182"/>
      <c r="W5" s="148" t="s">
        <v>31</v>
      </c>
      <c r="X5" s="149"/>
      <c r="Y5" s="148" t="s">
        <v>32</v>
      </c>
      <c r="Z5" s="149"/>
      <c r="AA5" s="16" t="s">
        <v>24</v>
      </c>
      <c r="AB5" s="16" t="s">
        <v>25</v>
      </c>
      <c r="AC5" s="148" t="s">
        <v>31</v>
      </c>
      <c r="AD5" s="149"/>
      <c r="AE5" s="148" t="s">
        <v>32</v>
      </c>
      <c r="AF5" s="149"/>
      <c r="AG5" s="16" t="s">
        <v>24</v>
      </c>
      <c r="AH5" s="16" t="s">
        <v>25</v>
      </c>
      <c r="AI5" s="148" t="s">
        <v>31</v>
      </c>
      <c r="AJ5" s="149"/>
      <c r="AK5" s="148" t="s">
        <v>32</v>
      </c>
      <c r="AL5" s="149"/>
      <c r="AM5" s="129"/>
      <c r="AN5" s="130"/>
      <c r="AO5" s="130"/>
      <c r="AP5" s="130"/>
      <c r="AQ5" s="130"/>
      <c r="AR5" s="162"/>
      <c r="AS5" s="164"/>
      <c r="AT5" s="18" t="s">
        <v>35</v>
      </c>
      <c r="AU5" s="16" t="s">
        <v>25</v>
      </c>
      <c r="AV5" s="16" t="s">
        <v>36</v>
      </c>
      <c r="AW5" s="16" t="s">
        <v>35</v>
      </c>
      <c r="AX5" s="16" t="s">
        <v>25</v>
      </c>
      <c r="AY5" s="16" t="s">
        <v>36</v>
      </c>
      <c r="AZ5" s="19" t="s">
        <v>35</v>
      </c>
      <c r="BA5" s="16" t="s">
        <v>25</v>
      </c>
      <c r="BB5" s="16" t="s">
        <v>37</v>
      </c>
      <c r="BC5" s="16" t="s">
        <v>35</v>
      </c>
      <c r="BD5" s="20" t="s">
        <v>25</v>
      </c>
      <c r="BE5" s="16" t="s">
        <v>37</v>
      </c>
      <c r="BF5" s="18" t="s">
        <v>35</v>
      </c>
      <c r="BG5" s="16" t="s">
        <v>25</v>
      </c>
      <c r="BH5" s="19" t="s">
        <v>35</v>
      </c>
      <c r="BI5" s="16" t="s">
        <v>25</v>
      </c>
      <c r="BJ5" s="16" t="s">
        <v>38</v>
      </c>
      <c r="BK5" s="16" t="s">
        <v>35</v>
      </c>
      <c r="BL5" s="16" t="s">
        <v>25</v>
      </c>
      <c r="BM5" s="29" t="s">
        <v>35</v>
      </c>
      <c r="BN5" s="29" t="s">
        <v>25</v>
      </c>
      <c r="BO5" s="17" t="s">
        <v>35</v>
      </c>
      <c r="BP5" s="16" t="s">
        <v>25</v>
      </c>
      <c r="BQ5" s="15" t="s">
        <v>39</v>
      </c>
      <c r="BR5" s="30" t="s">
        <v>40</v>
      </c>
      <c r="BS5" s="31">
        <f>SUM(AM30)</f>
        <v>2851000</v>
      </c>
      <c r="BT5" s="150">
        <v>2012</v>
      </c>
      <c r="BU5" s="151"/>
      <c r="BV5" s="150">
        <v>2013</v>
      </c>
      <c r="BW5" s="151"/>
      <c r="BX5" s="150">
        <v>2014</v>
      </c>
      <c r="BY5" s="151"/>
      <c r="BZ5" s="150">
        <v>2015</v>
      </c>
      <c r="CA5" s="151"/>
      <c r="CB5" s="141"/>
      <c r="CC5" s="147"/>
      <c r="CD5" s="147"/>
      <c r="CE5" s="12" t="s">
        <v>41</v>
      </c>
      <c r="CF5" s="12" t="s">
        <v>42</v>
      </c>
      <c r="CG5" s="12" t="s">
        <v>43</v>
      </c>
      <c r="CH5" s="10"/>
    </row>
    <row r="6" spans="1:86" ht="36.75" thickBot="1" x14ac:dyDescent="0.3">
      <c r="A6" s="156"/>
      <c r="B6" s="139"/>
      <c r="C6" s="139"/>
      <c r="D6" s="139"/>
      <c r="E6" s="139"/>
      <c r="F6" s="139"/>
      <c r="G6" s="139"/>
      <c r="H6" s="139"/>
      <c r="I6" s="139"/>
      <c r="J6" s="139"/>
      <c r="K6" s="141"/>
      <c r="L6" s="15"/>
      <c r="M6" s="17"/>
      <c r="N6" s="17"/>
      <c r="O6" s="17" t="s">
        <v>33</v>
      </c>
      <c r="P6" s="17" t="s">
        <v>34</v>
      </c>
      <c r="Q6" s="17" t="s">
        <v>33</v>
      </c>
      <c r="R6" s="17" t="s">
        <v>34</v>
      </c>
      <c r="S6" s="17"/>
      <c r="T6" s="17"/>
      <c r="U6" s="17"/>
      <c r="V6" s="17"/>
      <c r="W6" s="17" t="s">
        <v>33</v>
      </c>
      <c r="X6" s="17" t="s">
        <v>34</v>
      </c>
      <c r="Y6" s="17" t="s">
        <v>33</v>
      </c>
      <c r="Z6" s="17" t="s">
        <v>34</v>
      </c>
      <c r="AA6" s="16"/>
      <c r="AB6" s="16"/>
      <c r="AC6" s="17" t="s">
        <v>33</v>
      </c>
      <c r="AD6" s="17" t="s">
        <v>34</v>
      </c>
      <c r="AE6" s="17" t="s">
        <v>33</v>
      </c>
      <c r="AF6" s="17" t="s">
        <v>34</v>
      </c>
      <c r="AG6" s="16"/>
      <c r="AH6" s="16"/>
      <c r="AI6" s="17" t="s">
        <v>33</v>
      </c>
      <c r="AJ6" s="17" t="s">
        <v>34</v>
      </c>
      <c r="AK6" s="17" t="s">
        <v>33</v>
      </c>
      <c r="AL6" s="17" t="s">
        <v>34</v>
      </c>
      <c r="AM6" s="29"/>
      <c r="AN6" s="29"/>
      <c r="AO6" s="29"/>
      <c r="AP6" s="29"/>
      <c r="AQ6" s="29"/>
      <c r="AR6" s="16"/>
      <c r="AS6" s="16"/>
      <c r="AT6" s="16"/>
      <c r="AU6" s="16"/>
      <c r="AV6" s="16"/>
      <c r="AW6" s="16"/>
      <c r="AX6" s="16"/>
      <c r="AY6" s="16"/>
      <c r="AZ6" s="19"/>
      <c r="BA6" s="16"/>
      <c r="BB6" s="16"/>
      <c r="BC6" s="16"/>
      <c r="BD6" s="32"/>
      <c r="BE6" s="21"/>
      <c r="BF6" s="23"/>
      <c r="BG6" s="16"/>
      <c r="BH6" s="19"/>
      <c r="BI6" s="16"/>
      <c r="BJ6" s="16"/>
      <c r="BK6" s="16"/>
      <c r="BL6" s="16"/>
      <c r="BM6" s="29"/>
      <c r="BN6" s="29"/>
      <c r="BO6" s="17"/>
      <c r="BP6" s="16"/>
      <c r="BQ6" s="15"/>
      <c r="BR6" s="32" t="s">
        <v>44</v>
      </c>
      <c r="BS6" s="16" t="s">
        <v>45</v>
      </c>
      <c r="BT6" s="32" t="s">
        <v>35</v>
      </c>
      <c r="BU6" s="16" t="s">
        <v>25</v>
      </c>
      <c r="BV6" s="32" t="s">
        <v>35</v>
      </c>
      <c r="BW6" s="16" t="s">
        <v>25</v>
      </c>
      <c r="BX6" s="32" t="s">
        <v>35</v>
      </c>
      <c r="BY6" s="16" t="s">
        <v>25</v>
      </c>
      <c r="BZ6" s="32" t="s">
        <v>35</v>
      </c>
      <c r="CA6" s="16" t="s">
        <v>25</v>
      </c>
      <c r="CB6" s="16" t="s">
        <v>46</v>
      </c>
      <c r="CC6" s="32" t="s">
        <v>47</v>
      </c>
      <c r="CD6" s="16" t="s">
        <v>48</v>
      </c>
      <c r="CE6" s="17"/>
      <c r="CF6" s="17"/>
      <c r="CG6" s="16"/>
      <c r="CH6" s="10"/>
    </row>
    <row r="7" spans="1:86" s="64" customFormat="1" ht="91.5" customHeight="1" thickBot="1" x14ac:dyDescent="0.25">
      <c r="A7" s="125" t="s">
        <v>49</v>
      </c>
      <c r="B7" s="137" t="s">
        <v>50</v>
      </c>
      <c r="C7" s="142"/>
      <c r="D7" s="137" t="s">
        <v>51</v>
      </c>
      <c r="E7" s="172"/>
      <c r="F7" s="33" t="s">
        <v>53</v>
      </c>
      <c r="G7" s="34"/>
      <c r="H7" s="176" t="s">
        <v>52</v>
      </c>
      <c r="I7" s="35">
        <v>0</v>
      </c>
      <c r="J7" s="34" t="s">
        <v>58</v>
      </c>
      <c r="K7" s="34" t="s">
        <v>59</v>
      </c>
      <c r="L7" s="34">
        <v>1</v>
      </c>
      <c r="M7" s="36">
        <v>0</v>
      </c>
      <c r="N7" s="37">
        <f>SUM(M7)/L7</f>
        <v>0</v>
      </c>
      <c r="O7" s="38">
        <f>SUM(AN7)/$AM$30/2</f>
        <v>0</v>
      </c>
      <c r="P7" s="38">
        <f>SUM(AN7/$BR$3)/2</f>
        <v>0</v>
      </c>
      <c r="Q7" s="38">
        <f>SUM(AT7/AM30)/2</f>
        <v>0</v>
      </c>
      <c r="R7" s="38">
        <f>SUM(AN7/CH7)/2</f>
        <v>0</v>
      </c>
      <c r="S7" s="38">
        <f>SUM(O7,Q7)</f>
        <v>0</v>
      </c>
      <c r="T7" s="39">
        <f>SUM(P7,R7)</f>
        <v>0</v>
      </c>
      <c r="U7" s="40">
        <v>0</v>
      </c>
      <c r="V7" s="41">
        <v>0</v>
      </c>
      <c r="W7" s="41"/>
      <c r="X7" s="41"/>
      <c r="Y7" s="42">
        <v>0</v>
      </c>
      <c r="Z7" s="42">
        <v>1E-4</v>
      </c>
      <c r="AA7" s="43"/>
      <c r="AB7" s="44"/>
      <c r="AC7" s="44"/>
      <c r="AD7" s="44"/>
      <c r="AE7" s="45">
        <v>0</v>
      </c>
      <c r="AF7" s="45">
        <v>1E-4</v>
      </c>
      <c r="AG7" s="43"/>
      <c r="AH7" s="44"/>
      <c r="AI7" s="44"/>
      <c r="AJ7" s="44"/>
      <c r="AK7" s="44"/>
      <c r="AL7" s="44"/>
      <c r="AM7" s="46">
        <v>25000</v>
      </c>
      <c r="AN7" s="46">
        <v>0</v>
      </c>
      <c r="AO7" s="46"/>
      <c r="AP7" s="46"/>
      <c r="AQ7" s="46"/>
      <c r="AR7" s="46">
        <f>SUM(AN7:AQ7)</f>
        <v>0</v>
      </c>
      <c r="AS7" s="46"/>
      <c r="AT7" s="46">
        <v>0</v>
      </c>
      <c r="AU7" s="47">
        <f>SUM(AT7)/AM7</f>
        <v>0</v>
      </c>
      <c r="AV7" s="46">
        <f>SUM(AM7)-AT7</f>
        <v>25000</v>
      </c>
      <c r="AW7" s="46">
        <v>12500</v>
      </c>
      <c r="AX7" s="47">
        <f>SUM(AW7/AM7)</f>
        <v>0.5</v>
      </c>
      <c r="AY7" s="48">
        <f>SUM(AV7-AW7)</f>
        <v>12500</v>
      </c>
      <c r="AZ7" s="49">
        <v>12500</v>
      </c>
      <c r="BA7" s="44">
        <f>SUM(AZ7/AM7)</f>
        <v>0.5</v>
      </c>
      <c r="BB7" s="50">
        <f>SUM(AY7-AZ7)</f>
        <v>0</v>
      </c>
      <c r="BC7" s="51"/>
      <c r="BD7" s="52">
        <f>SUM(BC7/AM7)</f>
        <v>0</v>
      </c>
      <c r="BE7" s="52">
        <f>SUM(BB7-BC7)</f>
        <v>0</v>
      </c>
      <c r="BF7" s="49">
        <v>25000</v>
      </c>
      <c r="BG7" s="47">
        <f>(BF7/AM7)</f>
        <v>1</v>
      </c>
      <c r="BH7" s="49">
        <v>0</v>
      </c>
      <c r="BI7" s="42">
        <f>BH7/AM7</f>
        <v>0</v>
      </c>
      <c r="BJ7" s="53"/>
      <c r="BK7" s="53"/>
      <c r="BL7" s="53"/>
      <c r="BM7" s="46"/>
      <c r="BN7" s="54"/>
      <c r="BO7" s="53">
        <v>0</v>
      </c>
      <c r="BP7" s="55">
        <f>SUM(BO7/AM7)</f>
        <v>0</v>
      </c>
      <c r="BQ7" s="53"/>
      <c r="BR7" s="56">
        <f>+AM7/BS5</f>
        <v>8.7688530340231489E-3</v>
      </c>
      <c r="BS7" s="57">
        <f>AM7/BR3</f>
        <v>2.5491833833785619E-4</v>
      </c>
      <c r="BT7" s="58"/>
      <c r="BU7" s="58"/>
      <c r="BV7" s="58"/>
      <c r="BW7" s="58"/>
      <c r="BX7" s="58"/>
      <c r="BY7" s="58"/>
      <c r="BZ7" s="58"/>
      <c r="CA7" s="58"/>
      <c r="CB7" s="59">
        <v>0</v>
      </c>
      <c r="CC7" s="59">
        <v>0</v>
      </c>
      <c r="CD7" s="59">
        <f>SUM(CB7:CC7)</f>
        <v>0</v>
      </c>
      <c r="CE7" s="60" t="s">
        <v>128</v>
      </c>
      <c r="CF7" s="61" t="s">
        <v>129</v>
      </c>
      <c r="CG7" s="62" t="s">
        <v>130</v>
      </c>
      <c r="CH7" s="63">
        <v>98070622</v>
      </c>
    </row>
    <row r="8" spans="1:86" s="64" customFormat="1" ht="65.25" customHeight="1" thickBot="1" x14ac:dyDescent="0.25">
      <c r="A8" s="126"/>
      <c r="B8" s="135"/>
      <c r="C8" s="143"/>
      <c r="D8" s="135"/>
      <c r="E8" s="131"/>
      <c r="F8" s="65" t="s">
        <v>54</v>
      </c>
      <c r="G8" s="66"/>
      <c r="H8" s="174"/>
      <c r="I8" s="67">
        <v>0</v>
      </c>
      <c r="J8" s="66" t="s">
        <v>102</v>
      </c>
      <c r="K8" s="66" t="s">
        <v>103</v>
      </c>
      <c r="L8" s="66">
        <v>1</v>
      </c>
      <c r="M8" s="68">
        <v>0</v>
      </c>
      <c r="N8" s="37">
        <f t="shared" ref="N8:N29" si="0">SUM(M8)/L8</f>
        <v>0</v>
      </c>
      <c r="O8" s="38">
        <f>AN8/$AM$30/2</f>
        <v>0</v>
      </c>
      <c r="P8" s="38">
        <f t="shared" ref="P8" si="1">SUM(AN8/CH8)/2</f>
        <v>0</v>
      </c>
      <c r="Q8" s="38">
        <f>AN7/$AM$30/2</f>
        <v>0</v>
      </c>
      <c r="R8" s="38">
        <f>AN7/$BR$3/2</f>
        <v>0</v>
      </c>
      <c r="S8" s="38">
        <f t="shared" ref="S8:S29" si="2">SUM(O8,Q8)</f>
        <v>0</v>
      </c>
      <c r="T8" s="39">
        <f t="shared" ref="T8:T29" si="3">SUM(P8,R8)</f>
        <v>0</v>
      </c>
      <c r="U8" s="69"/>
      <c r="V8" s="70"/>
      <c r="W8" s="70"/>
      <c r="X8" s="70"/>
      <c r="Y8" s="70"/>
      <c r="Z8" s="70"/>
      <c r="AA8" s="71"/>
      <c r="AB8" s="72"/>
      <c r="AC8" s="72"/>
      <c r="AD8" s="72"/>
      <c r="AE8" s="72"/>
      <c r="AF8" s="72"/>
      <c r="AG8" s="71"/>
      <c r="AH8" s="72"/>
      <c r="AI8" s="72"/>
      <c r="AJ8" s="72"/>
      <c r="AK8" s="72"/>
      <c r="AL8" s="72"/>
      <c r="AM8" s="31">
        <v>30000</v>
      </c>
      <c r="AN8" s="31"/>
      <c r="AO8" s="31"/>
      <c r="AP8" s="31"/>
      <c r="AQ8" s="31"/>
      <c r="AR8" s="46">
        <f t="shared" ref="AR8:AR29" si="4">SUM(AN8:AQ8)</f>
        <v>0</v>
      </c>
      <c r="AS8" s="31"/>
      <c r="AT8" s="31"/>
      <c r="AU8" s="47">
        <f t="shared" ref="AU8:AU29" si="5">SUM(AT8)/AM8</f>
        <v>0</v>
      </c>
      <c r="AV8" s="46">
        <f t="shared" ref="AV8:AV29" si="6">SUM(AM8)-AT8</f>
        <v>30000</v>
      </c>
      <c r="AW8" s="31">
        <v>10000</v>
      </c>
      <c r="AX8" s="47">
        <f t="shared" ref="AX8:AX29" si="7">SUM(AW8/AM8)</f>
        <v>0.33333333333333331</v>
      </c>
      <c r="AY8" s="48">
        <f t="shared" ref="AY8:AY29" si="8">SUM(AV8-AW8)</f>
        <v>20000</v>
      </c>
      <c r="AZ8" s="73">
        <v>10000</v>
      </c>
      <c r="BA8" s="44">
        <f t="shared" ref="BA8:BA29" si="9">SUM(AZ8/AM8)</f>
        <v>0.33333333333333331</v>
      </c>
      <c r="BB8" s="50">
        <f t="shared" ref="BB8:BB29" si="10">SUM(AY8-AZ8)</f>
        <v>10000</v>
      </c>
      <c r="BC8" s="74">
        <v>10000</v>
      </c>
      <c r="BD8" s="52">
        <f t="shared" ref="BD8:BD29" si="11">SUM(BC8/AM8)</f>
        <v>0.33333333333333331</v>
      </c>
      <c r="BE8" s="52">
        <f t="shared" ref="BE8:BE29" si="12">SUM(BB8-BC8)</f>
        <v>0</v>
      </c>
      <c r="BF8" s="49">
        <v>30000</v>
      </c>
      <c r="BG8" s="47">
        <f t="shared" ref="BG8:BG29" si="13">(BF8/AM8)</f>
        <v>1</v>
      </c>
      <c r="BH8" s="49">
        <v>0</v>
      </c>
      <c r="BI8" s="42">
        <f t="shared" ref="BI8:BI29" si="14">BH8/AM8</f>
        <v>0</v>
      </c>
      <c r="BJ8" s="75"/>
      <c r="BK8" s="75"/>
      <c r="BL8" s="75"/>
      <c r="BM8" s="31"/>
      <c r="BN8" s="76"/>
      <c r="BO8" s="75"/>
      <c r="BP8" s="55">
        <f t="shared" ref="BP8:BP29" si="15">SUM(BO8/AM8)</f>
        <v>0</v>
      </c>
      <c r="BQ8" s="75"/>
      <c r="BR8" s="56">
        <f>+AM8/BS5</f>
        <v>1.052262364082778E-2</v>
      </c>
      <c r="BS8" s="57">
        <f>AM8/BR3</f>
        <v>3.0590200600542737E-4</v>
      </c>
      <c r="BT8" s="77"/>
      <c r="BU8" s="77"/>
      <c r="BV8" s="77"/>
      <c r="BW8" s="77"/>
      <c r="BX8" s="77"/>
      <c r="BY8" s="77"/>
      <c r="BZ8" s="77"/>
      <c r="CA8" s="77"/>
      <c r="CB8" s="59">
        <v>0</v>
      </c>
      <c r="CC8" s="75"/>
      <c r="CD8" s="59">
        <f t="shared" ref="CD8:CD29" si="16">SUM(CB8:CC8)</f>
        <v>0</v>
      </c>
      <c r="CE8" s="60" t="s">
        <v>128</v>
      </c>
      <c r="CF8" s="61" t="s">
        <v>129</v>
      </c>
      <c r="CG8" s="62" t="s">
        <v>130</v>
      </c>
      <c r="CH8" s="63">
        <v>98070622</v>
      </c>
    </row>
    <row r="9" spans="1:86" s="64" customFormat="1" ht="47.25" customHeight="1" thickBot="1" x14ac:dyDescent="0.25">
      <c r="A9" s="126"/>
      <c r="B9" s="135"/>
      <c r="C9" s="143"/>
      <c r="D9" s="135"/>
      <c r="E9" s="131"/>
      <c r="F9" s="65" t="s">
        <v>55</v>
      </c>
      <c r="G9" s="66"/>
      <c r="H9" s="174"/>
      <c r="I9" s="67">
        <v>0</v>
      </c>
      <c r="J9" s="66" t="s">
        <v>60</v>
      </c>
      <c r="K9" s="66" t="s">
        <v>104</v>
      </c>
      <c r="L9" s="66">
        <v>40</v>
      </c>
      <c r="M9" s="69">
        <v>0</v>
      </c>
      <c r="N9" s="37">
        <f t="shared" si="0"/>
        <v>0</v>
      </c>
      <c r="O9" s="38">
        <f t="shared" ref="O9:O29" si="17">AN9/$AM$30/2</f>
        <v>0</v>
      </c>
      <c r="P9" s="38">
        <f t="shared" ref="P9:P29" si="18">SUM(AN9/CH9)/2</f>
        <v>0</v>
      </c>
      <c r="Q9" s="38">
        <f t="shared" ref="Q9:Q29" si="19">AN8/$AM$30/2</f>
        <v>0</v>
      </c>
      <c r="R9" s="38">
        <f t="shared" ref="R9:R29" si="20">AN8/$BR$3/2</f>
        <v>0</v>
      </c>
      <c r="S9" s="38">
        <f t="shared" si="2"/>
        <v>0</v>
      </c>
      <c r="T9" s="39">
        <f t="shared" si="3"/>
        <v>0</v>
      </c>
      <c r="U9" s="70"/>
      <c r="V9" s="70">
        <v>1</v>
      </c>
      <c r="W9" s="70"/>
      <c r="X9" s="70"/>
      <c r="Y9" s="70"/>
      <c r="Z9" s="70"/>
      <c r="AA9" s="71"/>
      <c r="AB9" s="72"/>
      <c r="AC9" s="72"/>
      <c r="AD9" s="72"/>
      <c r="AE9" s="72"/>
      <c r="AF9" s="72"/>
      <c r="AG9" s="71"/>
      <c r="AH9" s="72"/>
      <c r="AI9" s="72"/>
      <c r="AJ9" s="72"/>
      <c r="AK9" s="72"/>
      <c r="AL9" s="72"/>
      <c r="AM9" s="31">
        <v>10000</v>
      </c>
      <c r="AN9" s="31"/>
      <c r="AO9" s="31"/>
      <c r="AP9" s="31"/>
      <c r="AQ9" s="31"/>
      <c r="AR9" s="46">
        <f t="shared" si="4"/>
        <v>0</v>
      </c>
      <c r="AS9" s="31"/>
      <c r="AT9" s="31"/>
      <c r="AU9" s="47">
        <f t="shared" si="5"/>
        <v>0</v>
      </c>
      <c r="AV9" s="46">
        <f t="shared" si="6"/>
        <v>10000</v>
      </c>
      <c r="AW9" s="31">
        <v>3000</v>
      </c>
      <c r="AX9" s="47">
        <f t="shared" si="7"/>
        <v>0.3</v>
      </c>
      <c r="AY9" s="48">
        <f t="shared" si="8"/>
        <v>7000</v>
      </c>
      <c r="AZ9" s="73">
        <v>3000</v>
      </c>
      <c r="BA9" s="44">
        <f t="shared" si="9"/>
        <v>0.3</v>
      </c>
      <c r="BB9" s="50">
        <f t="shared" si="10"/>
        <v>4000</v>
      </c>
      <c r="BC9" s="74"/>
      <c r="BD9" s="52">
        <f t="shared" si="11"/>
        <v>0</v>
      </c>
      <c r="BE9" s="52">
        <f t="shared" si="12"/>
        <v>4000</v>
      </c>
      <c r="BF9" s="49">
        <v>10000</v>
      </c>
      <c r="BG9" s="47">
        <f t="shared" si="13"/>
        <v>1</v>
      </c>
      <c r="BH9" s="49">
        <v>0</v>
      </c>
      <c r="BI9" s="42">
        <f t="shared" si="14"/>
        <v>0</v>
      </c>
      <c r="BJ9" s="75"/>
      <c r="BK9" s="75"/>
      <c r="BL9" s="74"/>
      <c r="BM9" s="78"/>
      <c r="BN9" s="76"/>
      <c r="BO9" s="75"/>
      <c r="BP9" s="55">
        <f t="shared" si="15"/>
        <v>0</v>
      </c>
      <c r="BQ9" s="75"/>
      <c r="BR9" s="56">
        <f>+AM9/BS5</f>
        <v>3.5075412136092599E-3</v>
      </c>
      <c r="BS9" s="57">
        <f>AM9/BR3</f>
        <v>1.0196733533514246E-4</v>
      </c>
      <c r="BT9" s="75"/>
      <c r="BU9" s="75"/>
      <c r="BV9" s="75"/>
      <c r="BW9" s="75"/>
      <c r="BX9" s="75"/>
      <c r="BY9" s="75"/>
      <c r="BZ9" s="75"/>
      <c r="CA9" s="75"/>
      <c r="CB9" s="75">
        <v>0</v>
      </c>
      <c r="CC9" s="75"/>
      <c r="CD9" s="59">
        <f t="shared" si="16"/>
        <v>0</v>
      </c>
      <c r="CE9" s="60" t="s">
        <v>128</v>
      </c>
      <c r="CF9" s="61" t="s">
        <v>129</v>
      </c>
      <c r="CG9" s="62" t="s">
        <v>130</v>
      </c>
      <c r="CH9" s="63">
        <v>98070622</v>
      </c>
    </row>
    <row r="10" spans="1:86" s="64" customFormat="1" ht="47.25" customHeight="1" thickBot="1" x14ac:dyDescent="0.25">
      <c r="A10" s="126"/>
      <c r="B10" s="135"/>
      <c r="C10" s="143"/>
      <c r="D10" s="135"/>
      <c r="E10" s="131"/>
      <c r="F10" s="65" t="s">
        <v>56</v>
      </c>
      <c r="G10" s="66"/>
      <c r="H10" s="175"/>
      <c r="I10" s="79">
        <v>0</v>
      </c>
      <c r="J10" s="80" t="s">
        <v>106</v>
      </c>
      <c r="K10" s="80" t="s">
        <v>105</v>
      </c>
      <c r="L10" s="80">
        <v>4</v>
      </c>
      <c r="M10" s="69">
        <v>0</v>
      </c>
      <c r="N10" s="37">
        <f t="shared" si="0"/>
        <v>0</v>
      </c>
      <c r="O10" s="38">
        <f t="shared" si="17"/>
        <v>0</v>
      </c>
      <c r="P10" s="38">
        <f t="shared" si="18"/>
        <v>0</v>
      </c>
      <c r="Q10" s="38">
        <f t="shared" si="19"/>
        <v>0</v>
      </c>
      <c r="R10" s="38">
        <f t="shared" si="20"/>
        <v>0</v>
      </c>
      <c r="S10" s="38">
        <f t="shared" si="2"/>
        <v>0</v>
      </c>
      <c r="T10" s="39">
        <f t="shared" si="3"/>
        <v>0</v>
      </c>
      <c r="U10" s="70"/>
      <c r="V10" s="70"/>
      <c r="W10" s="70"/>
      <c r="X10" s="70"/>
      <c r="Y10" s="70"/>
      <c r="Z10" s="70"/>
      <c r="AA10" s="71"/>
      <c r="AB10" s="72"/>
      <c r="AC10" s="72"/>
      <c r="AD10" s="72"/>
      <c r="AE10" s="72"/>
      <c r="AF10" s="72"/>
      <c r="AG10" s="71"/>
      <c r="AH10" s="72"/>
      <c r="AI10" s="72"/>
      <c r="AJ10" s="72"/>
      <c r="AK10" s="72"/>
      <c r="AL10" s="72"/>
      <c r="AM10" s="81">
        <v>20000</v>
      </c>
      <c r="AN10" s="31"/>
      <c r="AO10" s="31"/>
      <c r="AP10" s="31"/>
      <c r="AQ10" s="31"/>
      <c r="AR10" s="46">
        <f t="shared" si="4"/>
        <v>0</v>
      </c>
      <c r="AS10" s="31"/>
      <c r="AT10" s="31"/>
      <c r="AU10" s="47">
        <f t="shared" si="5"/>
        <v>0</v>
      </c>
      <c r="AV10" s="46">
        <f t="shared" si="6"/>
        <v>20000</v>
      </c>
      <c r="AW10" s="31">
        <v>5000</v>
      </c>
      <c r="AX10" s="47">
        <f t="shared" si="7"/>
        <v>0.25</v>
      </c>
      <c r="AY10" s="48">
        <f t="shared" si="8"/>
        <v>15000</v>
      </c>
      <c r="AZ10" s="73">
        <v>8000</v>
      </c>
      <c r="BA10" s="44">
        <f t="shared" si="9"/>
        <v>0.4</v>
      </c>
      <c r="BB10" s="50">
        <f t="shared" si="10"/>
        <v>7000</v>
      </c>
      <c r="BC10" s="74"/>
      <c r="BD10" s="52">
        <f t="shared" si="11"/>
        <v>0</v>
      </c>
      <c r="BE10" s="52">
        <f t="shared" si="12"/>
        <v>7000</v>
      </c>
      <c r="BF10" s="49">
        <v>20000</v>
      </c>
      <c r="BG10" s="47">
        <f t="shared" si="13"/>
        <v>1</v>
      </c>
      <c r="BH10" s="49">
        <v>0</v>
      </c>
      <c r="BI10" s="42">
        <f t="shared" si="14"/>
        <v>0</v>
      </c>
      <c r="BJ10" s="75"/>
      <c r="BK10" s="75"/>
      <c r="BL10" s="74"/>
      <c r="BM10" s="78"/>
      <c r="BN10" s="76"/>
      <c r="BO10" s="75"/>
      <c r="BP10" s="55">
        <f t="shared" si="15"/>
        <v>0</v>
      </c>
      <c r="BQ10" s="75"/>
      <c r="BR10" s="56">
        <f>+AM10/BS5</f>
        <v>7.0150824272185199E-3</v>
      </c>
      <c r="BS10" s="57">
        <f>AM10/BR3</f>
        <v>2.0393467067028492E-4</v>
      </c>
      <c r="BT10" s="12">
        <v>98642</v>
      </c>
      <c r="BU10" s="82">
        <v>0.15</v>
      </c>
      <c r="BV10" s="12"/>
      <c r="BW10" s="82"/>
      <c r="BX10" s="12"/>
      <c r="BY10" s="82"/>
      <c r="BZ10" s="12"/>
      <c r="CA10" s="82"/>
      <c r="CB10" s="75">
        <v>0</v>
      </c>
      <c r="CC10" s="75"/>
      <c r="CD10" s="59">
        <f t="shared" si="16"/>
        <v>0</v>
      </c>
      <c r="CE10" s="60" t="s">
        <v>128</v>
      </c>
      <c r="CF10" s="61" t="s">
        <v>129</v>
      </c>
      <c r="CG10" s="62" t="s">
        <v>130</v>
      </c>
      <c r="CH10" s="63">
        <v>98070622</v>
      </c>
    </row>
    <row r="11" spans="1:86" s="64" customFormat="1" ht="86.25" customHeight="1" thickBot="1" x14ac:dyDescent="0.25">
      <c r="A11" s="126"/>
      <c r="B11" s="135"/>
      <c r="C11" s="135" t="s">
        <v>61</v>
      </c>
      <c r="D11" s="133" t="s">
        <v>57</v>
      </c>
      <c r="E11" s="131" t="s">
        <v>62</v>
      </c>
      <c r="F11" s="66" t="s">
        <v>64</v>
      </c>
      <c r="G11" s="66"/>
      <c r="H11" s="80" t="s">
        <v>95</v>
      </c>
      <c r="I11" s="79">
        <v>770</v>
      </c>
      <c r="J11" s="83" t="s">
        <v>107</v>
      </c>
      <c r="K11" s="80" t="s">
        <v>87</v>
      </c>
      <c r="L11" s="80">
        <v>3600</v>
      </c>
      <c r="M11" s="69">
        <v>850</v>
      </c>
      <c r="N11" s="37">
        <f t="shared" si="0"/>
        <v>0.2361111111111111</v>
      </c>
      <c r="O11" s="38">
        <f t="shared" si="17"/>
        <v>1.0171869519466853E-2</v>
      </c>
      <c r="P11" s="38">
        <f t="shared" si="18"/>
        <v>2.9570527247191314E-4</v>
      </c>
      <c r="Q11" s="38">
        <f t="shared" si="19"/>
        <v>0</v>
      </c>
      <c r="R11" s="38">
        <f t="shared" si="20"/>
        <v>0</v>
      </c>
      <c r="S11" s="38">
        <f t="shared" si="2"/>
        <v>1.0171869519466853E-2</v>
      </c>
      <c r="T11" s="39">
        <f t="shared" si="3"/>
        <v>2.9570527247191314E-4</v>
      </c>
      <c r="U11" s="70"/>
      <c r="V11" s="70"/>
      <c r="W11" s="70"/>
      <c r="X11" s="70"/>
      <c r="Y11" s="70"/>
      <c r="Z11" s="70"/>
      <c r="AA11" s="71"/>
      <c r="AB11" s="72"/>
      <c r="AC11" s="72"/>
      <c r="AD11" s="72"/>
      <c r="AE11" s="72"/>
      <c r="AF11" s="72"/>
      <c r="AG11" s="71"/>
      <c r="AH11" s="72"/>
      <c r="AI11" s="72"/>
      <c r="AJ11" s="72"/>
      <c r="AK11" s="72"/>
      <c r="AL11" s="72"/>
      <c r="AM11" s="84">
        <v>260000</v>
      </c>
      <c r="AN11" s="31">
        <v>58000</v>
      </c>
      <c r="AO11" s="31"/>
      <c r="AP11" s="31"/>
      <c r="AQ11" s="31"/>
      <c r="AR11" s="46">
        <f t="shared" si="4"/>
        <v>58000</v>
      </c>
      <c r="AS11" s="31"/>
      <c r="AT11" s="31">
        <v>58000</v>
      </c>
      <c r="AU11" s="47">
        <f t="shared" si="5"/>
        <v>0.22307692307692309</v>
      </c>
      <c r="AV11" s="46">
        <f t="shared" si="6"/>
        <v>202000</v>
      </c>
      <c r="AW11" s="31">
        <v>60000</v>
      </c>
      <c r="AX11" s="47">
        <f t="shared" si="7"/>
        <v>0.23076923076923078</v>
      </c>
      <c r="AY11" s="48">
        <f t="shared" si="8"/>
        <v>142000</v>
      </c>
      <c r="AZ11" s="73"/>
      <c r="BA11" s="44">
        <f t="shared" si="9"/>
        <v>0</v>
      </c>
      <c r="BB11" s="50">
        <f t="shared" si="10"/>
        <v>142000</v>
      </c>
      <c r="BC11" s="74"/>
      <c r="BD11" s="52">
        <f t="shared" si="11"/>
        <v>0</v>
      </c>
      <c r="BE11" s="52">
        <f t="shared" si="12"/>
        <v>142000</v>
      </c>
      <c r="BF11" s="49">
        <v>200000</v>
      </c>
      <c r="BG11" s="47">
        <f t="shared" si="13"/>
        <v>0.76923076923076927</v>
      </c>
      <c r="BH11" s="49">
        <v>20000</v>
      </c>
      <c r="BI11" s="42">
        <f t="shared" si="14"/>
        <v>7.6923076923076927E-2</v>
      </c>
      <c r="BJ11" s="75"/>
      <c r="BK11" s="75"/>
      <c r="BL11" s="74"/>
      <c r="BM11" s="78"/>
      <c r="BN11" s="76"/>
      <c r="BO11" s="85">
        <v>40000</v>
      </c>
      <c r="BP11" s="55">
        <f t="shared" si="15"/>
        <v>0.15384615384615385</v>
      </c>
      <c r="BQ11" s="85" t="s">
        <v>98</v>
      </c>
      <c r="BR11" s="56">
        <f>+AM11/BS5</f>
        <v>9.1196071553840755E-2</v>
      </c>
      <c r="BS11" s="57">
        <f>AM11/BR3</f>
        <v>2.6511507187137041E-3</v>
      </c>
      <c r="BT11" s="75"/>
      <c r="BU11" s="75"/>
      <c r="BV11" s="75"/>
      <c r="BW11" s="75"/>
      <c r="BX11" s="75"/>
      <c r="BY11" s="75"/>
      <c r="BZ11" s="75"/>
      <c r="CA11" s="75"/>
      <c r="CB11" s="75">
        <v>800</v>
      </c>
      <c r="CC11" s="75">
        <v>28</v>
      </c>
      <c r="CD11" s="59">
        <f t="shared" si="16"/>
        <v>828</v>
      </c>
      <c r="CE11" s="60" t="s">
        <v>128</v>
      </c>
      <c r="CF11" s="61" t="s">
        <v>129</v>
      </c>
      <c r="CG11" s="62" t="s">
        <v>130</v>
      </c>
      <c r="CH11" s="63">
        <v>98070622</v>
      </c>
    </row>
    <row r="12" spans="1:86" s="64" customFormat="1" ht="65.25" customHeight="1" thickBot="1" x14ac:dyDescent="0.25">
      <c r="A12" s="126"/>
      <c r="B12" s="135"/>
      <c r="C12" s="135"/>
      <c r="D12" s="133"/>
      <c r="E12" s="131"/>
      <c r="F12" s="66" t="s">
        <v>65</v>
      </c>
      <c r="G12" s="66"/>
      <c r="H12" s="80" t="s">
        <v>63</v>
      </c>
      <c r="I12" s="79">
        <v>0</v>
      </c>
      <c r="J12" s="80" t="s">
        <v>108</v>
      </c>
      <c r="K12" s="80" t="s">
        <v>109</v>
      </c>
      <c r="L12" s="80">
        <v>1</v>
      </c>
      <c r="M12" s="69">
        <v>0</v>
      </c>
      <c r="N12" s="37">
        <f t="shared" si="0"/>
        <v>0</v>
      </c>
      <c r="O12" s="38">
        <f t="shared" si="17"/>
        <v>2.6306559102069449E-3</v>
      </c>
      <c r="P12" s="38">
        <f t="shared" si="18"/>
        <v>7.6475501501356842E-5</v>
      </c>
      <c r="Q12" s="38">
        <f t="shared" si="19"/>
        <v>1.0171869519466853E-2</v>
      </c>
      <c r="R12" s="38">
        <f t="shared" si="20"/>
        <v>2.9570527247191314E-4</v>
      </c>
      <c r="S12" s="38">
        <f t="shared" si="2"/>
        <v>1.2802525429673799E-2</v>
      </c>
      <c r="T12" s="39">
        <f t="shared" si="3"/>
        <v>3.7218077397326997E-4</v>
      </c>
      <c r="U12" s="71"/>
      <c r="V12" s="72"/>
      <c r="W12" s="72"/>
      <c r="X12" s="72"/>
      <c r="Y12" s="72"/>
      <c r="Z12" s="72"/>
      <c r="AA12" s="71"/>
      <c r="AB12" s="72"/>
      <c r="AC12" s="72"/>
      <c r="AD12" s="72"/>
      <c r="AE12" s="72"/>
      <c r="AF12" s="72"/>
      <c r="AG12" s="71"/>
      <c r="AH12" s="72"/>
      <c r="AI12" s="72"/>
      <c r="AJ12" s="72"/>
      <c r="AK12" s="72"/>
      <c r="AL12" s="72"/>
      <c r="AM12" s="86">
        <v>100000</v>
      </c>
      <c r="AN12" s="31">
        <v>15000</v>
      </c>
      <c r="AO12" s="31"/>
      <c r="AP12" s="31"/>
      <c r="AQ12" s="31"/>
      <c r="AR12" s="46">
        <f t="shared" si="4"/>
        <v>15000</v>
      </c>
      <c r="AS12" s="31"/>
      <c r="AT12" s="31">
        <v>15000</v>
      </c>
      <c r="AU12" s="47">
        <f t="shared" si="5"/>
        <v>0.15</v>
      </c>
      <c r="AV12" s="46">
        <f t="shared" si="6"/>
        <v>85000</v>
      </c>
      <c r="AW12" s="73">
        <v>18000</v>
      </c>
      <c r="AX12" s="47">
        <f t="shared" si="7"/>
        <v>0.18</v>
      </c>
      <c r="AY12" s="48">
        <f t="shared" si="8"/>
        <v>67000</v>
      </c>
      <c r="AZ12" s="73"/>
      <c r="BA12" s="44">
        <f t="shared" si="9"/>
        <v>0</v>
      </c>
      <c r="BB12" s="50">
        <f t="shared" si="10"/>
        <v>67000</v>
      </c>
      <c r="BC12" s="74"/>
      <c r="BD12" s="52">
        <f t="shared" si="11"/>
        <v>0</v>
      </c>
      <c r="BE12" s="52">
        <f t="shared" si="12"/>
        <v>67000</v>
      </c>
      <c r="BF12" s="49">
        <v>100000</v>
      </c>
      <c r="BG12" s="47">
        <f t="shared" si="13"/>
        <v>1</v>
      </c>
      <c r="BH12" s="49">
        <v>0</v>
      </c>
      <c r="BI12" s="42">
        <f t="shared" si="14"/>
        <v>0</v>
      </c>
      <c r="BJ12" s="75"/>
      <c r="BK12" s="75"/>
      <c r="BL12" s="75"/>
      <c r="BM12" s="87"/>
      <c r="BN12" s="76"/>
      <c r="BO12" s="75">
        <v>0</v>
      </c>
      <c r="BP12" s="55">
        <f t="shared" si="15"/>
        <v>0</v>
      </c>
      <c r="BQ12" s="75"/>
      <c r="BR12" s="56">
        <f>+AM12/BS5</f>
        <v>3.5075412136092596E-2</v>
      </c>
      <c r="BS12" s="57">
        <f>AM12/BR3</f>
        <v>1.0196733533514247E-3</v>
      </c>
      <c r="BT12" s="75"/>
      <c r="BU12" s="75"/>
      <c r="BV12" s="75"/>
      <c r="BW12" s="75"/>
      <c r="BX12" s="75"/>
      <c r="BY12" s="75"/>
      <c r="BZ12" s="75"/>
      <c r="CA12" s="75"/>
      <c r="CB12" s="75">
        <v>400</v>
      </c>
      <c r="CC12" s="75"/>
      <c r="CD12" s="59">
        <f t="shared" si="16"/>
        <v>400</v>
      </c>
      <c r="CE12" s="60" t="s">
        <v>128</v>
      </c>
      <c r="CF12" s="61" t="s">
        <v>129</v>
      </c>
      <c r="CG12" s="62" t="s">
        <v>130</v>
      </c>
      <c r="CH12" s="63">
        <v>98070622</v>
      </c>
    </row>
    <row r="13" spans="1:86" s="64" customFormat="1" ht="97.5" customHeight="1" thickBot="1" x14ac:dyDescent="0.25">
      <c r="A13" s="126"/>
      <c r="B13" s="135"/>
      <c r="C13" s="135"/>
      <c r="D13" s="133"/>
      <c r="E13" s="131"/>
      <c r="F13" s="66" t="s">
        <v>66</v>
      </c>
      <c r="G13" s="66"/>
      <c r="H13" s="80" t="s">
        <v>95</v>
      </c>
      <c r="I13" s="67">
        <v>1275</v>
      </c>
      <c r="J13" s="66" t="s">
        <v>93</v>
      </c>
      <c r="K13" s="66" t="s">
        <v>110</v>
      </c>
      <c r="L13" s="66">
        <v>1800</v>
      </c>
      <c r="M13" s="69">
        <v>520</v>
      </c>
      <c r="N13" s="37">
        <f t="shared" si="0"/>
        <v>0.28888888888888886</v>
      </c>
      <c r="O13" s="38">
        <f t="shared" si="17"/>
        <v>7.8919677306208344E-3</v>
      </c>
      <c r="P13" s="38">
        <f t="shared" si="18"/>
        <v>2.2942650450407054E-4</v>
      </c>
      <c r="Q13" s="38">
        <f t="shared" si="19"/>
        <v>2.6306559102069449E-3</v>
      </c>
      <c r="R13" s="38">
        <f t="shared" si="20"/>
        <v>7.6475501501356842E-5</v>
      </c>
      <c r="S13" s="38">
        <f t="shared" si="2"/>
        <v>1.052262364082778E-2</v>
      </c>
      <c r="T13" s="39">
        <f t="shared" si="3"/>
        <v>3.0590200600542737E-4</v>
      </c>
      <c r="U13" s="69">
        <v>1</v>
      </c>
      <c r="V13" s="70">
        <v>1</v>
      </c>
      <c r="W13" s="70"/>
      <c r="X13" s="70"/>
      <c r="Y13" s="70"/>
      <c r="Z13" s="70"/>
      <c r="AA13" s="88"/>
      <c r="AB13" s="72"/>
      <c r="AC13" s="72"/>
      <c r="AD13" s="72"/>
      <c r="AE13" s="72"/>
      <c r="AF13" s="72"/>
      <c r="AG13" s="71"/>
      <c r="AH13" s="72"/>
      <c r="AI13" s="72"/>
      <c r="AJ13" s="72"/>
      <c r="AK13" s="72"/>
      <c r="AL13" s="72"/>
      <c r="AM13" s="31">
        <v>203000</v>
      </c>
      <c r="AN13" s="31">
        <v>45000</v>
      </c>
      <c r="AO13" s="31"/>
      <c r="AP13" s="31"/>
      <c r="AQ13" s="31"/>
      <c r="AR13" s="46">
        <f t="shared" si="4"/>
        <v>45000</v>
      </c>
      <c r="AS13" s="31"/>
      <c r="AT13" s="31">
        <v>45000</v>
      </c>
      <c r="AU13" s="47">
        <f t="shared" si="5"/>
        <v>0.22167487684729065</v>
      </c>
      <c r="AV13" s="46">
        <f t="shared" si="6"/>
        <v>158000</v>
      </c>
      <c r="AW13" s="73">
        <v>45000</v>
      </c>
      <c r="AX13" s="47">
        <f t="shared" si="7"/>
        <v>0.22167487684729065</v>
      </c>
      <c r="AY13" s="48">
        <f t="shared" si="8"/>
        <v>113000</v>
      </c>
      <c r="AZ13" s="73"/>
      <c r="BA13" s="44">
        <f t="shared" si="9"/>
        <v>0</v>
      </c>
      <c r="BB13" s="50">
        <f t="shared" si="10"/>
        <v>113000</v>
      </c>
      <c r="BC13" s="74"/>
      <c r="BD13" s="52">
        <f t="shared" si="11"/>
        <v>0</v>
      </c>
      <c r="BE13" s="52">
        <f t="shared" si="12"/>
        <v>113000</v>
      </c>
      <c r="BF13" s="49">
        <v>160000</v>
      </c>
      <c r="BG13" s="47">
        <f t="shared" si="13"/>
        <v>0.78817733990147787</v>
      </c>
      <c r="BH13" s="49">
        <v>20000</v>
      </c>
      <c r="BI13" s="42">
        <f t="shared" si="14"/>
        <v>9.8522167487684734E-2</v>
      </c>
      <c r="BJ13" s="85"/>
      <c r="BK13" s="85"/>
      <c r="BL13" s="85"/>
      <c r="BM13" s="31">
        <v>0</v>
      </c>
      <c r="BN13" s="89">
        <v>0</v>
      </c>
      <c r="BO13" s="85">
        <v>23000</v>
      </c>
      <c r="BP13" s="55">
        <f t="shared" si="15"/>
        <v>0.11330049261083744</v>
      </c>
      <c r="BQ13" s="75" t="s">
        <v>98</v>
      </c>
      <c r="BR13" s="56">
        <f>+AM13/BS5</f>
        <v>7.1203086636267982E-2</v>
      </c>
      <c r="BS13" s="57">
        <f>AM13/BR3</f>
        <v>2.0699369073033922E-3</v>
      </c>
      <c r="BT13" s="75"/>
      <c r="BU13" s="75"/>
      <c r="BV13" s="75"/>
      <c r="BW13" s="75"/>
      <c r="BX13" s="75"/>
      <c r="BY13" s="75"/>
      <c r="BZ13" s="75"/>
      <c r="CA13" s="75"/>
      <c r="CB13" s="75">
        <v>500</v>
      </c>
      <c r="CC13" s="75"/>
      <c r="CD13" s="59">
        <f t="shared" si="16"/>
        <v>500</v>
      </c>
      <c r="CE13" s="60" t="s">
        <v>128</v>
      </c>
      <c r="CF13" s="61" t="s">
        <v>129</v>
      </c>
      <c r="CG13" s="62" t="s">
        <v>130</v>
      </c>
      <c r="CH13" s="63">
        <v>98070622</v>
      </c>
    </row>
    <row r="14" spans="1:86" s="64" customFormat="1" ht="92.25" customHeight="1" thickBot="1" x14ac:dyDescent="0.25">
      <c r="A14" s="126"/>
      <c r="B14" s="135"/>
      <c r="C14" s="135"/>
      <c r="D14" s="133"/>
      <c r="E14" s="131"/>
      <c r="F14" s="66" t="s">
        <v>67</v>
      </c>
      <c r="G14" s="66"/>
      <c r="H14" s="80" t="s">
        <v>122</v>
      </c>
      <c r="I14" s="67">
        <v>1480</v>
      </c>
      <c r="J14" s="80" t="s">
        <v>89</v>
      </c>
      <c r="K14" s="66" t="s">
        <v>131</v>
      </c>
      <c r="L14" s="80">
        <v>1600</v>
      </c>
      <c r="M14" s="90">
        <v>1400</v>
      </c>
      <c r="N14" s="37">
        <f t="shared" si="0"/>
        <v>0.875</v>
      </c>
      <c r="O14" s="38">
        <f t="shared" si="17"/>
        <v>7.8919677306208344E-3</v>
      </c>
      <c r="P14" s="38">
        <f t="shared" si="18"/>
        <v>2.2942650450407054E-4</v>
      </c>
      <c r="Q14" s="38">
        <f t="shared" si="19"/>
        <v>7.8919677306208344E-3</v>
      </c>
      <c r="R14" s="38">
        <f t="shared" si="20"/>
        <v>2.2942650450407054E-4</v>
      </c>
      <c r="S14" s="38">
        <f t="shared" si="2"/>
        <v>1.5783935461241669E-2</v>
      </c>
      <c r="T14" s="39">
        <f t="shared" si="3"/>
        <v>4.5885300900814108E-4</v>
      </c>
      <c r="U14" s="90">
        <v>0</v>
      </c>
      <c r="V14" s="91">
        <v>0</v>
      </c>
      <c r="W14" s="70"/>
      <c r="X14" s="70"/>
      <c r="Y14" s="70"/>
      <c r="Z14" s="70"/>
      <c r="AA14" s="90">
        <v>0</v>
      </c>
      <c r="AB14" s="91">
        <v>0</v>
      </c>
      <c r="AC14" s="72"/>
      <c r="AD14" s="72"/>
      <c r="AE14" s="72"/>
      <c r="AF14" s="72"/>
      <c r="AG14" s="90">
        <v>0</v>
      </c>
      <c r="AH14" s="92">
        <v>0</v>
      </c>
      <c r="AI14" s="72"/>
      <c r="AJ14" s="72"/>
      <c r="AK14" s="72"/>
      <c r="AL14" s="72"/>
      <c r="AM14" s="31">
        <v>180000</v>
      </c>
      <c r="AN14" s="93">
        <v>45000</v>
      </c>
      <c r="AO14" s="93"/>
      <c r="AP14" s="93"/>
      <c r="AQ14" s="93"/>
      <c r="AR14" s="46">
        <f t="shared" si="4"/>
        <v>45000</v>
      </c>
      <c r="AS14" s="31"/>
      <c r="AT14" s="31">
        <v>45000</v>
      </c>
      <c r="AU14" s="47">
        <f t="shared" si="5"/>
        <v>0.25</v>
      </c>
      <c r="AV14" s="46">
        <f t="shared" si="6"/>
        <v>135000</v>
      </c>
      <c r="AW14" s="31">
        <v>30000</v>
      </c>
      <c r="AX14" s="47">
        <f t="shared" si="7"/>
        <v>0.16666666666666666</v>
      </c>
      <c r="AY14" s="48">
        <f t="shared" si="8"/>
        <v>105000</v>
      </c>
      <c r="AZ14" s="94">
        <v>0</v>
      </c>
      <c r="BA14" s="44">
        <f t="shared" si="9"/>
        <v>0</v>
      </c>
      <c r="BB14" s="50">
        <f t="shared" si="10"/>
        <v>105000</v>
      </c>
      <c r="BC14" s="73">
        <v>0</v>
      </c>
      <c r="BD14" s="52">
        <f t="shared" si="11"/>
        <v>0</v>
      </c>
      <c r="BE14" s="52">
        <f t="shared" si="12"/>
        <v>105000</v>
      </c>
      <c r="BF14" s="49">
        <v>140000</v>
      </c>
      <c r="BG14" s="47">
        <f t="shared" si="13"/>
        <v>0.77777777777777779</v>
      </c>
      <c r="BH14" s="49">
        <v>10000</v>
      </c>
      <c r="BI14" s="42">
        <f t="shared" si="14"/>
        <v>5.5555555555555552E-2</v>
      </c>
      <c r="BJ14" s="85"/>
      <c r="BK14" s="85"/>
      <c r="BL14" s="85"/>
      <c r="BM14" s="31"/>
      <c r="BN14" s="89"/>
      <c r="BO14" s="85">
        <v>30000</v>
      </c>
      <c r="BP14" s="55">
        <f t="shared" si="15"/>
        <v>0.16666666666666666</v>
      </c>
      <c r="BQ14" s="75" t="s">
        <v>98</v>
      </c>
      <c r="BR14" s="56">
        <f>+AM14/BS5</f>
        <v>6.3135741844966675E-2</v>
      </c>
      <c r="BS14" s="57">
        <f>AM14/BR3</f>
        <v>1.8354120360325643E-3</v>
      </c>
      <c r="BT14" s="75"/>
      <c r="BU14" s="75"/>
      <c r="BV14" s="75"/>
      <c r="BW14" s="75"/>
      <c r="BX14" s="75"/>
      <c r="BY14" s="75"/>
      <c r="BZ14" s="75"/>
      <c r="CA14" s="75"/>
      <c r="CB14" s="75">
        <v>0</v>
      </c>
      <c r="CC14" s="75">
        <v>1400</v>
      </c>
      <c r="CD14" s="59">
        <f t="shared" si="16"/>
        <v>1400</v>
      </c>
      <c r="CE14" s="60" t="s">
        <v>128</v>
      </c>
      <c r="CF14" s="61" t="s">
        <v>129</v>
      </c>
      <c r="CG14" s="62" t="s">
        <v>130</v>
      </c>
      <c r="CH14" s="63">
        <v>98070622</v>
      </c>
    </row>
    <row r="15" spans="1:86" s="64" customFormat="1" ht="93" customHeight="1" thickBot="1" x14ac:dyDescent="0.25">
      <c r="A15" s="126"/>
      <c r="B15" s="135"/>
      <c r="C15" s="135"/>
      <c r="D15" s="133"/>
      <c r="E15" s="131"/>
      <c r="F15" s="66" t="s">
        <v>68</v>
      </c>
      <c r="G15" s="66"/>
      <c r="H15" s="80" t="s">
        <v>123</v>
      </c>
      <c r="I15" s="67">
        <v>1</v>
      </c>
      <c r="J15" s="80" t="s">
        <v>133</v>
      </c>
      <c r="K15" s="80" t="s">
        <v>111</v>
      </c>
      <c r="L15" s="80">
        <v>4</v>
      </c>
      <c r="M15" s="90">
        <v>1</v>
      </c>
      <c r="N15" s="37">
        <f t="shared" si="0"/>
        <v>0.25</v>
      </c>
      <c r="O15" s="38">
        <f t="shared" si="17"/>
        <v>2.6306559102069451E-4</v>
      </c>
      <c r="P15" s="38">
        <f t="shared" si="18"/>
        <v>7.6475501501356846E-6</v>
      </c>
      <c r="Q15" s="38">
        <f t="shared" si="19"/>
        <v>7.8919677306208344E-3</v>
      </c>
      <c r="R15" s="38">
        <f t="shared" si="20"/>
        <v>2.2942650450407054E-4</v>
      </c>
      <c r="S15" s="38">
        <f t="shared" si="2"/>
        <v>8.1550333216415284E-3</v>
      </c>
      <c r="T15" s="39">
        <f t="shared" si="3"/>
        <v>2.3707405465420622E-4</v>
      </c>
      <c r="U15" s="90"/>
      <c r="V15" s="91"/>
      <c r="W15" s="70"/>
      <c r="X15" s="70"/>
      <c r="Y15" s="70"/>
      <c r="Z15" s="70"/>
      <c r="AA15" s="90"/>
      <c r="AB15" s="91"/>
      <c r="AC15" s="72"/>
      <c r="AD15" s="72"/>
      <c r="AE15" s="72"/>
      <c r="AF15" s="72"/>
      <c r="AG15" s="90"/>
      <c r="AH15" s="92"/>
      <c r="AI15" s="72"/>
      <c r="AJ15" s="72"/>
      <c r="AK15" s="72"/>
      <c r="AL15" s="72"/>
      <c r="AM15" s="31">
        <v>30000</v>
      </c>
      <c r="AN15" s="93">
        <v>1500</v>
      </c>
      <c r="AO15" s="93"/>
      <c r="AP15" s="93"/>
      <c r="AQ15" s="93"/>
      <c r="AR15" s="46">
        <f t="shared" si="4"/>
        <v>1500</v>
      </c>
      <c r="AS15" s="31"/>
      <c r="AT15" s="31">
        <v>3750</v>
      </c>
      <c r="AU15" s="47">
        <f t="shared" si="5"/>
        <v>0.125</v>
      </c>
      <c r="AV15" s="46">
        <f t="shared" si="6"/>
        <v>26250</v>
      </c>
      <c r="AW15" s="73">
        <v>8000</v>
      </c>
      <c r="AX15" s="47">
        <f t="shared" si="7"/>
        <v>0.26666666666666666</v>
      </c>
      <c r="AY15" s="48">
        <f t="shared" si="8"/>
        <v>18250</v>
      </c>
      <c r="AZ15" s="73"/>
      <c r="BA15" s="44">
        <f t="shared" si="9"/>
        <v>0</v>
      </c>
      <c r="BB15" s="50">
        <f t="shared" si="10"/>
        <v>18250</v>
      </c>
      <c r="BC15" s="74"/>
      <c r="BD15" s="52">
        <f t="shared" si="11"/>
        <v>0</v>
      </c>
      <c r="BE15" s="52">
        <f t="shared" si="12"/>
        <v>18250</v>
      </c>
      <c r="BF15" s="49">
        <v>15000</v>
      </c>
      <c r="BG15" s="47">
        <f t="shared" si="13"/>
        <v>0.5</v>
      </c>
      <c r="BH15" s="49">
        <v>0</v>
      </c>
      <c r="BI15" s="42">
        <f t="shared" si="14"/>
        <v>0</v>
      </c>
      <c r="BJ15" s="85"/>
      <c r="BK15" s="85"/>
      <c r="BL15" s="85"/>
      <c r="BM15" s="31"/>
      <c r="BN15" s="89"/>
      <c r="BO15" s="85">
        <v>15000</v>
      </c>
      <c r="BP15" s="55">
        <f t="shared" si="15"/>
        <v>0.5</v>
      </c>
      <c r="BQ15" s="75" t="s">
        <v>98</v>
      </c>
      <c r="BR15" s="56">
        <f>+AM15/BS5</f>
        <v>1.052262364082778E-2</v>
      </c>
      <c r="BS15" s="57">
        <f>AM15/BR3</f>
        <v>3.0590200600542737E-4</v>
      </c>
      <c r="BT15" s="75"/>
      <c r="BU15" s="75"/>
      <c r="BV15" s="75"/>
      <c r="BW15" s="75"/>
      <c r="BX15" s="75"/>
      <c r="BY15" s="75"/>
      <c r="BZ15" s="75"/>
      <c r="CA15" s="75"/>
      <c r="CB15" s="75">
        <v>1</v>
      </c>
      <c r="CC15" s="75"/>
      <c r="CD15" s="59">
        <f t="shared" si="16"/>
        <v>1</v>
      </c>
      <c r="CE15" s="60" t="s">
        <v>128</v>
      </c>
      <c r="CF15" s="61" t="s">
        <v>129</v>
      </c>
      <c r="CG15" s="62" t="s">
        <v>130</v>
      </c>
      <c r="CH15" s="63">
        <v>98070622</v>
      </c>
    </row>
    <row r="16" spans="1:86" s="64" customFormat="1" ht="91.5" customHeight="1" thickBot="1" x14ac:dyDescent="0.25">
      <c r="A16" s="126"/>
      <c r="B16" s="135"/>
      <c r="C16" s="135"/>
      <c r="D16" s="133"/>
      <c r="E16" s="131" t="s">
        <v>69</v>
      </c>
      <c r="F16" s="66" t="s">
        <v>70</v>
      </c>
      <c r="G16" s="66"/>
      <c r="H16" s="80" t="s">
        <v>63</v>
      </c>
      <c r="I16" s="67">
        <v>90</v>
      </c>
      <c r="J16" s="80" t="s">
        <v>90</v>
      </c>
      <c r="K16" s="80" t="s">
        <v>112</v>
      </c>
      <c r="L16" s="80">
        <v>100</v>
      </c>
      <c r="M16" s="90">
        <v>45</v>
      </c>
      <c r="N16" s="37">
        <f t="shared" si="0"/>
        <v>0.45</v>
      </c>
      <c r="O16" s="38">
        <f t="shared" si="17"/>
        <v>3.6829182742897227E-3</v>
      </c>
      <c r="P16" s="38">
        <f t="shared" si="18"/>
        <v>1.0706570210189959E-4</v>
      </c>
      <c r="Q16" s="38">
        <f t="shared" si="19"/>
        <v>2.6306559102069451E-4</v>
      </c>
      <c r="R16" s="38">
        <f t="shared" si="20"/>
        <v>7.6475501501356846E-6</v>
      </c>
      <c r="S16" s="38">
        <f t="shared" si="2"/>
        <v>3.9459838653104172E-3</v>
      </c>
      <c r="T16" s="39">
        <f t="shared" si="3"/>
        <v>1.1471325225203527E-4</v>
      </c>
      <c r="U16" s="90"/>
      <c r="V16" s="91"/>
      <c r="W16" s="95"/>
      <c r="X16" s="95"/>
      <c r="Y16" s="95"/>
      <c r="Z16" s="95"/>
      <c r="AA16" s="90"/>
      <c r="AB16" s="91"/>
      <c r="AC16" s="95"/>
      <c r="AD16" s="95"/>
      <c r="AE16" s="95"/>
      <c r="AF16" s="95"/>
      <c r="AG16" s="90"/>
      <c r="AH16" s="92"/>
      <c r="AI16" s="96"/>
      <c r="AJ16" s="96"/>
      <c r="AK16" s="96"/>
      <c r="AL16" s="96"/>
      <c r="AM16" s="31">
        <v>80000</v>
      </c>
      <c r="AN16" s="93">
        <v>21000</v>
      </c>
      <c r="AO16" s="93"/>
      <c r="AP16" s="93"/>
      <c r="AQ16" s="93"/>
      <c r="AR16" s="46">
        <f t="shared" si="4"/>
        <v>21000</v>
      </c>
      <c r="AS16" s="31"/>
      <c r="AT16" s="31">
        <v>7000</v>
      </c>
      <c r="AU16" s="47">
        <f t="shared" si="5"/>
        <v>8.7499999999999994E-2</v>
      </c>
      <c r="AV16" s="46">
        <f t="shared" si="6"/>
        <v>73000</v>
      </c>
      <c r="AW16" s="73">
        <v>15000</v>
      </c>
      <c r="AX16" s="47">
        <f t="shared" si="7"/>
        <v>0.1875</v>
      </c>
      <c r="AY16" s="48">
        <f t="shared" si="8"/>
        <v>58000</v>
      </c>
      <c r="AZ16" s="73"/>
      <c r="BA16" s="44">
        <f t="shared" si="9"/>
        <v>0</v>
      </c>
      <c r="BB16" s="50">
        <f t="shared" si="10"/>
        <v>58000</v>
      </c>
      <c r="BC16" s="73"/>
      <c r="BD16" s="52">
        <f t="shared" si="11"/>
        <v>0</v>
      </c>
      <c r="BE16" s="52">
        <f t="shared" si="12"/>
        <v>58000</v>
      </c>
      <c r="BF16" s="49">
        <v>80000</v>
      </c>
      <c r="BG16" s="47">
        <f t="shared" si="13"/>
        <v>1</v>
      </c>
      <c r="BH16" s="49">
        <v>0</v>
      </c>
      <c r="BI16" s="42">
        <f t="shared" si="14"/>
        <v>0</v>
      </c>
      <c r="BJ16" s="85"/>
      <c r="BK16" s="85"/>
      <c r="BL16" s="85"/>
      <c r="BM16" s="97"/>
      <c r="BN16" s="89"/>
      <c r="BO16" s="75"/>
      <c r="BP16" s="55">
        <f t="shared" si="15"/>
        <v>0</v>
      </c>
      <c r="BQ16" s="75"/>
      <c r="BR16" s="56">
        <f>+AM16/BS5</f>
        <v>2.8060329708874079E-2</v>
      </c>
      <c r="BS16" s="57">
        <f>AM16/BR3</f>
        <v>8.1573868268113969E-4</v>
      </c>
      <c r="BT16" s="75"/>
      <c r="BU16" s="75"/>
      <c r="BV16" s="75"/>
      <c r="BW16" s="75"/>
      <c r="BX16" s="75"/>
      <c r="BY16" s="75"/>
      <c r="BZ16" s="75"/>
      <c r="CA16" s="75"/>
      <c r="CB16" s="75">
        <v>45</v>
      </c>
      <c r="CC16" s="75"/>
      <c r="CD16" s="59">
        <f t="shared" si="16"/>
        <v>45</v>
      </c>
      <c r="CE16" s="60" t="s">
        <v>128</v>
      </c>
      <c r="CF16" s="61" t="s">
        <v>129</v>
      </c>
      <c r="CG16" s="62" t="s">
        <v>130</v>
      </c>
      <c r="CH16" s="63">
        <v>98070622</v>
      </c>
    </row>
    <row r="17" spans="1:86" s="64" customFormat="1" ht="88.5" customHeight="1" thickBot="1" x14ac:dyDescent="0.25">
      <c r="A17" s="126"/>
      <c r="B17" s="135"/>
      <c r="C17" s="135"/>
      <c r="D17" s="133"/>
      <c r="E17" s="131"/>
      <c r="F17" s="66" t="s">
        <v>71</v>
      </c>
      <c r="G17" s="66"/>
      <c r="H17" s="80" t="s">
        <v>99</v>
      </c>
      <c r="I17" s="67">
        <v>1</v>
      </c>
      <c r="J17" s="66" t="s">
        <v>134</v>
      </c>
      <c r="K17" s="66" t="s">
        <v>113</v>
      </c>
      <c r="L17" s="66">
        <v>2</v>
      </c>
      <c r="M17" s="71">
        <v>0</v>
      </c>
      <c r="N17" s="37">
        <f t="shared" si="0"/>
        <v>0</v>
      </c>
      <c r="O17" s="38">
        <f t="shared" si="17"/>
        <v>1.75377060680463E-3</v>
      </c>
      <c r="P17" s="38">
        <f t="shared" si="18"/>
        <v>5.0983667667571231E-5</v>
      </c>
      <c r="Q17" s="38">
        <f t="shared" si="19"/>
        <v>3.6829182742897227E-3</v>
      </c>
      <c r="R17" s="38">
        <f t="shared" si="20"/>
        <v>1.0706570210189959E-4</v>
      </c>
      <c r="S17" s="38">
        <f t="shared" si="2"/>
        <v>5.4366888810943523E-3</v>
      </c>
      <c r="T17" s="39">
        <f t="shared" si="3"/>
        <v>1.5804936976947082E-4</v>
      </c>
      <c r="U17" s="69">
        <v>1</v>
      </c>
      <c r="V17" s="70">
        <v>1</v>
      </c>
      <c r="W17" s="70"/>
      <c r="X17" s="70"/>
      <c r="Y17" s="70"/>
      <c r="Z17" s="70"/>
      <c r="AA17" s="71"/>
      <c r="AB17" s="72"/>
      <c r="AC17" s="72"/>
      <c r="AD17" s="72"/>
      <c r="AE17" s="72"/>
      <c r="AF17" s="72"/>
      <c r="AG17" s="71"/>
      <c r="AH17" s="72"/>
      <c r="AI17" s="72"/>
      <c r="AJ17" s="72"/>
      <c r="AK17" s="72"/>
      <c r="AL17" s="72"/>
      <c r="AM17" s="31">
        <v>130000</v>
      </c>
      <c r="AN17" s="31">
        <v>10000</v>
      </c>
      <c r="AO17" s="31"/>
      <c r="AP17" s="31"/>
      <c r="AQ17" s="31"/>
      <c r="AR17" s="46">
        <f t="shared" si="4"/>
        <v>10000</v>
      </c>
      <c r="AS17" s="31"/>
      <c r="AT17" s="31">
        <v>10000</v>
      </c>
      <c r="AU17" s="47">
        <f t="shared" si="5"/>
        <v>7.6923076923076927E-2</v>
      </c>
      <c r="AV17" s="46">
        <f t="shared" si="6"/>
        <v>120000</v>
      </c>
      <c r="AW17" s="31">
        <v>60000</v>
      </c>
      <c r="AX17" s="47">
        <f t="shared" si="7"/>
        <v>0.46153846153846156</v>
      </c>
      <c r="AY17" s="48">
        <f t="shared" si="8"/>
        <v>60000</v>
      </c>
      <c r="AZ17" s="73"/>
      <c r="BA17" s="44">
        <f t="shared" si="9"/>
        <v>0</v>
      </c>
      <c r="BB17" s="50">
        <f t="shared" si="10"/>
        <v>60000</v>
      </c>
      <c r="BC17" s="74"/>
      <c r="BD17" s="52">
        <f t="shared" si="11"/>
        <v>0</v>
      </c>
      <c r="BE17" s="52">
        <f t="shared" si="12"/>
        <v>60000</v>
      </c>
      <c r="BF17" s="49">
        <v>130000</v>
      </c>
      <c r="BG17" s="47">
        <f t="shared" si="13"/>
        <v>1</v>
      </c>
      <c r="BH17" s="49">
        <v>0</v>
      </c>
      <c r="BI17" s="42">
        <f t="shared" si="14"/>
        <v>0</v>
      </c>
      <c r="BJ17" s="85"/>
      <c r="BK17" s="85"/>
      <c r="BL17" s="85"/>
      <c r="BM17" s="97"/>
      <c r="BN17" s="89"/>
      <c r="BO17" s="75"/>
      <c r="BP17" s="55">
        <f t="shared" si="15"/>
        <v>0</v>
      </c>
      <c r="BQ17" s="75"/>
      <c r="BR17" s="56">
        <f>+AM17/BS5</f>
        <v>4.5598035776920377E-2</v>
      </c>
      <c r="BS17" s="57">
        <f>AM17/BR3</f>
        <v>1.3255753593568521E-3</v>
      </c>
      <c r="BT17" s="75"/>
      <c r="BU17" s="75"/>
      <c r="BV17" s="75"/>
      <c r="BW17" s="75"/>
      <c r="BX17" s="75"/>
      <c r="BY17" s="75"/>
      <c r="BZ17" s="75"/>
      <c r="CA17" s="75"/>
      <c r="CB17" s="75">
        <v>0</v>
      </c>
      <c r="CC17" s="75"/>
      <c r="CD17" s="59">
        <f t="shared" si="16"/>
        <v>0</v>
      </c>
      <c r="CE17" s="60" t="s">
        <v>128</v>
      </c>
      <c r="CF17" s="61" t="s">
        <v>129</v>
      </c>
      <c r="CG17" s="62" t="s">
        <v>130</v>
      </c>
      <c r="CH17" s="63">
        <v>98070622</v>
      </c>
    </row>
    <row r="18" spans="1:86" s="64" customFormat="1" ht="87.75" customHeight="1" thickBot="1" x14ac:dyDescent="0.25">
      <c r="A18" s="126"/>
      <c r="B18" s="135"/>
      <c r="C18" s="135"/>
      <c r="D18" s="133"/>
      <c r="E18" s="131"/>
      <c r="F18" s="66" t="s">
        <v>72</v>
      </c>
      <c r="G18" s="68"/>
      <c r="H18" s="98" t="s">
        <v>124</v>
      </c>
      <c r="I18" s="68">
        <v>90</v>
      </c>
      <c r="J18" s="99" t="s">
        <v>132</v>
      </c>
      <c r="K18" s="99" t="s">
        <v>114</v>
      </c>
      <c r="L18" s="100">
        <v>100</v>
      </c>
      <c r="M18" s="68">
        <v>40</v>
      </c>
      <c r="N18" s="37">
        <f t="shared" si="0"/>
        <v>0.4</v>
      </c>
      <c r="O18" s="38">
        <f t="shared" si="17"/>
        <v>5.7874430024552784E-4</v>
      </c>
      <c r="P18" s="38">
        <f t="shared" si="18"/>
        <v>1.6824610330298508E-5</v>
      </c>
      <c r="Q18" s="38">
        <f t="shared" si="19"/>
        <v>1.75377060680463E-3</v>
      </c>
      <c r="R18" s="38">
        <f t="shared" si="20"/>
        <v>5.0983667667571231E-5</v>
      </c>
      <c r="S18" s="38">
        <f t="shared" si="2"/>
        <v>2.332514907050158E-3</v>
      </c>
      <c r="T18" s="39">
        <f t="shared" si="3"/>
        <v>6.7808277997869745E-5</v>
      </c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101">
        <v>13000</v>
      </c>
      <c r="AN18" s="68">
        <v>3300</v>
      </c>
      <c r="AO18" s="68"/>
      <c r="AP18" s="68"/>
      <c r="AQ18" s="68"/>
      <c r="AR18" s="46">
        <f t="shared" si="4"/>
        <v>3300</v>
      </c>
      <c r="AS18" s="68"/>
      <c r="AT18" s="68">
        <v>2500</v>
      </c>
      <c r="AU18" s="47">
        <f t="shared" si="5"/>
        <v>0.19230769230769232</v>
      </c>
      <c r="AV18" s="46">
        <f t="shared" si="6"/>
        <v>10500</v>
      </c>
      <c r="AW18" s="68">
        <v>4000</v>
      </c>
      <c r="AX18" s="47">
        <f t="shared" si="7"/>
        <v>0.30769230769230771</v>
      </c>
      <c r="AY18" s="48">
        <f t="shared" si="8"/>
        <v>6500</v>
      </c>
      <c r="AZ18" s="102"/>
      <c r="BA18" s="44">
        <f t="shared" si="9"/>
        <v>0</v>
      </c>
      <c r="BB18" s="50">
        <f t="shared" si="10"/>
        <v>6500</v>
      </c>
      <c r="BC18" s="68"/>
      <c r="BD18" s="52">
        <f t="shared" si="11"/>
        <v>0</v>
      </c>
      <c r="BE18" s="52">
        <f t="shared" si="12"/>
        <v>6500</v>
      </c>
      <c r="BF18" s="49">
        <v>13000</v>
      </c>
      <c r="BG18" s="47">
        <f t="shared" si="13"/>
        <v>1</v>
      </c>
      <c r="BH18" s="49">
        <v>0</v>
      </c>
      <c r="BI18" s="42">
        <f t="shared" si="14"/>
        <v>0</v>
      </c>
      <c r="BJ18" s="68"/>
      <c r="BK18" s="68"/>
      <c r="BL18" s="68"/>
      <c r="BM18" s="68"/>
      <c r="BN18" s="68"/>
      <c r="BO18" s="68"/>
      <c r="BP18" s="55">
        <f t="shared" si="15"/>
        <v>0</v>
      </c>
      <c r="BQ18" s="68"/>
      <c r="BR18" s="56">
        <f>+AM18/BS5</f>
        <v>4.5598035776920377E-3</v>
      </c>
      <c r="BS18" s="57">
        <f>AM18/BR3</f>
        <v>1.3255753593568521E-4</v>
      </c>
      <c r="BT18" s="68"/>
      <c r="BU18" s="68"/>
      <c r="BV18" s="68"/>
      <c r="BW18" s="68"/>
      <c r="BX18" s="68"/>
      <c r="BY18" s="68"/>
      <c r="BZ18" s="68"/>
      <c r="CA18" s="68"/>
      <c r="CB18" s="68">
        <v>40</v>
      </c>
      <c r="CC18" s="68"/>
      <c r="CD18" s="59">
        <f t="shared" si="16"/>
        <v>40</v>
      </c>
      <c r="CE18" s="60" t="s">
        <v>128</v>
      </c>
      <c r="CF18" s="61" t="s">
        <v>129</v>
      </c>
      <c r="CG18" s="62" t="s">
        <v>130</v>
      </c>
      <c r="CH18" s="63">
        <v>98070622</v>
      </c>
    </row>
    <row r="19" spans="1:86" s="64" customFormat="1" ht="72.75" thickBot="1" x14ac:dyDescent="0.25">
      <c r="A19" s="126"/>
      <c r="B19" s="135"/>
      <c r="C19" s="135"/>
      <c r="D19" s="133"/>
      <c r="E19" s="131"/>
      <c r="F19" s="66" t="s">
        <v>73</v>
      </c>
      <c r="G19" s="68"/>
      <c r="H19" s="80" t="s">
        <v>125</v>
      </c>
      <c r="I19" s="68">
        <v>80</v>
      </c>
      <c r="J19" s="99" t="s">
        <v>135</v>
      </c>
      <c r="K19" s="99" t="s">
        <v>115</v>
      </c>
      <c r="L19" s="100">
        <v>95</v>
      </c>
      <c r="M19" s="68">
        <v>40</v>
      </c>
      <c r="N19" s="37">
        <f t="shared" si="0"/>
        <v>0.42105263157894735</v>
      </c>
      <c r="O19" s="38">
        <f t="shared" si="17"/>
        <v>1.7537706068046299E-4</v>
      </c>
      <c r="P19" s="38">
        <f t="shared" si="18"/>
        <v>5.0983667667571231E-6</v>
      </c>
      <c r="Q19" s="38">
        <f t="shared" si="19"/>
        <v>5.7874430024552784E-4</v>
      </c>
      <c r="R19" s="38">
        <f t="shared" si="20"/>
        <v>1.6824610330298508E-5</v>
      </c>
      <c r="S19" s="38">
        <f t="shared" si="2"/>
        <v>7.5412136092599088E-4</v>
      </c>
      <c r="T19" s="39">
        <f t="shared" si="3"/>
        <v>2.1922977097055631E-5</v>
      </c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101">
        <v>5000</v>
      </c>
      <c r="AN19" s="68">
        <v>1000</v>
      </c>
      <c r="AO19" s="68"/>
      <c r="AP19" s="68"/>
      <c r="AQ19" s="68"/>
      <c r="AR19" s="46">
        <f t="shared" si="4"/>
        <v>1000</v>
      </c>
      <c r="AS19" s="68"/>
      <c r="AT19" s="68">
        <v>500</v>
      </c>
      <c r="AU19" s="47">
        <f t="shared" si="5"/>
        <v>0.1</v>
      </c>
      <c r="AV19" s="46">
        <f t="shared" si="6"/>
        <v>4500</v>
      </c>
      <c r="AW19" s="68">
        <v>2000</v>
      </c>
      <c r="AX19" s="47">
        <f t="shared" si="7"/>
        <v>0.4</v>
      </c>
      <c r="AY19" s="48">
        <f t="shared" si="8"/>
        <v>2500</v>
      </c>
      <c r="AZ19" s="102"/>
      <c r="BA19" s="44">
        <f t="shared" si="9"/>
        <v>0</v>
      </c>
      <c r="BB19" s="50">
        <f t="shared" si="10"/>
        <v>2500</v>
      </c>
      <c r="BC19" s="68"/>
      <c r="BD19" s="52">
        <f t="shared" si="11"/>
        <v>0</v>
      </c>
      <c r="BE19" s="52">
        <f t="shared" si="12"/>
        <v>2500</v>
      </c>
      <c r="BF19" s="49">
        <v>5000</v>
      </c>
      <c r="BG19" s="47">
        <f t="shared" si="13"/>
        <v>1</v>
      </c>
      <c r="BH19" s="49">
        <v>0</v>
      </c>
      <c r="BI19" s="42">
        <f t="shared" si="14"/>
        <v>0</v>
      </c>
      <c r="BJ19" s="68"/>
      <c r="BK19" s="68"/>
      <c r="BL19" s="68"/>
      <c r="BM19" s="68"/>
      <c r="BN19" s="68"/>
      <c r="BO19" s="68"/>
      <c r="BP19" s="55">
        <f t="shared" si="15"/>
        <v>0</v>
      </c>
      <c r="BQ19" s="68"/>
      <c r="BR19" s="56">
        <f>+AM19/BS5</f>
        <v>1.75377060680463E-3</v>
      </c>
      <c r="BS19" s="57">
        <f>AM19/BR3</f>
        <v>5.0983667667571231E-5</v>
      </c>
      <c r="BT19" s="68"/>
      <c r="BU19" s="68"/>
      <c r="BV19" s="68"/>
      <c r="BW19" s="68"/>
      <c r="BX19" s="68"/>
      <c r="BY19" s="68"/>
      <c r="BZ19" s="68"/>
      <c r="CA19" s="68"/>
      <c r="CB19" s="68">
        <v>40</v>
      </c>
      <c r="CC19" s="68"/>
      <c r="CD19" s="59">
        <f t="shared" si="16"/>
        <v>40</v>
      </c>
      <c r="CE19" s="60" t="s">
        <v>128</v>
      </c>
      <c r="CF19" s="61" t="s">
        <v>129</v>
      </c>
      <c r="CG19" s="62" t="s">
        <v>130</v>
      </c>
      <c r="CH19" s="63">
        <v>98070622</v>
      </c>
    </row>
    <row r="20" spans="1:86" s="64" customFormat="1" ht="85.5" customHeight="1" thickBot="1" x14ac:dyDescent="0.25">
      <c r="A20" s="126"/>
      <c r="B20" s="135"/>
      <c r="C20" s="135"/>
      <c r="D20" s="133"/>
      <c r="E20" s="131"/>
      <c r="F20" s="66" t="s">
        <v>74</v>
      </c>
      <c r="G20" s="68"/>
      <c r="H20" s="98" t="s">
        <v>126</v>
      </c>
      <c r="I20" s="63">
        <v>190</v>
      </c>
      <c r="J20" s="99" t="s">
        <v>91</v>
      </c>
      <c r="K20" s="99" t="s">
        <v>116</v>
      </c>
      <c r="L20" s="100">
        <v>205</v>
      </c>
      <c r="M20" s="68">
        <v>80</v>
      </c>
      <c r="N20" s="37">
        <f t="shared" si="0"/>
        <v>0.3902439024390244</v>
      </c>
      <c r="O20" s="38">
        <f t="shared" si="17"/>
        <v>8.7688530340231498E-4</v>
      </c>
      <c r="P20" s="38">
        <f t="shared" si="18"/>
        <v>2.5491833833785615E-5</v>
      </c>
      <c r="Q20" s="38">
        <f t="shared" si="19"/>
        <v>1.7537706068046299E-4</v>
      </c>
      <c r="R20" s="38">
        <f t="shared" si="20"/>
        <v>5.0983667667571231E-6</v>
      </c>
      <c r="S20" s="38">
        <f t="shared" si="2"/>
        <v>1.052262364082778E-3</v>
      </c>
      <c r="T20" s="39">
        <f t="shared" si="3"/>
        <v>3.0590200600542738E-5</v>
      </c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101">
        <v>15000</v>
      </c>
      <c r="AN20" s="68">
        <v>5000</v>
      </c>
      <c r="AO20" s="68"/>
      <c r="AP20" s="68"/>
      <c r="AQ20" s="68"/>
      <c r="AR20" s="46">
        <f t="shared" si="4"/>
        <v>5000</v>
      </c>
      <c r="AS20" s="68"/>
      <c r="AT20" s="68">
        <v>3500</v>
      </c>
      <c r="AU20" s="47">
        <f t="shared" si="5"/>
        <v>0.23333333333333334</v>
      </c>
      <c r="AV20" s="46">
        <f t="shared" si="6"/>
        <v>11500</v>
      </c>
      <c r="AW20" s="68">
        <v>5000</v>
      </c>
      <c r="AX20" s="47">
        <f t="shared" si="7"/>
        <v>0.33333333333333331</v>
      </c>
      <c r="AY20" s="48">
        <f t="shared" si="8"/>
        <v>6500</v>
      </c>
      <c r="AZ20" s="102"/>
      <c r="BA20" s="44">
        <f t="shared" si="9"/>
        <v>0</v>
      </c>
      <c r="BB20" s="50">
        <f t="shared" si="10"/>
        <v>6500</v>
      </c>
      <c r="BC20" s="68"/>
      <c r="BD20" s="52">
        <f t="shared" si="11"/>
        <v>0</v>
      </c>
      <c r="BE20" s="52">
        <f t="shared" si="12"/>
        <v>6500</v>
      </c>
      <c r="BF20" s="49">
        <v>15000</v>
      </c>
      <c r="BG20" s="47">
        <f t="shared" si="13"/>
        <v>1</v>
      </c>
      <c r="BH20" s="49">
        <v>0</v>
      </c>
      <c r="BI20" s="42">
        <f t="shared" si="14"/>
        <v>0</v>
      </c>
      <c r="BJ20" s="68"/>
      <c r="BK20" s="68"/>
      <c r="BL20" s="68"/>
      <c r="BM20" s="68"/>
      <c r="BN20" s="68"/>
      <c r="BO20" s="68"/>
      <c r="BP20" s="55">
        <f t="shared" si="15"/>
        <v>0</v>
      </c>
      <c r="BQ20" s="68"/>
      <c r="BR20" s="56">
        <f>+AM20/BS5</f>
        <v>5.2613118204138899E-3</v>
      </c>
      <c r="BS20" s="57">
        <f>AM20/BR3</f>
        <v>1.5295100300271368E-4</v>
      </c>
      <c r="BT20" s="68"/>
      <c r="BU20" s="68"/>
      <c r="BV20" s="68"/>
      <c r="BW20" s="68"/>
      <c r="BX20" s="68"/>
      <c r="BY20" s="68"/>
      <c r="BZ20" s="68"/>
      <c r="CA20" s="68"/>
      <c r="CB20" s="68">
        <v>80</v>
      </c>
      <c r="CC20" s="68"/>
      <c r="CD20" s="59">
        <f t="shared" si="16"/>
        <v>80</v>
      </c>
      <c r="CE20" s="60" t="s">
        <v>128</v>
      </c>
      <c r="CF20" s="61" t="s">
        <v>129</v>
      </c>
      <c r="CG20" s="62" t="s">
        <v>130</v>
      </c>
      <c r="CH20" s="63">
        <v>98070622</v>
      </c>
    </row>
    <row r="21" spans="1:86" s="64" customFormat="1" ht="72.75" thickBot="1" x14ac:dyDescent="0.25">
      <c r="A21" s="126"/>
      <c r="B21" s="135"/>
      <c r="C21" s="135"/>
      <c r="D21" s="133"/>
      <c r="E21" s="131"/>
      <c r="F21" s="66" t="s">
        <v>75</v>
      </c>
      <c r="G21" s="68"/>
      <c r="H21" s="80" t="s">
        <v>127</v>
      </c>
      <c r="I21" s="68">
        <v>39</v>
      </c>
      <c r="J21" s="99" t="s">
        <v>136</v>
      </c>
      <c r="K21" s="99" t="s">
        <v>117</v>
      </c>
      <c r="L21" s="100">
        <v>50</v>
      </c>
      <c r="M21" s="68">
        <v>19</v>
      </c>
      <c r="N21" s="37">
        <f t="shared" si="0"/>
        <v>0.38</v>
      </c>
      <c r="O21" s="38">
        <f t="shared" si="17"/>
        <v>3.6829182742897226E-4</v>
      </c>
      <c r="P21" s="38">
        <f t="shared" si="18"/>
        <v>1.0706570210189958E-5</v>
      </c>
      <c r="Q21" s="38">
        <f t="shared" si="19"/>
        <v>8.7688530340231498E-4</v>
      </c>
      <c r="R21" s="38">
        <f t="shared" si="20"/>
        <v>2.5491833833785615E-5</v>
      </c>
      <c r="S21" s="38">
        <f t="shared" si="2"/>
        <v>1.2451771308312873E-3</v>
      </c>
      <c r="T21" s="39">
        <f t="shared" si="3"/>
        <v>3.6198404043975572E-5</v>
      </c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101">
        <v>8000</v>
      </c>
      <c r="AN21" s="68">
        <v>2100</v>
      </c>
      <c r="AO21" s="68"/>
      <c r="AP21" s="68"/>
      <c r="AQ21" s="68"/>
      <c r="AR21" s="46">
        <f t="shared" si="4"/>
        <v>2100</v>
      </c>
      <c r="AS21" s="68"/>
      <c r="AT21" s="68">
        <v>2000</v>
      </c>
      <c r="AU21" s="47">
        <f t="shared" si="5"/>
        <v>0.25</v>
      </c>
      <c r="AV21" s="46">
        <f t="shared" si="6"/>
        <v>6000</v>
      </c>
      <c r="AW21" s="68">
        <v>2000</v>
      </c>
      <c r="AX21" s="47">
        <f t="shared" si="7"/>
        <v>0.25</v>
      </c>
      <c r="AY21" s="48">
        <f t="shared" si="8"/>
        <v>4000</v>
      </c>
      <c r="AZ21" s="102"/>
      <c r="BA21" s="44">
        <f t="shared" si="9"/>
        <v>0</v>
      </c>
      <c r="BB21" s="50">
        <f t="shared" si="10"/>
        <v>4000</v>
      </c>
      <c r="BC21" s="68"/>
      <c r="BD21" s="52">
        <f t="shared" si="11"/>
        <v>0</v>
      </c>
      <c r="BE21" s="52">
        <f t="shared" si="12"/>
        <v>4000</v>
      </c>
      <c r="BF21" s="49">
        <v>8000</v>
      </c>
      <c r="BG21" s="47">
        <f t="shared" si="13"/>
        <v>1</v>
      </c>
      <c r="BH21" s="49">
        <v>0</v>
      </c>
      <c r="BI21" s="42">
        <f t="shared" si="14"/>
        <v>0</v>
      </c>
      <c r="BJ21" s="68"/>
      <c r="BK21" s="68"/>
      <c r="BL21" s="68"/>
      <c r="BM21" s="68"/>
      <c r="BN21" s="68"/>
      <c r="BO21" s="68"/>
      <c r="BP21" s="55">
        <f t="shared" si="15"/>
        <v>0</v>
      </c>
      <c r="BQ21" s="68"/>
      <c r="BR21" s="56">
        <f>+AM21/BS5</f>
        <v>2.8060329708874078E-3</v>
      </c>
      <c r="BS21" s="57">
        <f>AM21/BR3</f>
        <v>8.1573868268113969E-5</v>
      </c>
      <c r="BT21" s="68"/>
      <c r="BU21" s="68"/>
      <c r="BV21" s="68"/>
      <c r="BW21" s="68"/>
      <c r="BX21" s="68"/>
      <c r="BY21" s="68"/>
      <c r="BZ21" s="68"/>
      <c r="CA21" s="68"/>
      <c r="CB21" s="68">
        <v>19</v>
      </c>
      <c r="CC21" s="68"/>
      <c r="CD21" s="59">
        <f t="shared" si="16"/>
        <v>19</v>
      </c>
      <c r="CE21" s="60" t="s">
        <v>128</v>
      </c>
      <c r="CF21" s="61" t="s">
        <v>129</v>
      </c>
      <c r="CG21" s="62" t="s">
        <v>130</v>
      </c>
      <c r="CH21" s="63">
        <v>98070622</v>
      </c>
    </row>
    <row r="22" spans="1:86" s="64" customFormat="1" ht="87.75" customHeight="1" thickBot="1" x14ac:dyDescent="0.25">
      <c r="A22" s="126"/>
      <c r="B22" s="135"/>
      <c r="C22" s="135"/>
      <c r="D22" s="133"/>
      <c r="E22" s="131"/>
      <c r="F22" s="66" t="s">
        <v>76</v>
      </c>
      <c r="G22" s="68"/>
      <c r="H22" s="80" t="s">
        <v>63</v>
      </c>
      <c r="I22" s="68">
        <v>25</v>
      </c>
      <c r="J22" s="100" t="s">
        <v>88</v>
      </c>
      <c r="K22" s="99" t="s">
        <v>118</v>
      </c>
      <c r="L22" s="100">
        <v>44</v>
      </c>
      <c r="M22" s="68">
        <v>10</v>
      </c>
      <c r="N22" s="37">
        <f t="shared" si="0"/>
        <v>0.22727272727272727</v>
      </c>
      <c r="O22" s="38">
        <f t="shared" si="17"/>
        <v>1.5783935461241669E-3</v>
      </c>
      <c r="P22" s="38">
        <f t="shared" si="18"/>
        <v>4.5885300900814111E-5</v>
      </c>
      <c r="Q22" s="38">
        <f t="shared" si="19"/>
        <v>3.6829182742897226E-4</v>
      </c>
      <c r="R22" s="38">
        <f t="shared" si="20"/>
        <v>1.0706570210189958E-5</v>
      </c>
      <c r="S22" s="38">
        <f t="shared" si="2"/>
        <v>1.9466853735531392E-3</v>
      </c>
      <c r="T22" s="39">
        <f t="shared" si="3"/>
        <v>5.6591871111004071E-5</v>
      </c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101">
        <v>30000</v>
      </c>
      <c r="AN22" s="68">
        <v>9000</v>
      </c>
      <c r="AO22" s="68"/>
      <c r="AP22" s="68"/>
      <c r="AQ22" s="68"/>
      <c r="AR22" s="46">
        <f t="shared" si="4"/>
        <v>9000</v>
      </c>
      <c r="AS22" s="68"/>
      <c r="AT22" s="68">
        <v>7200</v>
      </c>
      <c r="AU22" s="47">
        <f t="shared" si="5"/>
        <v>0.24</v>
      </c>
      <c r="AV22" s="46">
        <f t="shared" si="6"/>
        <v>22800</v>
      </c>
      <c r="AW22" s="68">
        <v>9000</v>
      </c>
      <c r="AX22" s="47">
        <f t="shared" si="7"/>
        <v>0.3</v>
      </c>
      <c r="AY22" s="48">
        <f t="shared" si="8"/>
        <v>13800</v>
      </c>
      <c r="AZ22" s="102"/>
      <c r="BA22" s="44">
        <f t="shared" si="9"/>
        <v>0</v>
      </c>
      <c r="BB22" s="50">
        <f t="shared" si="10"/>
        <v>13800</v>
      </c>
      <c r="BC22" s="68"/>
      <c r="BD22" s="52">
        <f t="shared" si="11"/>
        <v>0</v>
      </c>
      <c r="BE22" s="52">
        <f t="shared" si="12"/>
        <v>13800</v>
      </c>
      <c r="BF22" s="49">
        <v>30000</v>
      </c>
      <c r="BG22" s="47">
        <f t="shared" si="13"/>
        <v>1</v>
      </c>
      <c r="BH22" s="49">
        <v>0</v>
      </c>
      <c r="BI22" s="42">
        <f t="shared" si="14"/>
        <v>0</v>
      </c>
      <c r="BJ22" s="68"/>
      <c r="BK22" s="68"/>
      <c r="BL22" s="68"/>
      <c r="BM22" s="68"/>
      <c r="BN22" s="68"/>
      <c r="BO22" s="68"/>
      <c r="BP22" s="55">
        <f t="shared" si="15"/>
        <v>0</v>
      </c>
      <c r="BQ22" s="68"/>
      <c r="BR22" s="56">
        <f>+AM22/BS5</f>
        <v>1.052262364082778E-2</v>
      </c>
      <c r="BS22" s="57">
        <f>AM22/BR3</f>
        <v>3.0590200600542737E-4</v>
      </c>
      <c r="BT22" s="68"/>
      <c r="BU22" s="68"/>
      <c r="BV22" s="68"/>
      <c r="BW22" s="68"/>
      <c r="BX22" s="68"/>
      <c r="BY22" s="68"/>
      <c r="BZ22" s="68"/>
      <c r="CA22" s="68"/>
      <c r="CB22" s="68">
        <v>10</v>
      </c>
      <c r="CC22" s="68"/>
      <c r="CD22" s="59">
        <f t="shared" si="16"/>
        <v>10</v>
      </c>
      <c r="CE22" s="60" t="s">
        <v>128</v>
      </c>
      <c r="CF22" s="61" t="s">
        <v>129</v>
      </c>
      <c r="CG22" s="62" t="s">
        <v>130</v>
      </c>
      <c r="CH22" s="63">
        <v>98070622</v>
      </c>
    </row>
    <row r="23" spans="1:86" s="64" customFormat="1" ht="108.75" thickBot="1" x14ac:dyDescent="0.25">
      <c r="A23" s="126"/>
      <c r="B23" s="135"/>
      <c r="C23" s="135"/>
      <c r="D23" s="133"/>
      <c r="E23" s="131"/>
      <c r="F23" s="66" t="s">
        <v>77</v>
      </c>
      <c r="G23" s="68"/>
      <c r="H23" s="80" t="s">
        <v>94</v>
      </c>
      <c r="I23" s="68">
        <v>15</v>
      </c>
      <c r="J23" s="99" t="s">
        <v>92</v>
      </c>
      <c r="K23" s="99" t="s">
        <v>137</v>
      </c>
      <c r="L23" s="100">
        <v>30</v>
      </c>
      <c r="M23" s="68">
        <v>4</v>
      </c>
      <c r="N23" s="37">
        <f t="shared" si="0"/>
        <v>0.13333333333333333</v>
      </c>
      <c r="O23" s="38">
        <f t="shared" si="17"/>
        <v>4.033672395650649E-4</v>
      </c>
      <c r="P23" s="38">
        <f t="shared" si="18"/>
        <v>1.1726243563541383E-5</v>
      </c>
      <c r="Q23" s="38">
        <f t="shared" si="19"/>
        <v>1.5783935461241669E-3</v>
      </c>
      <c r="R23" s="38">
        <f t="shared" si="20"/>
        <v>4.5885300900814111E-5</v>
      </c>
      <c r="S23" s="38">
        <f t="shared" si="2"/>
        <v>1.9817607856892319E-3</v>
      </c>
      <c r="T23" s="39">
        <f t="shared" si="3"/>
        <v>5.7611544464355492E-5</v>
      </c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101">
        <v>20000</v>
      </c>
      <c r="AN23" s="68">
        <v>2300</v>
      </c>
      <c r="AO23" s="68"/>
      <c r="AP23" s="68"/>
      <c r="AQ23" s="68"/>
      <c r="AR23" s="46">
        <f t="shared" si="4"/>
        <v>2300</v>
      </c>
      <c r="AS23" s="68"/>
      <c r="AT23" s="68">
        <v>5000</v>
      </c>
      <c r="AU23" s="47">
        <f t="shared" si="5"/>
        <v>0.25</v>
      </c>
      <c r="AV23" s="46">
        <f t="shared" si="6"/>
        <v>15000</v>
      </c>
      <c r="AW23" s="68">
        <v>4000</v>
      </c>
      <c r="AX23" s="47">
        <f t="shared" si="7"/>
        <v>0.2</v>
      </c>
      <c r="AY23" s="48">
        <f t="shared" si="8"/>
        <v>11000</v>
      </c>
      <c r="AZ23" s="102"/>
      <c r="BA23" s="44">
        <f t="shared" si="9"/>
        <v>0</v>
      </c>
      <c r="BB23" s="50">
        <f t="shared" si="10"/>
        <v>11000</v>
      </c>
      <c r="BC23" s="68"/>
      <c r="BD23" s="52">
        <f t="shared" si="11"/>
        <v>0</v>
      </c>
      <c r="BE23" s="52">
        <f t="shared" si="12"/>
        <v>11000</v>
      </c>
      <c r="BF23" s="49">
        <v>15000</v>
      </c>
      <c r="BG23" s="47">
        <f t="shared" si="13"/>
        <v>0.75</v>
      </c>
      <c r="BH23" s="49">
        <v>5000</v>
      </c>
      <c r="BI23" s="42">
        <f t="shared" si="14"/>
        <v>0.25</v>
      </c>
      <c r="BJ23" s="68"/>
      <c r="BK23" s="68"/>
      <c r="BL23" s="68"/>
      <c r="BM23" s="68"/>
      <c r="BN23" s="68"/>
      <c r="BO23" s="68"/>
      <c r="BP23" s="55">
        <f t="shared" si="15"/>
        <v>0</v>
      </c>
      <c r="BQ23" s="68"/>
      <c r="BR23" s="56">
        <f>+AM23/BS5</f>
        <v>7.0150824272185199E-3</v>
      </c>
      <c r="BS23" s="57">
        <f>AM23/BR3</f>
        <v>2.0393467067028492E-4</v>
      </c>
      <c r="BT23" s="68"/>
      <c r="BU23" s="68"/>
      <c r="BV23" s="68"/>
      <c r="BW23" s="68"/>
      <c r="BX23" s="68"/>
      <c r="BY23" s="68"/>
      <c r="BZ23" s="68"/>
      <c r="CA23" s="68"/>
      <c r="CB23" s="68">
        <v>4</v>
      </c>
      <c r="CC23" s="68"/>
      <c r="CD23" s="59">
        <f t="shared" si="16"/>
        <v>4</v>
      </c>
      <c r="CE23" s="60" t="s">
        <v>128</v>
      </c>
      <c r="CF23" s="61" t="s">
        <v>129</v>
      </c>
      <c r="CG23" s="62" t="s">
        <v>130</v>
      </c>
      <c r="CH23" s="63">
        <v>98070622</v>
      </c>
    </row>
    <row r="24" spans="1:86" s="64" customFormat="1" ht="108.75" thickBot="1" x14ac:dyDescent="0.25">
      <c r="A24" s="126"/>
      <c r="B24" s="135"/>
      <c r="C24" s="135"/>
      <c r="D24" s="133"/>
      <c r="E24" s="131"/>
      <c r="F24" s="66" t="s">
        <v>78</v>
      </c>
      <c r="G24" s="68"/>
      <c r="H24" s="80" t="s">
        <v>97</v>
      </c>
      <c r="I24" s="68">
        <v>120</v>
      </c>
      <c r="J24" s="99" t="s">
        <v>138</v>
      </c>
      <c r="K24" s="99" t="s">
        <v>119</v>
      </c>
      <c r="L24" s="100">
        <v>200</v>
      </c>
      <c r="M24" s="68">
        <v>40</v>
      </c>
      <c r="N24" s="37">
        <f t="shared" si="0"/>
        <v>0.2</v>
      </c>
      <c r="O24" s="38">
        <f t="shared" si="17"/>
        <v>3.7706068046299544E-3</v>
      </c>
      <c r="P24" s="38">
        <f t="shared" si="18"/>
        <v>1.0961488548527814E-4</v>
      </c>
      <c r="Q24" s="38">
        <f t="shared" si="19"/>
        <v>4.033672395650649E-4</v>
      </c>
      <c r="R24" s="38">
        <f t="shared" si="20"/>
        <v>1.1726243563541383E-5</v>
      </c>
      <c r="S24" s="38">
        <f t="shared" si="2"/>
        <v>4.1739740441950196E-3</v>
      </c>
      <c r="T24" s="39">
        <f t="shared" si="3"/>
        <v>1.2134112904881953E-4</v>
      </c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101">
        <v>100000</v>
      </c>
      <c r="AN24" s="68">
        <v>21500</v>
      </c>
      <c r="AO24" s="68"/>
      <c r="AP24" s="68"/>
      <c r="AQ24" s="68"/>
      <c r="AR24" s="46">
        <f t="shared" si="4"/>
        <v>21500</v>
      </c>
      <c r="AS24" s="68"/>
      <c r="AT24" s="68">
        <v>35000</v>
      </c>
      <c r="AU24" s="47">
        <f t="shared" si="5"/>
        <v>0.35</v>
      </c>
      <c r="AV24" s="46">
        <f t="shared" si="6"/>
        <v>65000</v>
      </c>
      <c r="AW24" s="68">
        <v>28000</v>
      </c>
      <c r="AX24" s="47">
        <f t="shared" si="7"/>
        <v>0.28000000000000003</v>
      </c>
      <c r="AY24" s="48">
        <f t="shared" si="8"/>
        <v>37000</v>
      </c>
      <c r="AZ24" s="102"/>
      <c r="BA24" s="44">
        <f t="shared" si="9"/>
        <v>0</v>
      </c>
      <c r="BB24" s="50">
        <f t="shared" si="10"/>
        <v>37000</v>
      </c>
      <c r="BC24" s="68"/>
      <c r="BD24" s="52">
        <f t="shared" si="11"/>
        <v>0</v>
      </c>
      <c r="BE24" s="52">
        <f t="shared" si="12"/>
        <v>37000</v>
      </c>
      <c r="BF24" s="49">
        <v>83000</v>
      </c>
      <c r="BG24" s="47">
        <f t="shared" si="13"/>
        <v>0.83</v>
      </c>
      <c r="BH24" s="49">
        <v>5000</v>
      </c>
      <c r="BI24" s="42">
        <f t="shared" si="14"/>
        <v>0.05</v>
      </c>
      <c r="BJ24" s="68"/>
      <c r="BK24" s="68"/>
      <c r="BL24" s="68"/>
      <c r="BM24" s="68"/>
      <c r="BN24" s="68"/>
      <c r="BO24" s="68">
        <v>12000</v>
      </c>
      <c r="BP24" s="55">
        <f t="shared" si="15"/>
        <v>0.12</v>
      </c>
      <c r="BQ24" s="68" t="s">
        <v>98</v>
      </c>
      <c r="BR24" s="56">
        <f>+AM24/BS5</f>
        <v>3.5075412136092596E-2</v>
      </c>
      <c r="BS24" s="57">
        <f>AM24/BR3</f>
        <v>1.0196733533514247E-3</v>
      </c>
      <c r="BT24" s="68"/>
      <c r="BU24" s="68"/>
      <c r="BV24" s="68"/>
      <c r="BW24" s="68"/>
      <c r="BX24" s="68"/>
      <c r="BY24" s="68"/>
      <c r="BZ24" s="68"/>
      <c r="CA24" s="68"/>
      <c r="CB24" s="68">
        <v>40</v>
      </c>
      <c r="CC24" s="68"/>
      <c r="CD24" s="59">
        <f t="shared" si="16"/>
        <v>40</v>
      </c>
      <c r="CE24" s="60" t="s">
        <v>128</v>
      </c>
      <c r="CF24" s="61" t="s">
        <v>129</v>
      </c>
      <c r="CG24" s="62" t="s">
        <v>130</v>
      </c>
      <c r="CH24" s="63">
        <v>98070622</v>
      </c>
    </row>
    <row r="25" spans="1:86" s="64" customFormat="1" ht="93.75" customHeight="1" thickBot="1" x14ac:dyDescent="0.25">
      <c r="A25" s="126"/>
      <c r="B25" s="135"/>
      <c r="C25" s="135"/>
      <c r="D25" s="133"/>
      <c r="E25" s="131"/>
      <c r="F25" s="66" t="s">
        <v>79</v>
      </c>
      <c r="G25" s="68"/>
      <c r="H25" s="80" t="s">
        <v>63</v>
      </c>
      <c r="I25" s="68">
        <v>250</v>
      </c>
      <c r="J25" s="103" t="s">
        <v>121</v>
      </c>
      <c r="K25" s="99" t="s">
        <v>120</v>
      </c>
      <c r="L25" s="100">
        <v>300</v>
      </c>
      <c r="M25" s="68">
        <v>70</v>
      </c>
      <c r="N25" s="37">
        <f t="shared" si="0"/>
        <v>0.23333333333333334</v>
      </c>
      <c r="O25" s="38">
        <f t="shared" si="17"/>
        <v>4.9105576990529635E-2</v>
      </c>
      <c r="P25" s="38">
        <f t="shared" si="18"/>
        <v>1.4275426946919944E-3</v>
      </c>
      <c r="Q25" s="38">
        <f t="shared" si="19"/>
        <v>3.7706068046299544E-3</v>
      </c>
      <c r="R25" s="38">
        <f t="shared" si="20"/>
        <v>1.0961488548527814E-4</v>
      </c>
      <c r="S25" s="38">
        <f t="shared" si="2"/>
        <v>5.2876183795159591E-2</v>
      </c>
      <c r="T25" s="39">
        <f t="shared" si="3"/>
        <v>1.5371575801772725E-3</v>
      </c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101">
        <v>1500000</v>
      </c>
      <c r="AN25" s="68">
        <v>280000</v>
      </c>
      <c r="AO25" s="68"/>
      <c r="AP25" s="68"/>
      <c r="AQ25" s="68"/>
      <c r="AR25" s="46">
        <f t="shared" si="4"/>
        <v>280000</v>
      </c>
      <c r="AS25" s="68"/>
      <c r="AT25" s="68">
        <v>300000</v>
      </c>
      <c r="AU25" s="47">
        <f t="shared" si="5"/>
        <v>0.2</v>
      </c>
      <c r="AV25" s="46">
        <f t="shared" si="6"/>
        <v>1200000</v>
      </c>
      <c r="AW25" s="68">
        <v>300000</v>
      </c>
      <c r="AX25" s="47">
        <f t="shared" si="7"/>
        <v>0.2</v>
      </c>
      <c r="AY25" s="48">
        <f t="shared" si="8"/>
        <v>900000</v>
      </c>
      <c r="AZ25" s="102"/>
      <c r="BA25" s="44">
        <f t="shared" si="9"/>
        <v>0</v>
      </c>
      <c r="BB25" s="50">
        <f t="shared" si="10"/>
        <v>900000</v>
      </c>
      <c r="BC25" s="68"/>
      <c r="BD25" s="52">
        <f t="shared" si="11"/>
        <v>0</v>
      </c>
      <c r="BE25" s="52">
        <f t="shared" si="12"/>
        <v>900000</v>
      </c>
      <c r="BF25" s="49">
        <v>150000</v>
      </c>
      <c r="BG25" s="47">
        <f t="shared" si="13"/>
        <v>0.1</v>
      </c>
      <c r="BH25" s="49">
        <v>0</v>
      </c>
      <c r="BI25" s="42">
        <f t="shared" si="14"/>
        <v>0</v>
      </c>
      <c r="BJ25" s="68"/>
      <c r="BK25" s="68"/>
      <c r="BL25" s="68"/>
      <c r="BM25" s="68"/>
      <c r="BN25" s="68"/>
      <c r="BO25" s="68"/>
      <c r="BP25" s="55">
        <f t="shared" si="15"/>
        <v>0</v>
      </c>
      <c r="BQ25" s="68"/>
      <c r="BR25" s="56">
        <f>+AM25/BS5</f>
        <v>0.52613118204138898</v>
      </c>
      <c r="BS25" s="57">
        <f>AM25/BR3</f>
        <v>1.5295100300271369E-2</v>
      </c>
      <c r="BT25" s="68"/>
      <c r="BU25" s="68"/>
      <c r="BV25" s="68"/>
      <c r="BW25" s="68"/>
      <c r="BX25" s="68"/>
      <c r="BY25" s="68"/>
      <c r="BZ25" s="68"/>
      <c r="CA25" s="68"/>
      <c r="CB25" s="68">
        <v>70</v>
      </c>
      <c r="CC25" s="68"/>
      <c r="CD25" s="59">
        <f t="shared" si="16"/>
        <v>70</v>
      </c>
      <c r="CE25" s="60" t="s">
        <v>128</v>
      </c>
      <c r="CF25" s="61" t="s">
        <v>129</v>
      </c>
      <c r="CG25" s="62" t="s">
        <v>130</v>
      </c>
      <c r="CH25" s="63">
        <v>98070622</v>
      </c>
    </row>
    <row r="26" spans="1:86" s="64" customFormat="1" ht="120.75" customHeight="1" thickBot="1" x14ac:dyDescent="0.25">
      <c r="A26" s="126"/>
      <c r="B26" s="135"/>
      <c r="C26" s="135"/>
      <c r="D26" s="133"/>
      <c r="E26" s="131"/>
      <c r="F26" s="65" t="s">
        <v>80</v>
      </c>
      <c r="G26" s="68"/>
      <c r="H26" s="173" t="s">
        <v>96</v>
      </c>
      <c r="I26" s="68">
        <v>0</v>
      </c>
      <c r="J26" s="104" t="s">
        <v>139</v>
      </c>
      <c r="K26" s="104" t="s">
        <v>80</v>
      </c>
      <c r="L26" s="105">
        <v>1</v>
      </c>
      <c r="M26" s="68">
        <v>0</v>
      </c>
      <c r="N26" s="37">
        <f t="shared" si="0"/>
        <v>0</v>
      </c>
      <c r="O26" s="38">
        <f t="shared" si="17"/>
        <v>0</v>
      </c>
      <c r="P26" s="38">
        <f t="shared" si="18"/>
        <v>0</v>
      </c>
      <c r="Q26" s="38">
        <f t="shared" si="19"/>
        <v>4.9105576990529635E-2</v>
      </c>
      <c r="R26" s="38">
        <f t="shared" si="20"/>
        <v>1.4275426946919944E-3</v>
      </c>
      <c r="S26" s="38">
        <f t="shared" si="2"/>
        <v>4.9105576990529635E-2</v>
      </c>
      <c r="T26" s="39">
        <f t="shared" si="3"/>
        <v>1.4275426946919944E-3</v>
      </c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101">
        <v>5000</v>
      </c>
      <c r="AN26" s="68"/>
      <c r="AO26" s="68"/>
      <c r="AP26" s="68"/>
      <c r="AQ26" s="68"/>
      <c r="AR26" s="46">
        <f t="shared" si="4"/>
        <v>0</v>
      </c>
      <c r="AS26" s="68"/>
      <c r="AT26" s="68">
        <v>5000</v>
      </c>
      <c r="AU26" s="47">
        <f t="shared" si="5"/>
        <v>1</v>
      </c>
      <c r="AV26" s="46">
        <f t="shared" si="6"/>
        <v>0</v>
      </c>
      <c r="AW26" s="68">
        <v>15000</v>
      </c>
      <c r="AX26" s="47">
        <f t="shared" si="7"/>
        <v>3</v>
      </c>
      <c r="AY26" s="48">
        <f t="shared" si="8"/>
        <v>-15000</v>
      </c>
      <c r="AZ26" s="102"/>
      <c r="BA26" s="44">
        <f t="shared" si="9"/>
        <v>0</v>
      </c>
      <c r="BB26" s="50">
        <f t="shared" si="10"/>
        <v>-15000</v>
      </c>
      <c r="BC26" s="68"/>
      <c r="BD26" s="52">
        <f t="shared" si="11"/>
        <v>0</v>
      </c>
      <c r="BE26" s="52">
        <f t="shared" si="12"/>
        <v>-15000</v>
      </c>
      <c r="BF26" s="49">
        <v>5000</v>
      </c>
      <c r="BG26" s="47">
        <f t="shared" si="13"/>
        <v>1</v>
      </c>
      <c r="BH26" s="49">
        <v>0</v>
      </c>
      <c r="BI26" s="42">
        <f t="shared" si="14"/>
        <v>0</v>
      </c>
      <c r="BJ26" s="68"/>
      <c r="BK26" s="68"/>
      <c r="BL26" s="68"/>
      <c r="BM26" s="68"/>
      <c r="BN26" s="68"/>
      <c r="BO26" s="68"/>
      <c r="BP26" s="55">
        <f t="shared" si="15"/>
        <v>0</v>
      </c>
      <c r="BQ26" s="68"/>
      <c r="BR26" s="56">
        <f>+AM26/BS5</f>
        <v>1.75377060680463E-3</v>
      </c>
      <c r="BS26" s="57">
        <f>AM26/BR3</f>
        <v>5.0983667667571231E-5</v>
      </c>
      <c r="BT26" s="68"/>
      <c r="BU26" s="68"/>
      <c r="BV26" s="68"/>
      <c r="BW26" s="68"/>
      <c r="BX26" s="68"/>
      <c r="BY26" s="68"/>
      <c r="BZ26" s="68"/>
      <c r="CA26" s="68"/>
      <c r="CB26" s="68">
        <v>0</v>
      </c>
      <c r="CC26" s="68"/>
      <c r="CD26" s="59">
        <f t="shared" si="16"/>
        <v>0</v>
      </c>
      <c r="CE26" s="60" t="s">
        <v>128</v>
      </c>
      <c r="CF26" s="61" t="s">
        <v>129</v>
      </c>
      <c r="CG26" s="62" t="s">
        <v>130</v>
      </c>
      <c r="CH26" s="63">
        <v>98070622</v>
      </c>
    </row>
    <row r="27" spans="1:86" s="64" customFormat="1" ht="120.75" customHeight="1" thickBot="1" x14ac:dyDescent="0.25">
      <c r="A27" s="126"/>
      <c r="B27" s="135"/>
      <c r="C27" s="135"/>
      <c r="D27" s="133"/>
      <c r="E27" s="131"/>
      <c r="F27" s="65" t="s">
        <v>100</v>
      </c>
      <c r="G27" s="68"/>
      <c r="H27" s="174"/>
      <c r="I27" s="68">
        <v>1</v>
      </c>
      <c r="J27" s="104" t="s">
        <v>140</v>
      </c>
      <c r="K27" s="1" t="s">
        <v>144</v>
      </c>
      <c r="L27" s="2">
        <v>1</v>
      </c>
      <c r="M27" s="68">
        <v>1</v>
      </c>
      <c r="N27" s="37">
        <f t="shared" si="0"/>
        <v>1</v>
      </c>
      <c r="O27" s="38">
        <f t="shared" si="17"/>
        <v>1.5783935461241669E-3</v>
      </c>
      <c r="P27" s="38">
        <f t="shared" si="18"/>
        <v>4.5885300900814111E-5</v>
      </c>
      <c r="Q27" s="38">
        <f t="shared" si="19"/>
        <v>0</v>
      </c>
      <c r="R27" s="38">
        <f t="shared" si="20"/>
        <v>0</v>
      </c>
      <c r="S27" s="38">
        <f t="shared" si="2"/>
        <v>1.5783935461241669E-3</v>
      </c>
      <c r="T27" s="39">
        <f t="shared" si="3"/>
        <v>4.5885300900814111E-5</v>
      </c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101">
        <v>32000</v>
      </c>
      <c r="AN27" s="68">
        <v>9000</v>
      </c>
      <c r="AO27" s="68"/>
      <c r="AP27" s="68"/>
      <c r="AQ27" s="68"/>
      <c r="AR27" s="46">
        <f t="shared" si="4"/>
        <v>9000</v>
      </c>
      <c r="AS27" s="68"/>
      <c r="AT27" s="68">
        <v>8000</v>
      </c>
      <c r="AU27" s="47">
        <f t="shared" si="5"/>
        <v>0.25</v>
      </c>
      <c r="AV27" s="46">
        <f t="shared" si="6"/>
        <v>24000</v>
      </c>
      <c r="AW27" s="68">
        <v>10000</v>
      </c>
      <c r="AX27" s="47">
        <f t="shared" si="7"/>
        <v>0.3125</v>
      </c>
      <c r="AY27" s="48">
        <f t="shared" si="8"/>
        <v>14000</v>
      </c>
      <c r="AZ27" s="102"/>
      <c r="BA27" s="44">
        <f t="shared" si="9"/>
        <v>0</v>
      </c>
      <c r="BB27" s="50">
        <f t="shared" si="10"/>
        <v>14000</v>
      </c>
      <c r="BC27" s="68"/>
      <c r="BD27" s="52">
        <f t="shared" si="11"/>
        <v>0</v>
      </c>
      <c r="BE27" s="52">
        <f t="shared" si="12"/>
        <v>14000</v>
      </c>
      <c r="BF27" s="49">
        <v>32000</v>
      </c>
      <c r="BG27" s="47">
        <f t="shared" si="13"/>
        <v>1</v>
      </c>
      <c r="BH27" s="49">
        <v>0</v>
      </c>
      <c r="BI27" s="42">
        <f t="shared" si="14"/>
        <v>0</v>
      </c>
      <c r="BJ27" s="68"/>
      <c r="BK27" s="68"/>
      <c r="BL27" s="68"/>
      <c r="BM27" s="68"/>
      <c r="BN27" s="68"/>
      <c r="BO27" s="68"/>
      <c r="BP27" s="55">
        <f t="shared" si="15"/>
        <v>0</v>
      </c>
      <c r="BQ27" s="68"/>
      <c r="BR27" s="56">
        <f>+AM27/BS5</f>
        <v>1.1224131883549631E-2</v>
      </c>
      <c r="BS27" s="57">
        <f>AM27/BR3</f>
        <v>3.2629547307245588E-4</v>
      </c>
      <c r="BT27" s="68"/>
      <c r="BU27" s="68"/>
      <c r="BV27" s="68"/>
      <c r="BW27" s="68"/>
      <c r="BX27" s="68"/>
      <c r="BY27" s="68"/>
      <c r="BZ27" s="68"/>
      <c r="CA27" s="68"/>
      <c r="CB27" s="68">
        <v>1</v>
      </c>
      <c r="CC27" s="68"/>
      <c r="CD27" s="59">
        <f t="shared" si="16"/>
        <v>1</v>
      </c>
      <c r="CE27" s="60" t="s">
        <v>128</v>
      </c>
      <c r="CF27" s="61" t="s">
        <v>129</v>
      </c>
      <c r="CG27" s="62" t="s">
        <v>130</v>
      </c>
      <c r="CH27" s="63">
        <v>98070622</v>
      </c>
    </row>
    <row r="28" spans="1:86" s="64" customFormat="1" ht="120.75" customHeight="1" thickBot="1" x14ac:dyDescent="0.25">
      <c r="A28" s="126"/>
      <c r="B28" s="135"/>
      <c r="C28" s="135"/>
      <c r="D28" s="133"/>
      <c r="E28" s="131"/>
      <c r="F28" s="65" t="s">
        <v>81</v>
      </c>
      <c r="G28" s="68"/>
      <c r="H28" s="174"/>
      <c r="I28" s="68">
        <v>0</v>
      </c>
      <c r="J28" s="106" t="s">
        <v>141</v>
      </c>
      <c r="K28" s="107" t="s">
        <v>142</v>
      </c>
      <c r="L28" s="105">
        <v>1</v>
      </c>
      <c r="M28" s="68">
        <v>1</v>
      </c>
      <c r="N28" s="37">
        <f t="shared" si="0"/>
        <v>1</v>
      </c>
      <c r="O28" s="38">
        <f t="shared" si="17"/>
        <v>7.01508242721852E-5</v>
      </c>
      <c r="P28" s="38">
        <f t="shared" si="18"/>
        <v>2.0393467067028492E-6</v>
      </c>
      <c r="Q28" s="38">
        <f t="shared" si="19"/>
        <v>1.5783935461241669E-3</v>
      </c>
      <c r="R28" s="38">
        <f t="shared" si="20"/>
        <v>4.5885300900814111E-5</v>
      </c>
      <c r="S28" s="38">
        <f t="shared" si="2"/>
        <v>1.6485443703963521E-3</v>
      </c>
      <c r="T28" s="39">
        <f t="shared" si="3"/>
        <v>4.792464760751696E-5</v>
      </c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101">
        <v>10000</v>
      </c>
      <c r="AN28" s="68">
        <v>400</v>
      </c>
      <c r="AO28" s="68"/>
      <c r="AP28" s="68"/>
      <c r="AQ28" s="68"/>
      <c r="AR28" s="46">
        <f t="shared" si="4"/>
        <v>400</v>
      </c>
      <c r="AS28" s="68"/>
      <c r="AT28" s="68">
        <v>2500</v>
      </c>
      <c r="AU28" s="47">
        <f t="shared" si="5"/>
        <v>0.25</v>
      </c>
      <c r="AV28" s="46">
        <f t="shared" si="6"/>
        <v>7500</v>
      </c>
      <c r="AW28" s="68">
        <v>3000</v>
      </c>
      <c r="AX28" s="47">
        <f t="shared" si="7"/>
        <v>0.3</v>
      </c>
      <c r="AY28" s="48">
        <f t="shared" si="8"/>
        <v>4500</v>
      </c>
      <c r="AZ28" s="102"/>
      <c r="BA28" s="44">
        <f t="shared" si="9"/>
        <v>0</v>
      </c>
      <c r="BB28" s="50">
        <f t="shared" si="10"/>
        <v>4500</v>
      </c>
      <c r="BC28" s="68"/>
      <c r="BD28" s="52">
        <f t="shared" si="11"/>
        <v>0</v>
      </c>
      <c r="BE28" s="52">
        <f t="shared" si="12"/>
        <v>4500</v>
      </c>
      <c r="BF28" s="49">
        <v>10000</v>
      </c>
      <c r="BG28" s="47">
        <f t="shared" si="13"/>
        <v>1</v>
      </c>
      <c r="BH28" s="49">
        <v>0</v>
      </c>
      <c r="BI28" s="42">
        <f t="shared" si="14"/>
        <v>0</v>
      </c>
      <c r="BJ28" s="68"/>
      <c r="BK28" s="68"/>
      <c r="BL28" s="68"/>
      <c r="BM28" s="68"/>
      <c r="BN28" s="68"/>
      <c r="BO28" s="68"/>
      <c r="BP28" s="55">
        <f t="shared" si="15"/>
        <v>0</v>
      </c>
      <c r="BQ28" s="68"/>
      <c r="BR28" s="56">
        <f>+AM28/BS5</f>
        <v>3.5075412136092599E-3</v>
      </c>
      <c r="BS28" s="57">
        <f>AM28/BR3</f>
        <v>1.0196733533514246E-4</v>
      </c>
      <c r="BT28" s="68"/>
      <c r="BU28" s="68"/>
      <c r="BV28" s="68"/>
      <c r="BW28" s="68"/>
      <c r="BX28" s="68"/>
      <c r="BY28" s="68"/>
      <c r="BZ28" s="68"/>
      <c r="CA28" s="68"/>
      <c r="CB28" s="68">
        <v>1</v>
      </c>
      <c r="CC28" s="68"/>
      <c r="CD28" s="59">
        <f t="shared" si="16"/>
        <v>1</v>
      </c>
      <c r="CE28" s="60" t="s">
        <v>128</v>
      </c>
      <c r="CF28" s="61" t="s">
        <v>129</v>
      </c>
      <c r="CG28" s="62" t="s">
        <v>130</v>
      </c>
      <c r="CH28" s="63">
        <v>98070622</v>
      </c>
    </row>
    <row r="29" spans="1:86" s="64" customFormat="1" ht="120.75" customHeight="1" thickBot="1" x14ac:dyDescent="0.25">
      <c r="A29" s="127"/>
      <c r="B29" s="136"/>
      <c r="C29" s="136"/>
      <c r="D29" s="134"/>
      <c r="E29" s="132"/>
      <c r="F29" s="108" t="s">
        <v>82</v>
      </c>
      <c r="G29" s="109"/>
      <c r="H29" s="175"/>
      <c r="I29" s="109">
        <v>0</v>
      </c>
      <c r="J29" s="104" t="s">
        <v>101</v>
      </c>
      <c r="K29" s="107" t="s">
        <v>143</v>
      </c>
      <c r="L29" s="110">
        <v>1</v>
      </c>
      <c r="M29" s="109">
        <v>0</v>
      </c>
      <c r="N29" s="37">
        <f t="shared" si="0"/>
        <v>0</v>
      </c>
      <c r="O29" s="38">
        <f t="shared" si="17"/>
        <v>0</v>
      </c>
      <c r="P29" s="38">
        <f t="shared" si="18"/>
        <v>0</v>
      </c>
      <c r="Q29" s="38">
        <f t="shared" si="19"/>
        <v>7.01508242721852E-5</v>
      </c>
      <c r="R29" s="38">
        <f t="shared" si="20"/>
        <v>2.0393467067028492E-6</v>
      </c>
      <c r="S29" s="38">
        <f t="shared" si="2"/>
        <v>7.01508242721852E-5</v>
      </c>
      <c r="T29" s="39">
        <f t="shared" si="3"/>
        <v>2.0393467067028492E-6</v>
      </c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11">
        <v>45000</v>
      </c>
      <c r="AN29" s="109"/>
      <c r="AO29" s="109"/>
      <c r="AP29" s="109"/>
      <c r="AQ29" s="109"/>
      <c r="AR29" s="46">
        <f t="shared" si="4"/>
        <v>0</v>
      </c>
      <c r="AS29" s="109"/>
      <c r="AT29" s="109">
        <v>0</v>
      </c>
      <c r="AU29" s="47">
        <f t="shared" si="5"/>
        <v>0</v>
      </c>
      <c r="AV29" s="46">
        <f t="shared" si="6"/>
        <v>45000</v>
      </c>
      <c r="AW29" s="109">
        <v>10000</v>
      </c>
      <c r="AX29" s="47">
        <f t="shared" si="7"/>
        <v>0.22222222222222221</v>
      </c>
      <c r="AY29" s="48">
        <f t="shared" si="8"/>
        <v>35000</v>
      </c>
      <c r="AZ29" s="112"/>
      <c r="BA29" s="44">
        <f t="shared" si="9"/>
        <v>0</v>
      </c>
      <c r="BB29" s="50">
        <f t="shared" si="10"/>
        <v>35000</v>
      </c>
      <c r="BC29" s="109"/>
      <c r="BD29" s="52">
        <f t="shared" si="11"/>
        <v>0</v>
      </c>
      <c r="BE29" s="52">
        <f t="shared" si="12"/>
        <v>35000</v>
      </c>
      <c r="BF29" s="49">
        <v>45000</v>
      </c>
      <c r="BG29" s="47">
        <f t="shared" si="13"/>
        <v>1</v>
      </c>
      <c r="BH29" s="49">
        <v>0</v>
      </c>
      <c r="BI29" s="42">
        <f t="shared" si="14"/>
        <v>0</v>
      </c>
      <c r="BJ29" s="109"/>
      <c r="BK29" s="109"/>
      <c r="BL29" s="109"/>
      <c r="BM29" s="109"/>
      <c r="BN29" s="109"/>
      <c r="BO29" s="109"/>
      <c r="BP29" s="55">
        <f t="shared" si="15"/>
        <v>0</v>
      </c>
      <c r="BQ29" s="109"/>
      <c r="BR29" s="56">
        <f>+AM29/BS5</f>
        <v>1.5783935461241669E-2</v>
      </c>
      <c r="BS29" s="57">
        <f>AM29/BR3</f>
        <v>4.5885300900814108E-4</v>
      </c>
      <c r="BT29" s="109"/>
      <c r="BU29" s="109"/>
      <c r="BV29" s="109"/>
      <c r="BW29" s="109"/>
      <c r="BX29" s="109"/>
      <c r="BY29" s="109"/>
      <c r="BZ29" s="109"/>
      <c r="CA29" s="109"/>
      <c r="CB29" s="109">
        <v>0</v>
      </c>
      <c r="CC29" s="109"/>
      <c r="CD29" s="59">
        <f t="shared" si="16"/>
        <v>0</v>
      </c>
      <c r="CE29" s="60" t="s">
        <v>128</v>
      </c>
      <c r="CF29" s="61" t="s">
        <v>129</v>
      </c>
      <c r="CG29" s="62" t="s">
        <v>130</v>
      </c>
      <c r="CH29" s="63">
        <v>98070622</v>
      </c>
    </row>
    <row r="30" spans="1:86" s="64" customFormat="1" ht="12" x14ac:dyDescent="0.2">
      <c r="A30" s="113"/>
      <c r="B30" s="113"/>
      <c r="C30" s="63"/>
      <c r="D30" s="63"/>
      <c r="E30" s="63"/>
      <c r="F30" s="114"/>
      <c r="G30" s="63"/>
      <c r="H30" s="63"/>
      <c r="I30" s="63"/>
      <c r="J30" s="63"/>
      <c r="K30" s="115"/>
      <c r="L30" s="115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116">
        <f>SUM(AM7:AM29)</f>
        <v>2851000</v>
      </c>
      <c r="AN30" s="116">
        <f t="shared" ref="AN30:AR30" si="21">SUM(AN7:AN29)</f>
        <v>529100</v>
      </c>
      <c r="AO30" s="116">
        <f t="shared" si="21"/>
        <v>0</v>
      </c>
      <c r="AP30" s="116">
        <f t="shared" si="21"/>
        <v>0</v>
      </c>
      <c r="AQ30" s="116">
        <f t="shared" si="21"/>
        <v>0</v>
      </c>
      <c r="AR30" s="116">
        <f t="shared" si="21"/>
        <v>529100</v>
      </c>
      <c r="AS30" s="63"/>
      <c r="AT30" s="63"/>
      <c r="AU30" s="63"/>
      <c r="AV30" s="63"/>
      <c r="AW30" s="63"/>
      <c r="AX30" s="63"/>
      <c r="AY30" s="63"/>
      <c r="AZ30" s="117"/>
      <c r="BA30" s="63"/>
      <c r="BB30" s="63"/>
      <c r="BC30" s="63"/>
      <c r="BD30" s="63"/>
      <c r="BE30" s="63"/>
      <c r="BF30" s="63"/>
      <c r="BG30" s="63"/>
      <c r="BH30" s="117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</row>
    <row r="31" spans="1:86" s="64" customFormat="1" ht="12" x14ac:dyDescent="0.2">
      <c r="A31" s="118"/>
      <c r="B31" s="118"/>
      <c r="F31" s="119"/>
      <c r="K31" s="120"/>
      <c r="L31" s="120"/>
      <c r="AM31" s="121"/>
      <c r="AZ31" s="122"/>
      <c r="BH31" s="122"/>
    </row>
    <row r="32" spans="1:86" s="64" customFormat="1" ht="12" x14ac:dyDescent="0.2">
      <c r="A32" s="118"/>
      <c r="B32" s="118"/>
      <c r="F32" s="121"/>
      <c r="K32" s="120"/>
      <c r="L32" s="120"/>
      <c r="AM32" s="121"/>
      <c r="AZ32" s="122"/>
      <c r="BH32" s="122"/>
    </row>
    <row r="33" spans="1:60" s="64" customFormat="1" ht="12" x14ac:dyDescent="0.2">
      <c r="A33" s="118"/>
      <c r="B33" s="118"/>
      <c r="F33" s="121"/>
      <c r="K33" s="120"/>
      <c r="L33" s="120"/>
      <c r="AM33" s="121"/>
      <c r="AZ33" s="122"/>
      <c r="BH33" s="122"/>
    </row>
    <row r="34" spans="1:60" x14ac:dyDescent="0.25">
      <c r="A34" s="123"/>
      <c r="B34" s="123"/>
    </row>
    <row r="35" spans="1:60" x14ac:dyDescent="0.25">
      <c r="A35" s="124"/>
      <c r="B35" s="124"/>
    </row>
  </sheetData>
  <mergeCells count="71">
    <mergeCell ref="E7:E10"/>
    <mergeCell ref="H26:H29"/>
    <mergeCell ref="H7:H10"/>
    <mergeCell ref="BR2:BS2"/>
    <mergeCell ref="F2:F6"/>
    <mergeCell ref="BO3:BQ3"/>
    <mergeCell ref="M2:AL2"/>
    <mergeCell ref="BR3:BS3"/>
    <mergeCell ref="M4:M5"/>
    <mergeCell ref="N4:N5"/>
    <mergeCell ref="O4:R4"/>
    <mergeCell ref="S4:T4"/>
    <mergeCell ref="U4:U5"/>
    <mergeCell ref="V4:V5"/>
    <mergeCell ref="W4:Z4"/>
    <mergeCell ref="AC4:AF4"/>
    <mergeCell ref="A2:A6"/>
    <mergeCell ref="B2:B6"/>
    <mergeCell ref="C2:C6"/>
    <mergeCell ref="D2:D6"/>
    <mergeCell ref="E2:E6"/>
    <mergeCell ref="M3:T3"/>
    <mergeCell ref="U3:Z3"/>
    <mergeCell ref="AA3:AF3"/>
    <mergeCell ref="AG3:AL3"/>
    <mergeCell ref="AT3:AV3"/>
    <mergeCell ref="AM2:AM5"/>
    <mergeCell ref="AR2:AR5"/>
    <mergeCell ref="AS2:AS5"/>
    <mergeCell ref="AT2:BD2"/>
    <mergeCell ref="BH3:BJ3"/>
    <mergeCell ref="BK3:BL3"/>
    <mergeCell ref="BM3:BN3"/>
    <mergeCell ref="AQ2:AQ5"/>
    <mergeCell ref="CE2:CG4"/>
    <mergeCell ref="AW3:AY3"/>
    <mergeCell ref="AZ3:BA3"/>
    <mergeCell ref="BC3:BD3"/>
    <mergeCell ref="BF3:BG3"/>
    <mergeCell ref="BF2:BQ2"/>
    <mergeCell ref="BV5:BW5"/>
    <mergeCell ref="BT4:CA4"/>
    <mergeCell ref="CB4:CD5"/>
    <mergeCell ref="O5:P5"/>
    <mergeCell ref="Q5:R5"/>
    <mergeCell ref="W5:X5"/>
    <mergeCell ref="Y5:Z5"/>
    <mergeCell ref="AC5:AD5"/>
    <mergeCell ref="AE5:AF5"/>
    <mergeCell ref="AI5:AJ5"/>
    <mergeCell ref="AK5:AL5"/>
    <mergeCell ref="BT5:BU5"/>
    <mergeCell ref="BX5:BY5"/>
    <mergeCell ref="BZ5:CA5"/>
    <mergeCell ref="AI4:AL4"/>
    <mergeCell ref="A7:A29"/>
    <mergeCell ref="AO2:AO5"/>
    <mergeCell ref="AN2:AN5"/>
    <mergeCell ref="AP2:AP5"/>
    <mergeCell ref="E11:E15"/>
    <mergeCell ref="E16:E29"/>
    <mergeCell ref="D11:D29"/>
    <mergeCell ref="C11:C29"/>
    <mergeCell ref="B7:B29"/>
    <mergeCell ref="G2:G6"/>
    <mergeCell ref="H2:H6"/>
    <mergeCell ref="I2:I6"/>
    <mergeCell ref="J2:J6"/>
    <mergeCell ref="K2:K6"/>
    <mergeCell ref="D7:D10"/>
    <mergeCell ref="C7:C10"/>
  </mergeCells>
  <pageMargins left="0.7" right="0.7" top="0.75" bottom="0.75" header="0.3" footer="0.3"/>
  <pageSetup paperSize="9" scale="17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cultura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equipo</dc:creator>
  <cp:lastModifiedBy>David Suarez Sanchez</cp:lastModifiedBy>
  <dcterms:created xsi:type="dcterms:W3CDTF">2013-01-16T22:06:38Z</dcterms:created>
  <dcterms:modified xsi:type="dcterms:W3CDTF">2014-03-11T16:07:34Z</dcterms:modified>
</cp:coreProperties>
</file>