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690" activeTab="1"/>
  </bookViews>
  <sheets>
    <sheet name="CODIGOS 425" sheetId="1" r:id="rId1"/>
    <sheet name="ANEXO 1 RSL 425" sheetId="2" r:id="rId2"/>
    <sheet name="ANEXO 2" sheetId="3" r:id="rId3"/>
    <sheet name="ANEXO 3" sheetId="4" r:id="rId4"/>
    <sheet name="POAI ANEXO 4" sheetId="5" r:id="rId5"/>
  </sheets>
  <definedNames/>
  <calcPr fullCalcOnLoad="1"/>
</workbook>
</file>

<file path=xl/sharedStrings.xml><?xml version="1.0" encoding="utf-8"?>
<sst xmlns="http://schemas.openxmlformats.org/spreadsheetml/2006/main" count="1903" uniqueCount="423">
  <si>
    <t>CÓDIGOS PARA EL DILIGENCIAMIENTO DE LOS ANEXOS TÉCNICOS                  RESOLUCIÓN 425</t>
  </si>
  <si>
    <t>Código Dpto/Distrito/Municipio</t>
  </si>
  <si>
    <t>Código Dane</t>
  </si>
  <si>
    <t>Fecha de Aprobación por el consejo o Asamblea</t>
  </si>
  <si>
    <t>Dia/Mes/Año</t>
  </si>
  <si>
    <t>Nombre del Alcalde o Gobernador</t>
  </si>
  <si>
    <t>Describir</t>
  </si>
  <si>
    <t>Código del Sector Salud</t>
  </si>
  <si>
    <t>Dimension Relacionada con el Plan de Desarrollo para el Cuatrenio</t>
  </si>
  <si>
    <t>Social</t>
  </si>
  <si>
    <t>Código de Objetivo Sectorial al cual se vincula el Eje Programatico</t>
  </si>
  <si>
    <t>Utilizar los códigos sectoriales definidos en el plan de desarrollo</t>
  </si>
  <si>
    <t>Nombre del eje programatico</t>
  </si>
  <si>
    <t>Peso relativo por el eje programatico</t>
  </si>
  <si>
    <t>Código de la meta de resultado para el cuatrenio</t>
  </si>
  <si>
    <t>En orden ascendente, iniciando en el número uno (1)</t>
  </si>
  <si>
    <t>Metas cuantitativas de resultados para el cuatrenio</t>
  </si>
  <si>
    <t>Valor que espera alcanzar el finalizar el cuatrenio</t>
  </si>
  <si>
    <t>Indicador de resultado</t>
  </si>
  <si>
    <t>Valor actual (Linea de base)</t>
  </si>
  <si>
    <t>Primer año de gobierno</t>
  </si>
  <si>
    <t>Valor esperado al finalizar el cuatreni</t>
  </si>
  <si>
    <t>Último año de gobierno</t>
  </si>
  <si>
    <t>Código de los Ejes y Areas Subprogramaticas en el Cuatrenio</t>
  </si>
  <si>
    <t>Eje Programatico de Aseguramiento</t>
  </si>
  <si>
    <t>1.</t>
  </si>
  <si>
    <t>Promoción de la afiliacion al SGSS</t>
  </si>
  <si>
    <t>1.1</t>
  </si>
  <si>
    <t>Identificacion y Priorizacion de la Población a Afiliar</t>
  </si>
  <si>
    <t>1.2</t>
  </si>
  <si>
    <t>Gestion y utilización eficiente de los cupos del regimen subsidiado</t>
  </si>
  <si>
    <t>1.3</t>
  </si>
  <si>
    <t>Adecuacion tecnologica y recurso humano para la administracion de la afiliacion en el municipio</t>
  </si>
  <si>
    <t>1.4</t>
  </si>
  <si>
    <t>Celebración de los contratos de aseguramiento</t>
  </si>
  <si>
    <t>1.5</t>
  </si>
  <si>
    <t>Administración de bases de datos de afiliados</t>
  </si>
  <si>
    <t>1.6</t>
  </si>
  <si>
    <t>Gestión financiera del giro de los recursos</t>
  </si>
  <si>
    <t>1.7</t>
  </si>
  <si>
    <t>Inventario de los contratos del regimen Subsidiado</t>
  </si>
  <si>
    <t>1.8</t>
  </si>
  <si>
    <t>Vigilancia y control del Aseguramiento</t>
  </si>
  <si>
    <t>1.9</t>
  </si>
  <si>
    <t>Eje Programatico de Prestación y Desarrollo de Servicios de Salud</t>
  </si>
  <si>
    <t>2.</t>
  </si>
  <si>
    <t>Mejoramiento de la accesibilidad de los servicios</t>
  </si>
  <si>
    <t>2.1</t>
  </si>
  <si>
    <t>Mejoramiento de la Calida de la Atención</t>
  </si>
  <si>
    <t>2.2</t>
  </si>
  <si>
    <t>Mejoramiento de la eficiencia en la prestacion de los servicos de salud y sostenibilida financiera de las IPS</t>
  </si>
  <si>
    <t>2.3</t>
  </si>
  <si>
    <t xml:space="preserve">Eje Programatico de salud Publica Individuales Colectivas </t>
  </si>
  <si>
    <t>3.</t>
  </si>
  <si>
    <t>Acciones de promoción de la salud y calida de vida</t>
  </si>
  <si>
    <t>3.1</t>
  </si>
  <si>
    <t>Acciones de prevención de los riesgos (biologicos, sociales, ambientales, y sanitarios</t>
  </si>
  <si>
    <t>3.2</t>
  </si>
  <si>
    <t>Acciones de vigilancia de la salud y gestion del conocimiento</t>
  </si>
  <si>
    <t>3.3</t>
  </si>
  <si>
    <t>Acciones de gestión integral para el desarrollo operativo y funcional del Plan Nacional en Salud publica</t>
  </si>
  <si>
    <t>3.4</t>
  </si>
  <si>
    <t>Eje programatico dePromoción Social</t>
  </si>
  <si>
    <t>4.</t>
  </si>
  <si>
    <t>Programa para la promoción de la salud, prevención de riesgos y atención de la poblaciones especiales</t>
  </si>
  <si>
    <t>4.1</t>
  </si>
  <si>
    <t>Acciones de salud en la "Red Juntos"</t>
  </si>
  <si>
    <t>4.2</t>
  </si>
  <si>
    <t>acciones educativas de carácter no formal</t>
  </si>
  <si>
    <t>4.3</t>
  </si>
  <si>
    <t>Eje Programatico de Prevención, Vigilancia y Control de riesgos Profesionales</t>
  </si>
  <si>
    <t>5.</t>
  </si>
  <si>
    <t>Acciones de promoción de la salud y calidad de vida en ámbitos laborales</t>
  </si>
  <si>
    <t>5.1</t>
  </si>
  <si>
    <t>Acciones de inducción a la demanda a los servicios de promoción de la salud, prevencion de los riesgos en salud y de origen laboral en Ámbitos laborales</t>
  </si>
  <si>
    <t>5.2</t>
  </si>
  <si>
    <t>Acciones de  Inspección, Vigilancia y Control de los riesgos sanitario, fitosanitarios, ambientales en los ámbitos laborales y riesgos en la empresas con base en los riesgos profesionales</t>
  </si>
  <si>
    <t>5.3</t>
  </si>
  <si>
    <t>Acciones de sensibilización para la reincorporación y la inclusión del discapacitado en el sector productivo</t>
  </si>
  <si>
    <t>5.4</t>
  </si>
  <si>
    <t>Acciones de seguimiento, evaluación y difusión de resultados de la vigilancia en salud en el entorno laboral</t>
  </si>
  <si>
    <t>5.5</t>
  </si>
  <si>
    <t>Eje Programatico de emergencias y Desastres</t>
  </si>
  <si>
    <t>6.</t>
  </si>
  <si>
    <t>Gestión para la identificación y priorización de los riesgos de emergencias y desastres</t>
  </si>
  <si>
    <t>6.1</t>
  </si>
  <si>
    <t>Acciones de Articulación Intersectorial para el desarrollo de los planes preventivos, de mitigación y superación de las emergencias y desastres</t>
  </si>
  <si>
    <t>6.2</t>
  </si>
  <si>
    <t>Acciones de fortalecimiento institucional para la respuesta territorial ante las situaciones de emergencias y desastres</t>
  </si>
  <si>
    <t>6.3</t>
  </si>
  <si>
    <t>Peso Relativo del Área Subprogramatica al interior de cada Eje</t>
  </si>
  <si>
    <t>El peso porcentual de cad área al interior del Eje Programatico debe sumar el 100%</t>
  </si>
  <si>
    <t>Metas de Producto del Área para el Cuatrenio</t>
  </si>
  <si>
    <t>Valor que se espera alcanzar al finalizar el cuatrenio</t>
  </si>
  <si>
    <t>Indicador de Producto</t>
  </si>
  <si>
    <t>Vaalor esperado al finalizar el cuatrenio</t>
  </si>
  <si>
    <t>Lo que se espera alcanzar al finalizar el último año de gobierno</t>
  </si>
  <si>
    <t>Indicador Producto Esperado para cada año del Cuatrenio</t>
  </si>
  <si>
    <t>Lo que se espera alcanzar por cada año de gobierno</t>
  </si>
  <si>
    <t>Total de recursos proyectados por cada año d egobierno</t>
  </si>
  <si>
    <t>En millones de pesos</t>
  </si>
  <si>
    <t>Recusros proyectados por cada año de gobierno para el cuatrenio</t>
  </si>
  <si>
    <t>Descripción de fuentes de financiación</t>
  </si>
  <si>
    <t>códigos</t>
  </si>
  <si>
    <t>Recursos propios entidades territoriales</t>
  </si>
  <si>
    <t>RP</t>
  </si>
  <si>
    <t>Sistema general de participaciones (SGP)</t>
  </si>
  <si>
    <t>SGP</t>
  </si>
  <si>
    <t>Fondo de Solidaridad y Garantia (FOSYGA)</t>
  </si>
  <si>
    <t>FOSYGA</t>
  </si>
  <si>
    <t>Transferencias Nacionales</t>
  </si>
  <si>
    <t>TN</t>
  </si>
  <si>
    <t>Regalias</t>
  </si>
  <si>
    <t>REG</t>
  </si>
  <si>
    <t>Rentas cedidas por rmonopolio de juegos de suerte y azar  y ETESA</t>
  </si>
  <si>
    <t>RC</t>
  </si>
  <si>
    <t>Recursos de la Cajas de Compensación</t>
  </si>
  <si>
    <t>CC</t>
  </si>
  <si>
    <t>Rendimientos financieros recursos del balance</t>
  </si>
  <si>
    <t>RF</t>
  </si>
  <si>
    <t>Prestación de Servicios de Laboratorios de Salud Pública</t>
  </si>
  <si>
    <t>LDSP</t>
  </si>
  <si>
    <t>Fondo de Riesgos Profesionales</t>
  </si>
  <si>
    <t>FORP</t>
  </si>
  <si>
    <t>Recursos SOAT - ECAT</t>
  </si>
  <si>
    <t>SOAT - ECAT</t>
  </si>
  <si>
    <t>Recursos de fondos de inversiones en salud</t>
  </si>
  <si>
    <t>INV</t>
  </si>
  <si>
    <t>Otros recursos de banca Nacional y multilateral</t>
  </si>
  <si>
    <t>OTROS R</t>
  </si>
  <si>
    <t xml:space="preserve">Nombre del Proyecto </t>
  </si>
  <si>
    <t>Código del Proyecto</t>
  </si>
  <si>
    <t>Código BPIN</t>
  </si>
  <si>
    <t>Peso relativo del Proyecto dentro del área subprogramatica</t>
  </si>
  <si>
    <t>El peso porcentual de cada proyecto al interior del Área subprogrqamatico debe sumar el 100%</t>
  </si>
  <si>
    <t>Metas del producto anual del proyecto</t>
  </si>
  <si>
    <t>valor que se espera alcanzar al finalizar cada vigencia</t>
  </si>
  <si>
    <t>Descripción de las actividades del Proyecto</t>
  </si>
  <si>
    <t>Indicador de producto Esperado del Proyecto</t>
  </si>
  <si>
    <t>Describir por cada trimestre de ejecución</t>
  </si>
  <si>
    <t>Total de recursos de Aprobación por cada año de gobierno</t>
  </si>
  <si>
    <t>Descripción de recursos por todas las fuentes de financiación en la vigencia</t>
  </si>
  <si>
    <t>E-mail responsable</t>
  </si>
  <si>
    <t>Dirección, Tel.- Cel</t>
  </si>
  <si>
    <t>Resolución 425 de 2008 Hoja 16</t>
  </si>
  <si>
    <t>ANEXO TÉCNICO No. 1</t>
  </si>
  <si>
    <t>PLANEACIÓN INDICATIVA EN SALUD</t>
  </si>
  <si>
    <t>Nombre del Departamento /Distrito/Municipio:</t>
  </si>
  <si>
    <t>ANTIOQUIA - HISPANIA</t>
  </si>
  <si>
    <t>Código DANE Departamento/Distrito/Municipio</t>
  </si>
  <si>
    <t>Fecha Aprobación</t>
  </si>
  <si>
    <t>Nombre Alcalde o Gobernador</t>
  </si>
  <si>
    <t>FRANKY GAVIRIA CASTAÑO</t>
  </si>
  <si>
    <t>Diemnsion Relacionada Plan Desarrollo</t>
  </si>
  <si>
    <t>Código del Objeto Sectorial</t>
  </si>
  <si>
    <t>Nombre del Eje Programatico</t>
  </si>
  <si>
    <t>Peso relativo Eje</t>
  </si>
  <si>
    <t>Código del Eje</t>
  </si>
  <si>
    <t>Código de la Meta Resultado</t>
  </si>
  <si>
    <t>Metas de Resultado Cuatrenio (2012-2015)</t>
  </si>
  <si>
    <t>Indicador Resultado Cuatrenio</t>
  </si>
  <si>
    <t>Código del Área</t>
  </si>
  <si>
    <t>Áreas Subprogramatica</t>
  </si>
  <si>
    <t>Peso relativo Área</t>
  </si>
  <si>
    <t>Meta de Producto Cuantitativa Cuatrenio (2012-2015)</t>
  </si>
  <si>
    <t>Indicador Producto Cuatrenio</t>
  </si>
  <si>
    <t>Indicador Producto Esperado Por Anualidad</t>
  </si>
  <si>
    <t>Total Recursos Proyectados (Millones$)</t>
  </si>
  <si>
    <t>Recursos Por Anualidad (Millones$)</t>
  </si>
  <si>
    <t>Responsables Institucionales</t>
  </si>
  <si>
    <t>E-mail Responsable</t>
  </si>
  <si>
    <t>Valor Actual (Linea de base)</t>
  </si>
  <si>
    <t>Valor Esperado Al 4 Año</t>
  </si>
  <si>
    <t>Nombre Indicador</t>
  </si>
  <si>
    <t>Valor Esperado al 4 año</t>
  </si>
  <si>
    <t>social</t>
  </si>
  <si>
    <t>Aseguramiento</t>
  </si>
  <si>
    <t>incrementar de un 85% a un 100% la población afiliada a salud</t>
  </si>
  <si>
    <t>% de personas afiliadas a salud</t>
  </si>
  <si>
    <t>11.11</t>
  </si>
  <si>
    <t>Incrementar el porcentaje de población afiliada a salud</t>
  </si>
  <si>
    <t>% de personas afiliadas nivel 1 y 2 del SISBEN al regimen subsidiado de salud</t>
  </si>
  <si>
    <t>Alcaldía municipal</t>
  </si>
  <si>
    <t>dlshispania@gmail.com</t>
  </si>
  <si>
    <t>Prestación y desarrollo de los servicios de salud</t>
  </si>
  <si>
    <t>incremantar la atención de la población en calidad y cantidad de un 70% a un 85%</t>
  </si>
  <si>
    <t>% de población atendida con calidad</t>
  </si>
  <si>
    <t>Incrementar el porcentaje de población atendida</t>
  </si>
  <si>
    <t>% de personas atendidas</t>
  </si>
  <si>
    <t>salud pública</t>
  </si>
  <si>
    <t>incrementar la cobertura de las acciones colectivas de salud publica en un 10%</t>
  </si>
  <si>
    <t>% de poblacion beneficiada con acciones de promocion de la salud y calidad de vida.</t>
  </si>
  <si>
    <t>% De personas beneficiadas con acciones de salud publica</t>
  </si>
  <si>
    <t>Promoción social</t>
  </si>
  <si>
    <t>Promover los espacios y la participación social en el mejoramiento del estado de salud  de la comunidad</t>
  </si>
  <si>
    <t>No de personas que participan de la promoción social</t>
  </si>
  <si>
    <t>Incrementar el No de personas que participan de la promoción social</t>
  </si>
  <si>
    <t>Prevención, vigilancia y control de riegos profesionales</t>
  </si>
  <si>
    <t>Disminuir los riesgos que puedan afectar la salud de los habitantes del municipio.</t>
  </si>
  <si>
    <t>Aumentar las personas que participan en acciones de promoción de la salud y prevención de los riesgos</t>
  </si>
  <si>
    <t>No de personas que participan den las acciones de promoción de la salud y prevención de los riesgos</t>
  </si>
  <si>
    <t>Emergencias y desastres</t>
  </si>
  <si>
    <t>realizar un diagnostico que permita definir las zonas de riesgo del municipio y las alternativas de mitigación y prevención de desastres</t>
  </si>
  <si>
    <t>número de diagnosticos realizados</t>
  </si>
  <si>
    <t>33.33%</t>
  </si>
  <si>
    <t>Resolución 425 de 2008 Hoja 17</t>
  </si>
  <si>
    <t>ANEXO TÉCNICO No. 2</t>
  </si>
  <si>
    <t>PLANEACIÓN PLURIANUAL DE INVERSIONES EN SALUD</t>
  </si>
  <si>
    <t>HISPANIA - ANTIOQUIA</t>
  </si>
  <si>
    <t>SOAT ECAT</t>
  </si>
  <si>
    <t>OTRO SR</t>
  </si>
  <si>
    <t>Resolución 425 de 2008 Hoja 18</t>
  </si>
  <si>
    <t>ANEXO TÉCNICO No. 3</t>
  </si>
  <si>
    <t>PLANEACIÓN OPERATIVA ANUAL DEL PLAN DE SALUD TERRITORIAL</t>
  </si>
  <si>
    <t>Nombre del Proyecto</t>
  </si>
  <si>
    <t>Peso Relativo Proyecto</t>
  </si>
  <si>
    <t>Metas de producto Anual</t>
  </si>
  <si>
    <t>Descripción Estrategica O Actividades del Proyecto</t>
  </si>
  <si>
    <t>Indicador de Producto del Proyecto</t>
  </si>
  <si>
    <t>I Trimestre</t>
  </si>
  <si>
    <t>II Trimestre</t>
  </si>
  <si>
    <t>III Trimestre</t>
  </si>
  <si>
    <t>IV Trimestre</t>
  </si>
  <si>
    <t>12 informes enviados a la DSSA con la base de datos de afiliados al RS</t>
  </si>
  <si>
    <t>envio de informes a la DSSA para la actualizacion de la base de datos de los beneficiarios al RS</t>
  </si>
  <si>
    <t>salud infantil</t>
  </si>
  <si>
    <t>SSR</t>
  </si>
  <si>
    <t>Salud mental</t>
  </si>
  <si>
    <t>Nutricion</t>
  </si>
  <si>
    <t>1 mapa de riesgos municipal</t>
  </si>
  <si>
    <t>Resolución 425 de 2008 Hoja 20</t>
  </si>
  <si>
    <t>PLANEACIÓN OPERATIVA ANUAL DE INVERSIONES DEL PLAN DE SALUD TERRITORIAL 2013</t>
  </si>
  <si>
    <t>MUNICIPIO DE HISPANIA</t>
  </si>
  <si>
    <t>Metas de producto Proyecto</t>
  </si>
  <si>
    <t>Descripción Actividades del Proyecto</t>
  </si>
  <si>
    <t>Total recursos Apropiación</t>
  </si>
  <si>
    <t>Recursos Propios</t>
  </si>
  <si>
    <t>RECURSOS DEPARTAMENTO</t>
  </si>
  <si>
    <t>Con Destinación Especifica</t>
  </si>
  <si>
    <t>Sin Destinación Especifica</t>
  </si>
  <si>
    <t xml:space="preserve">      social</t>
  </si>
  <si>
    <t xml:space="preserve">12 cruces de bases de datos del Regimen susbisiado con el sisben </t>
  </si>
  <si>
    <t>realizar cruces de bases de datos entre el  regimen subsidiado y sisben para identificar poblacion no asegurada y hacer la verificacion en la pagina del fosyga para determinar derechos a salud y afiliar en caso de no tener afiliacion</t>
  </si>
  <si>
    <t>12 depuracion en el año con el fin de mantener la base de datos real y que se cumpla con el cargue en el fosyga</t>
  </si>
  <si>
    <t>depuracion con el fin de que se detecten incosistencias, duplicidades de multiafilacion</t>
  </si>
  <si>
    <t>Realizacion de acto administrativo para compremeter recursos que garantice el acceso a los servicios de salud de la poblacion asegurada en el municipio</t>
  </si>
  <si>
    <t>realizar pagos mensuales a las eps-s de acuerdo a lo estipulado por el ministerio de salud en la liquidacion mensual de afiliados</t>
  </si>
  <si>
    <t xml:space="preserve">realizar 6 auditoria en el año </t>
  </si>
  <si>
    <t xml:space="preserve">realización auditorias, presentación de informes a la DSSA, minproteccion social sobre el funcionemiento del aseguramiento </t>
  </si>
  <si>
    <t>Prestación de servicios de salud a población pobre no asegurada</t>
  </si>
  <si>
    <t xml:space="preserve">Realizar convenio interadministrativo con la ESE de primer nivel de atencion </t>
  </si>
  <si>
    <t>Celebrar Convenio Interadministrativio con la ESE para garantizar el acceso de la población pobre no asegurada a los servicios de salud de Primer Nivel</t>
  </si>
  <si>
    <t>6 auditorias al convenio de vinculado</t>
  </si>
  <si>
    <t>realizar auditorias al convenio con el fin de hacer seguimiento el cumplimeto de las obligaciones y la prestacion de servicios de salud a los usuarios objeto del convenio</t>
  </si>
  <si>
    <t xml:space="preserve">3 auditorias de seguimiento al proceso de referencia y contrareferencia de la ESE, </t>
  </si>
  <si>
    <t xml:space="preserve">con el fin de evaluar la satisfaccion de los usuarios con el servicio de salud prestado por la entidad contrada en este caso la ESE, y elaborar plan de mejoramiento en los puntos criticos se realizara 2 encuestas en el año </t>
  </si>
  <si>
    <t xml:space="preserve">1 video foro, </t>
  </si>
  <si>
    <t>videforo sobre los derechos sexuales y reproductivos</t>
  </si>
  <si>
    <t xml:space="preserve">500 volantes </t>
  </si>
  <si>
    <t>difundir mediante volantes educativos la prevencion de infecciones de transmision sexual y embarazos en adolescentes</t>
  </si>
  <si>
    <t>1 campaña celebracion del dia mundal de vih</t>
  </si>
  <si>
    <t xml:space="preserve">sensibilizar a la comunidad del municipio de hispania frente al tema de prevencion de vih </t>
  </si>
  <si>
    <t>difundir mediante volantes educativos la prevencion del consumo de sustancia psicoactivas y el alcohol en los adolescentes</t>
  </si>
  <si>
    <t>realizar campaña educativa en las instuciones educativas del municipio promoviendo espacios libres de humo</t>
  </si>
  <si>
    <t>volantes educativos en habitos alimenticios saludables</t>
  </si>
  <si>
    <t>1 celebracion del dia mundial de la alimentacion</t>
  </si>
  <si>
    <t>a traves de esta celebracion se pretende es sensiblizar a la comunidad sobre la importancia de habitos alimentarios saludables y prevencion de la desnutricion</t>
  </si>
  <si>
    <t>1 Celebracion de la semana de lactancia materna</t>
  </si>
  <si>
    <t>a traves  de esta celebracion sensibilizar a las madres gestantes y lactantes sobre la importancia de lactancia materna exclusiva en los primeros meses de vida del bebe</t>
  </si>
  <si>
    <t>4 jornadas de vacunacion a niños, niñas y gestantes</t>
  </si>
  <si>
    <t>4 monitoreo rapidos de cobertura</t>
  </si>
  <si>
    <t xml:space="preserve">realizar 4 monitoreos rapido de coberturas, </t>
  </si>
  <si>
    <t>4 busquedas activas comunitarias de casos de enfermedades inmunoprevenibles</t>
  </si>
  <si>
    <t>con el fin de detectar casos de enfermedades inmunoprevenibles, se reaizara 4 busquedas activas</t>
  </si>
  <si>
    <t>10 campañas de prevencion de enfermedades de trasmision sexual</t>
  </si>
  <si>
    <t>10 conversatorios en temas de prevencion de ITS</t>
  </si>
  <si>
    <t>1 feria de la salud sexual y reproductiva</t>
  </si>
  <si>
    <t>realizas en coordinacion con las instituciones educativas una feria de la salud sexual y reproductiva</t>
  </si>
  <si>
    <t>5 talleres</t>
  </si>
  <si>
    <t>talleres en la prevencion de embarazos en adolescentes</t>
  </si>
  <si>
    <t xml:space="preserve">talleres en la importancia de la planificacion familiar </t>
  </si>
  <si>
    <t>3 talleres</t>
  </si>
  <si>
    <t>talleres en derechos sexuales y reproductivos y alcohol</t>
  </si>
  <si>
    <t xml:space="preserve">3 talleres </t>
  </si>
  <si>
    <t xml:space="preserve">3 talleres de prevencion de consumo de sustancias de psicoactivas </t>
  </si>
  <si>
    <t>1 Festival de prevención de la farmacodependencia en las instituciones educativa</t>
  </si>
  <si>
    <t xml:space="preserve">Festival en el marco de la semana de la salud mental basado en la prevencion de la farmacodependencia </t>
  </si>
  <si>
    <t>2 Campaña prevencion de la polvora</t>
  </si>
  <si>
    <t>Prevenir en el municipio los accidentes por polvora</t>
  </si>
  <si>
    <t>un taller de sobre prevencion de la violencia intrafamiliar, prevencion del maltrato infantil y solucion de conflictos</t>
  </si>
  <si>
    <t>un taller dirigido a docentes y padres de familias en el tema de prevencion de la violencia intrafamiliar, prevencion del maltrato infantil y solucion de conflictos</t>
  </si>
  <si>
    <t xml:space="preserve">talleres educativos en la importancia de habitos alimentarios adecuados </t>
  </si>
  <si>
    <t>Feria de la Seguridad Alimentaria y Nutricional</t>
  </si>
  <si>
    <t>feria de la seguridad alimentaria con los niños del programa de mana y las institciones educativas en la celebracion del dia mundial de la alimentacion</t>
  </si>
  <si>
    <t>un tamizaje de peso y tallas a los niños beneficiarios del programa MANA</t>
  </si>
  <si>
    <t>Con el fin de detectar el estado nutricional de los nños beneficiarios del programa mana se realizara un tamizaje de peso y talla</t>
  </si>
  <si>
    <t>notificar el 100% de los casos de enfermedades inmunoprevenibles</t>
  </si>
  <si>
    <t>notificar el 100% de los casos de enfermedades inmunoprevenibles objeto de notificacion obligatoria en el sivigila</t>
  </si>
  <si>
    <t>Reporte oportuno del informe de vacunacion que permita hacer seguimiento periodico de las coberturas de vacunacion</t>
  </si>
  <si>
    <t>Realizar el 100% de las investigaciones epidemiologicas de las casos de eventos de notificacion de enfermedades inmunoprevenibles</t>
  </si>
  <si>
    <t>con el fin de hacer seguimiento de los casos presentados de eventos de enfermedades inmunoprevenibles se realizar visitas de estudio y seguimiento de casos</t>
  </si>
  <si>
    <t>salud sexual y reproductiva</t>
  </si>
  <si>
    <t xml:space="preserve">notificar el 100% de los casos de infecciones de transmision sexual </t>
  </si>
  <si>
    <t>notificar el 100% de los casos de  infecciones de transmision sexual  objeto de notificacion obligatoria en el sivigila</t>
  </si>
  <si>
    <t xml:space="preserve">Realizar el 100% de las investigaciones epidemiologicas de las casos de infeccion de transmision sexual </t>
  </si>
  <si>
    <t>con el fin de hacer seguimiento de los casos presentados de eventos de de infeccion de transmision sexual  se realizar visitas de estudio y seguimiento de casos</t>
  </si>
  <si>
    <t>notificar el 100% de los casos relacionados con la salud mental</t>
  </si>
  <si>
    <t>notificar el 100% de los casos relacionados con la salud mental objeto de notificacion obligatoria en el sivigila</t>
  </si>
  <si>
    <t>Realizar el 100% de las investigaciones epidemiologicas de las casos relacionados con la salud mental</t>
  </si>
  <si>
    <t>con el fin de hacer seguimiento de los casos presentados de eventos de salud mental se realizar visitas de estudio y seguimiento de casos</t>
  </si>
  <si>
    <t>notificar el 100% de los casos relacionados con tema de la nutricion</t>
  </si>
  <si>
    <t>notificar el 100% de los casos relacionados con la nutricion objeto de notificacion obligatoria en el sivigila</t>
  </si>
  <si>
    <t>Realizar el 100% de las investigaciones epidemiologicas de las casos de desnutricion y muertes por desnutricion</t>
  </si>
  <si>
    <t>con el fin de hacer seguimiento de los casos presentados de eventos de desnutricion y muertes por desnutricion   se realizar visitas de estudio y seguimiento de casos</t>
  </si>
  <si>
    <t>Fortalecer los comites de vigilancia epidemiologica</t>
  </si>
  <si>
    <t>Fortalecimiento Institucional</t>
  </si>
  <si>
    <t>1 acuerdo actualizado</t>
  </si>
  <si>
    <t>Fortalecer los espacios de participacion en la poblacion en situacion de discapacidad en el municipal</t>
  </si>
  <si>
    <t>3 reuniones con el comité de discapacidad muncipal</t>
  </si>
  <si>
    <t>Estrategioa de rehabilitacion basada en la comunidad</t>
  </si>
  <si>
    <t xml:space="preserve">desarrollar trabajos de orden comunitario donde se involucre a la poblacion con discapacidad y sus famlias,  en busca de potencializar sus capacidades fisicas, mentales y a sus promover acciones de inclusion social </t>
  </si>
  <si>
    <t xml:space="preserve">3 taller </t>
  </si>
  <si>
    <t>3 talleres de prevencion de la violencia intrafamiliar</t>
  </si>
  <si>
    <t>Programas de promocion y prevencion  con enfoque de atencion diferencial</t>
  </si>
  <si>
    <t>Realizar dos jornadas de salud con esta poblacion con el fin de promover e inducir a los programasa de promocion y prevencion</t>
  </si>
  <si>
    <t>Conmeracion del Dia mundial de la Discapacidad</t>
  </si>
  <si>
    <t>Entrega del 100% de los implementos del Banco de Movilidad a la poblacion con discapacdiad</t>
  </si>
  <si>
    <t>Desarrollo de subprogramas y proyectos para la atencion integral de la poblacion adulta mayor y el anciano</t>
  </si>
  <si>
    <t>Fortalecimiento del Programa adulto mayor y el anciano en el municipio</t>
  </si>
  <si>
    <t>recaudar y Utilizar 100% de los recursos generados por estampilla en fortalecimiento de los programas para el adulto mayor en el municipi de acuerdo a lo establecido en la Ley 1276 de 2009</t>
  </si>
  <si>
    <t>Promocion y prevencion y atencion de los reiesgos especificos del envejecimiento</t>
  </si>
  <si>
    <t>Realizar 3 talleres de prevencion de la violencia intrafamiliar en la poblacion adulta mayor y sus familias</t>
  </si>
  <si>
    <t>Realizar 44 camintas con la poblacion adulta mayor a traves de la estrategia por su salud muevase pues</t>
  </si>
  <si>
    <t>44 jornadas recreativas con los adultos mayores con el fin de sensibiliar sobre el buen uso y la importancia de la salud en el uso del tiempo libre</t>
  </si>
  <si>
    <t>Promocion de espacios de participacion para el empoderamiento e inculsion del adulto mayor y el anciano</t>
  </si>
  <si>
    <t>Realizar 6 reuniones del cabildo en el año</t>
  </si>
  <si>
    <t>Implementar acciones de prevencion de riesgos laborales en trabajadores de la economia informal del municipio</t>
  </si>
  <si>
    <t>Con el fin de implementar acciones de prevencion de riesgo laborales en la economia informal se realizar censo en el municipio</t>
  </si>
  <si>
    <t>Realizar un diagnostico de situacion de salud de la poblacion de economia informal en el municipio</t>
  </si>
  <si>
    <t xml:space="preserve">Con el fin de implementar acciones de prevencion de riesgo laborales en la economia informal se realizar diagnostico de salud que nos permita establecer los riesgos laborales </t>
  </si>
  <si>
    <t>3 campañas educativas de promoción de la afiliación</t>
  </si>
  <si>
    <t>7 lecturas públicas</t>
  </si>
  <si>
    <t>Adecuacion tecnológica y recurso humano para la administracion de la afiliacion en el municipio</t>
  </si>
  <si>
    <t>Optimización del software para la administracion de Bases de Datos</t>
  </si>
  <si>
    <t>Adquisición de un portatil para el área de aseguramiento, actualización y capacitación del recurso humano</t>
  </si>
  <si>
    <t>Realizacion de acto administrativo para compremeter recursos para el régimen subsidiado</t>
  </si>
  <si>
    <t>realizar 12 pagos mensuales oportunos a las eps-s</t>
  </si>
  <si>
    <t>identificacion de inconsistencias mediante la realización de lecturas públicas e identifiación de población a afiliar</t>
  </si>
  <si>
    <t>Prestación de servicios de salud a población pobre no asegurada y a la población afiliada al régimen subsidiado</t>
  </si>
  <si>
    <t>con el fin de evaluar y mejorar el proceso de referencia y contrarefencia en la E.S.E., se haran 4 seguimientos en el año para establcer el funcionamiemto correcto y las dificultades que se esten presentado en el proceso</t>
  </si>
  <si>
    <t>Gestionar y supervisar el acceso eficiente a la prestación de los servicios de salud para la población de la jurusdicción</t>
  </si>
  <si>
    <t>Realizar 2 encuenstas de satisfacción a usuarios atendidos por la ESE Hospital San Juan del Suroestes</t>
  </si>
  <si>
    <t>Recurso Millones de 2012</t>
  </si>
  <si>
    <t>Recurso Millones de 2013</t>
  </si>
  <si>
    <t>Recurso Millones de  2015</t>
  </si>
  <si>
    <t>Recurso Millones de 2014</t>
  </si>
  <si>
    <t>Recursos propios del departamento</t>
  </si>
  <si>
    <t>RC: ETESA</t>
  </si>
  <si>
    <t>Mejoramiento de la Calidad de la Atención</t>
  </si>
  <si>
    <t>Dirección Local de Salud</t>
  </si>
  <si>
    <t>Reuniones informativas con líderes de la comunidad sobre la importancia de la afiliacion a la seguridad social, deberes y derechos en salud</t>
  </si>
  <si>
    <t>realizar 2 jornadas de salud con la población en situacion de discapacidad</t>
  </si>
  <si>
    <t xml:space="preserve">Adecuar estrategias de promocion de la salud y prevencion de la enfermedad, con el fin de brindar proteccion contra riesgos </t>
  </si>
  <si>
    <t>12 reportes  de vacunacion a la Secretaria Seccional de Salud en el software paisoft</t>
  </si>
  <si>
    <t>3 Talleres en hábitos alimentarios adecuados</t>
  </si>
  <si>
    <t>Nutrición</t>
  </si>
  <si>
    <t>Acciones de promoción de la salud y calidad de vida</t>
  </si>
  <si>
    <t>6 talleres de capacitacion a madres gestantes, lactantes, madres comunitaria y juntas de acciones comunales en el tema de la importancia de la vacunacion</t>
  </si>
  <si>
    <t>Promoción de la salud y calidad de vida de la poblacion infantil</t>
  </si>
  <si>
    <t>6 Charlas educativas dirigidas a padres de familia de los programas MANÁ, FAMI, CDI, con el fin de formarlos en hábitos alimentarios adecuados y estilos de vida saludable</t>
  </si>
  <si>
    <t>Implementar el componente comunitario de la estrategia AIEPI (atención Integral de las Enferm Preventes de la Infancia)</t>
  </si>
  <si>
    <t>Reunión con los diferentes actores del sistema para implementar la estrategia con el fin de disminuir el riesgo de incidencia de la enfermedades prevalentes de la infancia</t>
  </si>
  <si>
    <t>4 jornadas de vacunación de acuerdo a las directrices nacionales y departamentales</t>
  </si>
  <si>
    <t>95% de los niños con esquemas adecuados para la edad</t>
  </si>
  <si>
    <t xml:space="preserve">realizar 12 comité de vigilanica epidemioligca en el año </t>
  </si>
  <si>
    <t xml:space="preserve">Visita casa a casa de susceptibles para garantizar la vacunación de dicha población </t>
  </si>
  <si>
    <t>Remitir a la DSSA el informe de los 4 monitoreos ràpidos de cobertura</t>
  </si>
  <si>
    <t>4 informes enviados a la DSSA en marzo, junio, sept y octubre</t>
  </si>
  <si>
    <t>Búsqueda activa institucional (BAI) de sarampio/rubeola, tetanos neonatal …</t>
  </si>
  <si>
    <t>2 campaña educativa promoviendo espacios libres de humo</t>
  </si>
  <si>
    <t>Gestión integral para el desarrollo operativo y  funcional del PSP</t>
  </si>
  <si>
    <t>Tener disponibilidad de las vacunas del PAI todo el año según disponibilidad de la DSSA</t>
  </si>
  <si>
    <t>Solicitud, transporte, almacenamiento y utilización de las vacunas del PAI en el municipio</t>
  </si>
  <si>
    <t>Personal asistencial capacitado  en la búsqueda de casos y en el reporte de eventos de V.E.</t>
  </si>
  <si>
    <t>Implementacion y funcionamiento del servicio amigable para adolescentes</t>
  </si>
  <si>
    <t>Realizar consulta diferenciada (jóvenes atendidos)</t>
  </si>
  <si>
    <t>Promoción del trato digno y habilidades para la vida</t>
  </si>
  <si>
    <t>Escuela de padres para sensibilizar y educar en trato digno y habilidades para la vida</t>
  </si>
  <si>
    <t>Promoción del cuidado de la salud mental  y detección de factores de riesgo</t>
  </si>
  <si>
    <t>Escuela de padres para sensibilizar y educar en la promoción de la salud mental y detección de factoeres de riesgo</t>
  </si>
  <si>
    <t xml:space="preserve">6 Talleres de  Identificación de signos de alarma de la Salud Mental de jovenes.   </t>
  </si>
  <si>
    <t>2 talleres sobre signos de alarma de la salud mental , dirigidos  a padres de familia, docentes de las instituciones educativas y estudiantes</t>
  </si>
  <si>
    <t>videoforo sobre la prevencion  de enfermedades de transmision sexual</t>
  </si>
  <si>
    <t>4 cine foro sobre sexualidad responsable y prevención de embarazo adolescente</t>
  </si>
  <si>
    <t xml:space="preserve">4 cine foro a estudiantes de los grados 10 y 11 de la I.E. </t>
  </si>
  <si>
    <t>Fortalecer los espacios de participacion en la poblacion en situacion de discapacidad en el municipio</t>
  </si>
  <si>
    <t>Actualizar el acuerdo de conformacion del Comité Municipal de Discapacidad según Ley 1145 de 2007</t>
  </si>
  <si>
    <t>realizar tres reuiones en el año del comité de discapacidad, con el fin de evaluar el avance del programa, conocer dificultades de esta poblacion</t>
  </si>
  <si>
    <t>Talleres  en temas de autocuidado, aceptación de la diferencia  entre otros, dirigidos a discapacitados y/o familiares con discapacidad</t>
  </si>
  <si>
    <t>Taller de liderezgo y discapacidad dirigido a personas en situacion de discapacidad y sus familias</t>
  </si>
  <si>
    <t>Promoción y prevención y atención de los reisgos específicos del envejecimiento</t>
  </si>
  <si>
    <t>Realizar 2 jornadas de salud enfocadas en la importancia a la induccion a los programas de demanda para la deteccion temoprana de alteraciones propias de la edad (tamisaje visual, auditivos,s alud bucal y nutricional)</t>
  </si>
  <si>
    <t>Realizar  2 jornadas de salud enfocadas en la importancia a la induccion a los programas de demanda para la deteccion temoprana de alteraciones propias de la edad (tamisaje visual, auditivos,s alud bucal y nutricional) con el apoyo y acompañamiento de la ESE municipal</t>
  </si>
  <si>
    <t>Estudio de caracterización de las condiciones de salud y trabajo de la población de la economía informal</t>
  </si>
  <si>
    <t>Realizar un censo de la poblacion de economia informal</t>
  </si>
  <si>
    <t>Capacitación sobre riesgos ocupacionales a los cuales se encuentra expuesta esta población</t>
  </si>
  <si>
    <t>1 Reunión con los trabajadores informales</t>
  </si>
  <si>
    <t>Conocimiento y priorización  de los riesgos a nivel municipal</t>
  </si>
  <si>
    <t>Revisar y actualizar el mapa de riesgos municipal. Priorizar los riesgos</t>
  </si>
  <si>
    <t>Participación activa en los comités del sistema</t>
  </si>
  <si>
    <t>Acciones de fortalecimiento insitucional para la respuesta territorial ante situaciones de energencias y desastres</t>
  </si>
  <si>
    <t>7 encuentros del Consejo de gestión del riesgo</t>
  </si>
  <si>
    <t>relaizar 7 reuniones con los diferentes actores que integran el Consejo de Gestión del Riesgo</t>
  </si>
  <si>
    <t>Asistencia técnica al Cosejo de Gestión de riesgo en temas de salud</t>
  </si>
  <si>
    <t>1 capacitación al Consejo de Gestión del Riesgo so bre la participación del sector salud</t>
  </si>
  <si>
    <t>1 capacitación</t>
  </si>
  <si>
    <t>El peso porcentual de cada eje programatico en el plan de salud territorial debe sumar el 100%</t>
  </si>
  <si>
    <t>2 Capacitaciones y sensibilización al personal asistencia en la búsqueda de casos y en el reporte de eventos de V.E.</t>
  </si>
  <si>
    <t>MIRIAM JARAMILLO LENIS</t>
  </si>
  <si>
    <t>DIRECTORA LOCAL DE SALUD</t>
  </si>
  <si>
    <t>ANEXO 4</t>
  </si>
  <si>
    <t>dlshispani@agmail.com</t>
  </si>
  <si>
    <t>Indicador Producto Esperado del Proyecto por trimestre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</si>
</sst>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00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08">
    <xf numFmtId="0" fontId="0" fillId="0" borderId="0" xfId="0" applyFont="1" applyAlignment="1">
      <alignment/>
    </xf>
    <xf numFmtId="0" fontId="8" fillId="0" borderId="10" xfId="58" applyFont="1" applyBorder="1" applyAlignment="1">
      <alignment vertical="center" wrapText="1"/>
      <protection/>
    </xf>
    <xf numFmtId="0" fontId="8" fillId="0" borderId="11" xfId="58" applyFont="1" applyBorder="1" applyAlignment="1">
      <alignment vertical="center" wrapText="1"/>
      <protection/>
    </xf>
    <xf numFmtId="0" fontId="8" fillId="0" borderId="12" xfId="58" applyFont="1" applyBorder="1" applyAlignment="1">
      <alignment vertical="center" wrapText="1"/>
      <protection/>
    </xf>
    <xf numFmtId="0" fontId="8" fillId="0" borderId="13" xfId="58" applyFont="1" applyBorder="1" applyAlignment="1">
      <alignment vertical="center" wrapText="1"/>
      <protection/>
    </xf>
    <xf numFmtId="0" fontId="9" fillId="0" borderId="13" xfId="58" applyFont="1" applyBorder="1" applyAlignment="1">
      <alignment horizontal="left" vertical="center" wrapText="1"/>
      <protection/>
    </xf>
    <xf numFmtId="0" fontId="8" fillId="33" borderId="12" xfId="58" applyFont="1" applyFill="1" applyBorder="1" applyAlignment="1">
      <alignment vertical="center" wrapText="1"/>
      <protection/>
    </xf>
    <xf numFmtId="0" fontId="8" fillId="33" borderId="13" xfId="58" applyFont="1" applyFill="1" applyBorder="1" applyAlignment="1">
      <alignment vertical="center" wrapText="1"/>
      <protection/>
    </xf>
    <xf numFmtId="0" fontId="8" fillId="0" borderId="14" xfId="58" applyFont="1" applyBorder="1" applyAlignment="1">
      <alignment vertical="center" wrapText="1"/>
      <protection/>
    </xf>
    <xf numFmtId="0" fontId="8" fillId="0" borderId="15" xfId="58" applyFont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16" xfId="59" applyFont="1" applyBorder="1" applyAlignment="1">
      <alignment horizontal="center" vertical="center" wrapText="1"/>
      <protection/>
    </xf>
    <xf numFmtId="0" fontId="2" fillId="0" borderId="16" xfId="59" applyBorder="1">
      <alignment/>
      <protection/>
    </xf>
    <xf numFmtId="0" fontId="2" fillId="0" borderId="16" xfId="59" applyBorder="1" applyAlignment="1">
      <alignment wrapText="1"/>
      <protection/>
    </xf>
    <xf numFmtId="0" fontId="11" fillId="0" borderId="16" xfId="59" applyFont="1" applyBorder="1" applyAlignment="1">
      <alignment horizontal="center" vertical="center" textRotation="90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7" xfId="59" applyBorder="1" applyAlignment="1">
      <alignment/>
      <protection/>
    </xf>
    <xf numFmtId="0" fontId="2" fillId="0" borderId="18" xfId="59" applyBorder="1" applyAlignment="1">
      <alignment/>
      <protection/>
    </xf>
    <xf numFmtId="0" fontId="2" fillId="0" borderId="16" xfId="59" applyBorder="1" applyAlignment="1">
      <alignment/>
      <protection/>
    </xf>
    <xf numFmtId="0" fontId="3" fillId="0" borderId="19" xfId="59" applyFont="1" applyBorder="1" applyAlignment="1">
      <alignment/>
      <protection/>
    </xf>
    <xf numFmtId="0" fontId="3" fillId="0" borderId="17" xfId="59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0" fontId="2" fillId="0" borderId="16" xfId="59" applyFont="1" applyBorder="1" applyAlignment="1">
      <alignment vertical="top" wrapText="1"/>
      <protection/>
    </xf>
    <xf numFmtId="3" fontId="2" fillId="0" borderId="16" xfId="59" applyNumberFormat="1" applyFont="1" applyBorder="1" applyAlignment="1">
      <alignment vertical="top" wrapText="1"/>
      <protection/>
    </xf>
    <xf numFmtId="0" fontId="2" fillId="0" borderId="16" xfId="45" applyFont="1" applyBorder="1" applyAlignment="1" applyProtection="1">
      <alignment vertical="top" wrapText="1"/>
      <protection/>
    </xf>
    <xf numFmtId="10" fontId="2" fillId="0" borderId="16" xfId="59" applyNumberFormat="1" applyFont="1" applyBorder="1" applyAlignment="1">
      <alignment vertical="top" wrapText="1"/>
      <protection/>
    </xf>
    <xf numFmtId="0" fontId="2" fillId="0" borderId="16" xfId="59" applyBorder="1" applyAlignment="1">
      <alignment vertical="top" wrapText="1"/>
      <protection/>
    </xf>
    <xf numFmtId="0" fontId="2" fillId="0" borderId="12" xfId="59" applyFont="1" applyBorder="1" applyAlignment="1">
      <alignment vertical="center" wrapText="1"/>
      <protection/>
    </xf>
    <xf numFmtId="0" fontId="2" fillId="0" borderId="16" xfId="59" applyFont="1" applyBorder="1" applyAlignment="1">
      <alignment wrapText="1"/>
      <protection/>
    </xf>
    <xf numFmtId="9" fontId="2" fillId="0" borderId="16" xfId="59" applyNumberFormat="1" applyBorder="1" applyAlignment="1">
      <alignment wrapText="1"/>
      <protection/>
    </xf>
    <xf numFmtId="9" fontId="2" fillId="0" borderId="16" xfId="59" applyNumberFormat="1" applyFont="1" applyBorder="1" applyAlignment="1">
      <alignment vertical="top" wrapText="1"/>
      <protection/>
    </xf>
    <xf numFmtId="3" fontId="2" fillId="0" borderId="16" xfId="59" applyNumberFormat="1" applyBorder="1" applyAlignment="1">
      <alignment vertical="center" wrapText="1"/>
      <protection/>
    </xf>
    <xf numFmtId="9" fontId="2" fillId="0" borderId="0" xfId="66" applyFont="1" applyAlignment="1">
      <alignment vertical="center"/>
    </xf>
    <xf numFmtId="9" fontId="2" fillId="0" borderId="16" xfId="66" applyFont="1" applyBorder="1" applyAlignment="1">
      <alignment vertical="center"/>
    </xf>
    <xf numFmtId="0" fontId="2" fillId="0" borderId="16" xfId="59" applyBorder="1" applyAlignment="1">
      <alignment vertical="center" wrapText="1"/>
      <protection/>
    </xf>
    <xf numFmtId="9" fontId="2" fillId="0" borderId="16" xfId="59" applyNumberFormat="1" applyBorder="1" applyAlignment="1">
      <alignment vertical="center" wrapText="1"/>
      <protection/>
    </xf>
    <xf numFmtId="3" fontId="2" fillId="0" borderId="16" xfId="59" applyNumberFormat="1" applyBorder="1" applyAlignment="1">
      <alignment vertical="center"/>
      <protection/>
    </xf>
    <xf numFmtId="0" fontId="2" fillId="0" borderId="0" xfId="59" applyFont="1" applyAlignment="1">
      <alignment wrapText="1"/>
      <protection/>
    </xf>
    <xf numFmtId="3" fontId="2" fillId="0" borderId="0" xfId="59" applyNumberFormat="1" applyAlignment="1">
      <alignment vertical="center"/>
      <protection/>
    </xf>
    <xf numFmtId="10" fontId="2" fillId="0" borderId="16" xfId="59" applyNumberFormat="1" applyBorder="1" applyAlignment="1">
      <alignment vertical="top" wrapText="1"/>
      <protection/>
    </xf>
    <xf numFmtId="9" fontId="2" fillId="0" borderId="16" xfId="59" applyNumberFormat="1" applyBorder="1" applyAlignment="1">
      <alignment vertical="top" wrapText="1"/>
      <protection/>
    </xf>
    <xf numFmtId="0" fontId="10" fillId="0" borderId="16" xfId="45" applyBorder="1" applyAlignment="1" applyProtection="1">
      <alignment vertical="top" wrapText="1"/>
      <protection/>
    </xf>
    <xf numFmtId="0" fontId="11" fillId="0" borderId="16" xfId="60" applyFont="1" applyBorder="1" applyAlignment="1">
      <alignment horizontal="center" vertical="center" wrapText="1"/>
      <protection/>
    </xf>
    <xf numFmtId="0" fontId="12" fillId="0" borderId="17" xfId="60" applyFont="1" applyBorder="1" applyAlignment="1">
      <alignment/>
      <protection/>
    </xf>
    <xf numFmtId="0" fontId="12" fillId="0" borderId="18" xfId="60" applyFont="1" applyBorder="1" applyAlignment="1">
      <alignment/>
      <protection/>
    </xf>
    <xf numFmtId="0" fontId="11" fillId="0" borderId="19" xfId="60" applyFont="1" applyBorder="1" applyAlignment="1">
      <alignment/>
      <protection/>
    </xf>
    <xf numFmtId="0" fontId="11" fillId="0" borderId="17" xfId="60" applyFont="1" applyBorder="1" applyAlignment="1">
      <alignment/>
      <protection/>
    </xf>
    <xf numFmtId="0" fontId="2" fillId="0" borderId="16" xfId="60" applyFont="1" applyBorder="1" applyAlignment="1">
      <alignment vertical="top" wrapText="1"/>
      <protection/>
    </xf>
    <xf numFmtId="10" fontId="2" fillId="0" borderId="16" xfId="60" applyNumberFormat="1" applyFont="1" applyBorder="1" applyAlignment="1">
      <alignment vertical="top" wrapText="1"/>
      <protection/>
    </xf>
    <xf numFmtId="0" fontId="2" fillId="0" borderId="16" xfId="60" applyBorder="1" applyAlignment="1">
      <alignment vertical="top" wrapText="1"/>
      <protection/>
    </xf>
    <xf numFmtId="10" fontId="2" fillId="0" borderId="16" xfId="60" applyNumberFormat="1" applyBorder="1" applyAlignment="1">
      <alignment vertical="top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2" fillId="0" borderId="0" xfId="62">
      <alignment/>
      <protection/>
    </xf>
    <xf numFmtId="0" fontId="14" fillId="0" borderId="16" xfId="62" applyFont="1" applyFill="1" applyBorder="1" applyAlignment="1">
      <alignment horizontal="center" vertical="center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0" fillId="11" borderId="0" xfId="0" applyFill="1" applyAlignment="1">
      <alignment/>
    </xf>
    <xf numFmtId="0" fontId="2" fillId="0" borderId="0" xfId="62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17" xfId="60" applyFont="1" applyBorder="1" applyAlignment="1">
      <alignment horizontal="center"/>
      <protection/>
    </xf>
    <xf numFmtId="0" fontId="2" fillId="0" borderId="16" xfId="60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5" fillId="0" borderId="18" xfId="60" applyFont="1" applyBorder="1" applyAlignment="1">
      <alignment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12" fillId="0" borderId="19" xfId="60" applyFont="1" applyBorder="1" applyAlignment="1">
      <alignment horizontal="center" vertical="center"/>
      <protection/>
    </xf>
    <xf numFmtId="14" fontId="12" fillId="0" borderId="19" xfId="60" applyNumberFormat="1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12" fillId="0" borderId="19" xfId="60" applyFont="1" applyBorder="1" applyAlignment="1">
      <alignment horizontal="center"/>
      <protection/>
    </xf>
    <xf numFmtId="14" fontId="12" fillId="0" borderId="19" xfId="60" applyNumberFormat="1" applyFont="1" applyBorder="1" applyAlignment="1">
      <alignment horizontal="center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12" fillId="0" borderId="17" xfId="60" applyFont="1" applyBorder="1" applyAlignment="1">
      <alignment horizontal="center"/>
      <protection/>
    </xf>
    <xf numFmtId="0" fontId="2" fillId="0" borderId="16" xfId="60" applyBorder="1" applyAlignment="1">
      <alignment horizontal="center" vertical="top" wrapText="1"/>
      <protection/>
    </xf>
    <xf numFmtId="0" fontId="13" fillId="0" borderId="16" xfId="45" applyFont="1" applyBorder="1" applyAlignment="1" applyProtection="1">
      <alignment horizontal="left" vertical="center" wrapText="1"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16" xfId="60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vertical="center"/>
      <protection/>
    </xf>
    <xf numFmtId="0" fontId="2" fillId="0" borderId="16" xfId="60" applyFont="1" applyBorder="1" applyAlignment="1">
      <alignment horizontal="right" vertical="center"/>
      <protection/>
    </xf>
    <xf numFmtId="1" fontId="2" fillId="0" borderId="16" xfId="52" applyNumberFormat="1" applyFont="1" applyFill="1" applyBorder="1" applyAlignment="1">
      <alignment vertical="center"/>
    </xf>
    <xf numFmtId="3" fontId="2" fillId="0" borderId="0" xfId="60" applyNumberFormat="1" applyFont="1" applyAlignment="1">
      <alignment vertical="center" wrapText="1"/>
      <protection/>
    </xf>
    <xf numFmtId="0" fontId="2" fillId="0" borderId="16" xfId="60" applyFont="1" applyBorder="1" applyAlignment="1">
      <alignment vertical="center" wrapText="1"/>
      <protection/>
    </xf>
    <xf numFmtId="3" fontId="2" fillId="0" borderId="16" xfId="60" applyNumberFormat="1" applyFont="1" applyBorder="1" applyAlignment="1">
      <alignment vertical="center"/>
      <protection/>
    </xf>
    <xf numFmtId="3" fontId="2" fillId="0" borderId="16" xfId="60" applyNumberFormat="1" applyFont="1" applyBorder="1" applyAlignment="1">
      <alignment vertical="center" wrapText="1"/>
      <protection/>
    </xf>
    <xf numFmtId="1" fontId="2" fillId="0" borderId="16" xfId="60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0" fontId="5" fillId="0" borderId="16" xfId="62" applyFont="1" applyFill="1" applyBorder="1" applyAlignment="1">
      <alignment horizontal="center" vertical="center" wrapText="1"/>
      <protection/>
    </xf>
    <xf numFmtId="3" fontId="14" fillId="0" borderId="16" xfId="62" applyNumberFormat="1" applyFont="1" applyFill="1" applyBorder="1" applyAlignment="1">
      <alignment horizontal="center" vertical="center" wrapText="1"/>
      <protection/>
    </xf>
    <xf numFmtId="3" fontId="14" fillId="0" borderId="16" xfId="62" applyNumberFormat="1" applyFont="1" applyFill="1" applyBorder="1" applyAlignment="1">
      <alignment horizontal="center" vertical="center"/>
      <protection/>
    </xf>
    <xf numFmtId="0" fontId="14" fillId="0" borderId="16" xfId="45" applyFont="1" applyFill="1" applyBorder="1" applyAlignment="1" applyProtection="1">
      <alignment horizontal="center" vertical="center" wrapText="1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3" fontId="14" fillId="0" borderId="20" xfId="62" applyNumberFormat="1" applyFont="1" applyFill="1" applyBorder="1" applyAlignment="1">
      <alignment horizontal="center" vertical="center" wrapText="1"/>
      <protection/>
    </xf>
    <xf numFmtId="3" fontId="14" fillId="0" borderId="21" xfId="62" applyNumberFormat="1" applyFont="1" applyFill="1" applyBorder="1" applyAlignment="1">
      <alignment horizontal="center" vertical="center" wrapText="1"/>
      <protection/>
    </xf>
    <xf numFmtId="2" fontId="14" fillId="0" borderId="20" xfId="62" applyNumberFormat="1" applyFont="1" applyFill="1" applyBorder="1" applyAlignment="1">
      <alignment horizontal="center" vertical="center" wrapText="1"/>
      <protection/>
    </xf>
    <xf numFmtId="2" fontId="14" fillId="0" borderId="16" xfId="62" applyNumberFormat="1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horizontal="center"/>
      <protection/>
    </xf>
    <xf numFmtId="0" fontId="5" fillId="0" borderId="0" xfId="62" applyFont="1" applyFill="1" applyAlignment="1">
      <alignment vertical="center"/>
      <protection/>
    </xf>
    <xf numFmtId="0" fontId="2" fillId="0" borderId="0" xfId="62" applyFill="1" applyAlignment="1">
      <alignment horizontal="center" vertical="center"/>
      <protection/>
    </xf>
    <xf numFmtId="0" fontId="2" fillId="0" borderId="0" xfId="62" applyFill="1">
      <alignment/>
      <protection/>
    </xf>
    <xf numFmtId="0" fontId="2" fillId="0" borderId="0" xfId="62" applyFont="1" applyFill="1" applyBorder="1" applyAlignment="1">
      <alignment/>
      <protection/>
    </xf>
    <xf numFmtId="0" fontId="14" fillId="0" borderId="0" xfId="62" applyFont="1" applyFill="1" applyBorder="1" applyAlignment="1">
      <alignment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4" fillId="0" borderId="0" xfId="62" applyFont="1" applyFill="1" applyBorder="1">
      <alignment/>
      <protection/>
    </xf>
    <xf numFmtId="0" fontId="2" fillId="0" borderId="0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vertical="center" wrapText="1"/>
      <protection/>
    </xf>
    <xf numFmtId="14" fontId="2" fillId="0" borderId="0" xfId="62" applyNumberFormat="1" applyFont="1" applyFill="1" applyBorder="1" applyAlignment="1">
      <alignment horizontal="left"/>
      <protection/>
    </xf>
    <xf numFmtId="3" fontId="8" fillId="0" borderId="0" xfId="62" applyNumberFormat="1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horizontal="left"/>
      <protection/>
    </xf>
    <xf numFmtId="0" fontId="5" fillId="0" borderId="0" xfId="62" applyFont="1" applyFill="1" applyBorder="1" applyAlignment="1">
      <alignment vertical="center"/>
      <protection/>
    </xf>
    <xf numFmtId="0" fontId="14" fillId="0" borderId="16" xfId="61" applyFont="1" applyFill="1" applyBorder="1" applyAlignment="1">
      <alignment horizontal="center" wrapText="1"/>
      <protection/>
    </xf>
    <xf numFmtId="3" fontId="14" fillId="0" borderId="16" xfId="62" applyNumberFormat="1" applyFont="1" applyFill="1" applyBorder="1" applyAlignment="1">
      <alignment vertical="center" wrapText="1"/>
      <protection/>
    </xf>
    <xf numFmtId="3" fontId="14" fillId="0" borderId="20" xfId="62" applyNumberFormat="1" applyFont="1" applyFill="1" applyBorder="1" applyAlignment="1">
      <alignment vertical="center"/>
      <protection/>
    </xf>
    <xf numFmtId="3" fontId="14" fillId="0" borderId="16" xfId="62" applyNumberFormat="1" applyFont="1" applyFill="1" applyBorder="1" applyAlignment="1">
      <alignment vertical="center"/>
      <protection/>
    </xf>
    <xf numFmtId="9" fontId="14" fillId="0" borderId="16" xfId="62" applyNumberFormat="1" applyFont="1" applyFill="1" applyBorder="1" applyAlignment="1">
      <alignment horizontal="center" vertical="center"/>
      <protection/>
    </xf>
    <xf numFmtId="1" fontId="14" fillId="0" borderId="16" xfId="62" applyNumberFormat="1" applyFont="1" applyFill="1" applyBorder="1" applyAlignment="1">
      <alignment horizontal="center" vertical="center"/>
      <protection/>
    </xf>
    <xf numFmtId="3" fontId="14" fillId="0" borderId="20" xfId="62" applyNumberFormat="1" applyFont="1" applyFill="1" applyBorder="1" applyAlignment="1">
      <alignment horizontal="center" vertical="center"/>
      <protection/>
    </xf>
    <xf numFmtId="3" fontId="14" fillId="0" borderId="22" xfId="62" applyNumberFormat="1" applyFont="1" applyFill="1" applyBorder="1" applyAlignment="1">
      <alignment horizontal="center" vertical="center"/>
      <protection/>
    </xf>
    <xf numFmtId="3" fontId="14" fillId="0" borderId="21" xfId="62" applyNumberFormat="1" applyFont="1" applyFill="1" applyBorder="1" applyAlignment="1">
      <alignment horizontal="center" vertical="center"/>
      <protection/>
    </xf>
    <xf numFmtId="0" fontId="14" fillId="0" borderId="16" xfId="62" applyFont="1" applyFill="1" applyBorder="1" applyAlignment="1">
      <alignment horizontal="center" vertical="center" textRotation="255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14" fillId="0" borderId="23" xfId="62" applyFont="1" applyFill="1" applyBorder="1" applyAlignment="1">
      <alignment horizontal="center" vertical="center" textRotation="255" wrapText="1"/>
      <protection/>
    </xf>
    <xf numFmtId="0" fontId="14" fillId="0" borderId="24" xfId="62" applyFont="1" applyFill="1" applyBorder="1" applyAlignment="1">
      <alignment horizontal="center" vertical="center" wrapText="1"/>
      <protection/>
    </xf>
    <xf numFmtId="0" fontId="5" fillId="0" borderId="24" xfId="62" applyFont="1" applyFill="1" applyBorder="1" applyAlignment="1">
      <alignment horizontal="center" vertical="center" wrapText="1"/>
      <protection/>
    </xf>
    <xf numFmtId="2" fontId="14" fillId="0" borderId="24" xfId="62" applyNumberFormat="1" applyFont="1" applyFill="1" applyBorder="1" applyAlignment="1">
      <alignment horizontal="center" vertical="center" wrapText="1"/>
      <protection/>
    </xf>
    <xf numFmtId="0" fontId="14" fillId="0" borderId="24" xfId="62" applyFont="1" applyFill="1" applyBorder="1" applyAlignment="1">
      <alignment horizontal="center" vertical="center"/>
      <protection/>
    </xf>
    <xf numFmtId="3" fontId="14" fillId="0" borderId="24" xfId="62" applyNumberFormat="1" applyFont="1" applyFill="1" applyBorder="1" applyAlignment="1">
      <alignment horizontal="center" vertical="center" wrapText="1"/>
      <protection/>
    </xf>
    <xf numFmtId="3" fontId="14" fillId="0" borderId="24" xfId="62" applyNumberFormat="1" applyFont="1" applyFill="1" applyBorder="1" applyAlignment="1">
      <alignment horizontal="center" vertical="center"/>
      <protection/>
    </xf>
    <xf numFmtId="0" fontId="14" fillId="0" borderId="25" xfId="62" applyFont="1" applyFill="1" applyBorder="1" applyAlignment="1">
      <alignment horizontal="center" vertical="center" textRotation="255" wrapText="1"/>
      <protection/>
    </xf>
    <xf numFmtId="0" fontId="14" fillId="0" borderId="14" xfId="62" applyFont="1" applyFill="1" applyBorder="1" applyAlignment="1">
      <alignment horizontal="center" vertical="center" textRotation="255" wrapText="1"/>
      <protection/>
    </xf>
    <xf numFmtId="0" fontId="14" fillId="0" borderId="26" xfId="62" applyFont="1" applyFill="1" applyBorder="1" applyAlignment="1">
      <alignment horizontal="center" vertical="center" wrapText="1"/>
      <protection/>
    </xf>
    <xf numFmtId="0" fontId="5" fillId="0" borderId="26" xfId="62" applyFont="1" applyFill="1" applyBorder="1" applyAlignment="1">
      <alignment horizontal="center" vertical="center" wrapText="1"/>
      <protection/>
    </xf>
    <xf numFmtId="2" fontId="14" fillId="0" borderId="26" xfId="62" applyNumberFormat="1" applyFont="1" applyFill="1" applyBorder="1" applyAlignment="1">
      <alignment horizontal="center" vertical="center" wrapText="1"/>
      <protection/>
    </xf>
    <xf numFmtId="0" fontId="14" fillId="0" borderId="26" xfId="62" applyFont="1" applyFill="1" applyBorder="1" applyAlignment="1">
      <alignment horizontal="center" vertical="center"/>
      <protection/>
    </xf>
    <xf numFmtId="3" fontId="14" fillId="0" borderId="26" xfId="62" applyNumberFormat="1" applyFont="1" applyFill="1" applyBorder="1" applyAlignment="1">
      <alignment horizontal="center" vertical="center" wrapText="1"/>
      <protection/>
    </xf>
    <xf numFmtId="3" fontId="14" fillId="0" borderId="26" xfId="62" applyNumberFormat="1" applyFont="1" applyFill="1" applyBorder="1" applyAlignment="1">
      <alignment horizontal="center" vertical="center"/>
      <protection/>
    </xf>
    <xf numFmtId="0" fontId="14" fillId="0" borderId="11" xfId="45" applyFont="1" applyFill="1" applyBorder="1" applyAlignment="1" applyProtection="1">
      <alignment horizontal="center" vertical="center" wrapText="1"/>
      <protection/>
    </xf>
    <xf numFmtId="3" fontId="14" fillId="0" borderId="24" xfId="62" applyNumberFormat="1" applyFont="1" applyFill="1" applyBorder="1" applyAlignment="1">
      <alignment vertical="center" wrapText="1"/>
      <protection/>
    </xf>
    <xf numFmtId="1" fontId="14" fillId="0" borderId="26" xfId="62" applyNumberFormat="1" applyFont="1" applyFill="1" applyBorder="1" applyAlignment="1">
      <alignment horizontal="center" vertical="center"/>
      <protection/>
    </xf>
    <xf numFmtId="3" fontId="14" fillId="0" borderId="27" xfId="62" applyNumberFormat="1" applyFont="1" applyFill="1" applyBorder="1" applyAlignment="1">
      <alignment horizontal="center" vertical="center" wrapText="1"/>
      <protection/>
    </xf>
    <xf numFmtId="3" fontId="14" fillId="0" borderId="27" xfId="62" applyNumberFormat="1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 textRotation="255" wrapText="1"/>
      <protection/>
    </xf>
    <xf numFmtId="0" fontId="6" fillId="0" borderId="0" xfId="62" applyFont="1" applyFill="1" applyAlignment="1">
      <alignment horizontal="center"/>
      <protection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14" fillId="0" borderId="20" xfId="62" applyFont="1" applyFill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center" wrapText="1"/>
      <protection/>
    </xf>
    <xf numFmtId="0" fontId="14" fillId="0" borderId="20" xfId="62" applyFont="1" applyFill="1" applyBorder="1" applyAlignment="1">
      <alignment horizontal="center" vertical="center"/>
      <protection/>
    </xf>
    <xf numFmtId="0" fontId="15" fillId="0" borderId="11" xfId="45" applyFont="1" applyFill="1" applyBorder="1" applyAlignment="1" applyProtection="1">
      <alignment horizontal="center" vertical="center" wrapText="1"/>
      <protection/>
    </xf>
    <xf numFmtId="0" fontId="15" fillId="0" borderId="13" xfId="45" applyFont="1" applyFill="1" applyBorder="1" applyAlignment="1" applyProtection="1">
      <alignment horizontal="center" vertical="center" wrapText="1"/>
      <protection/>
    </xf>
    <xf numFmtId="0" fontId="16" fillId="0" borderId="13" xfId="45" applyFont="1" applyFill="1" applyBorder="1" applyAlignment="1" applyProtection="1">
      <alignment horizontal="center" vertical="center" wrapText="1"/>
      <protection/>
    </xf>
    <xf numFmtId="0" fontId="16" fillId="0" borderId="15" xfId="45" applyFont="1" applyFill="1" applyBorder="1" applyAlignment="1" applyProtection="1">
      <alignment horizontal="center" vertical="center" wrapText="1"/>
      <protection/>
    </xf>
    <xf numFmtId="0" fontId="16" fillId="0" borderId="11" xfId="45" applyFont="1" applyFill="1" applyBorder="1" applyAlignment="1" applyProtection="1">
      <alignment horizontal="center" vertical="center" wrapText="1"/>
      <protection/>
    </xf>
    <xf numFmtId="0" fontId="12" fillId="0" borderId="23" xfId="62" applyFont="1" applyFill="1" applyBorder="1" applyAlignment="1">
      <alignment horizontal="center" vertical="center" textRotation="255" wrapText="1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0" fontId="11" fillId="0" borderId="24" xfId="62" applyFont="1" applyFill="1" applyBorder="1" applyAlignment="1">
      <alignment horizontal="center" vertical="center" wrapText="1"/>
      <protection/>
    </xf>
    <xf numFmtId="2" fontId="12" fillId="0" borderId="24" xfId="62" applyNumberFormat="1" applyFont="1" applyFill="1" applyBorder="1" applyAlignment="1">
      <alignment horizontal="center" vertical="center" wrapText="1"/>
      <protection/>
    </xf>
    <xf numFmtId="0" fontId="12" fillId="0" borderId="24" xfId="62" applyFont="1" applyFill="1" applyBorder="1" applyAlignment="1">
      <alignment horizontal="center" vertical="center"/>
      <protection/>
    </xf>
    <xf numFmtId="0" fontId="17" fillId="0" borderId="11" xfId="45" applyFont="1" applyFill="1" applyBorder="1" applyAlignment="1" applyProtection="1">
      <alignment horizontal="center" vertical="center" wrapText="1"/>
      <protection/>
    </xf>
    <xf numFmtId="0" fontId="12" fillId="0" borderId="25" xfId="62" applyFont="1" applyFill="1" applyBorder="1" applyAlignment="1">
      <alignment horizontal="center" vertical="center" textRotation="255" wrapText="1"/>
      <protection/>
    </xf>
    <xf numFmtId="0" fontId="12" fillId="0" borderId="16" xfId="62" applyFont="1" applyFill="1" applyBorder="1" applyAlignment="1">
      <alignment horizontal="center" vertical="center" wrapText="1"/>
      <protection/>
    </xf>
    <xf numFmtId="0" fontId="11" fillId="0" borderId="16" xfId="62" applyFont="1" applyFill="1" applyBorder="1" applyAlignment="1">
      <alignment horizontal="center" vertical="center" wrapText="1"/>
      <protection/>
    </xf>
    <xf numFmtId="2" fontId="12" fillId="0" borderId="16" xfId="62" applyNumberFormat="1" applyFont="1" applyFill="1" applyBorder="1" applyAlignment="1">
      <alignment horizontal="center" vertical="center" wrapText="1"/>
      <protection/>
    </xf>
    <xf numFmtId="2" fontId="12" fillId="0" borderId="20" xfId="62" applyNumberFormat="1" applyFont="1" applyFill="1" applyBorder="1" applyAlignment="1">
      <alignment horizontal="center" vertical="center" wrapText="1"/>
      <protection/>
    </xf>
    <xf numFmtId="0" fontId="12" fillId="0" borderId="16" xfId="62" applyFont="1" applyFill="1" applyBorder="1" applyAlignment="1">
      <alignment horizontal="center" vertical="center"/>
      <protection/>
    </xf>
    <xf numFmtId="0" fontId="17" fillId="0" borderId="13" xfId="45" applyFont="1" applyFill="1" applyBorder="1" applyAlignment="1" applyProtection="1">
      <alignment horizontal="center" vertical="center" wrapText="1"/>
      <protection/>
    </xf>
    <xf numFmtId="0" fontId="12" fillId="0" borderId="16" xfId="61" applyFont="1" applyFill="1" applyBorder="1" applyAlignment="1">
      <alignment horizontal="center" wrapText="1"/>
      <protection/>
    </xf>
    <xf numFmtId="0" fontId="12" fillId="0" borderId="14" xfId="62" applyFont="1" applyFill="1" applyBorder="1" applyAlignment="1">
      <alignment horizontal="center" vertical="center" textRotation="255" wrapText="1"/>
      <protection/>
    </xf>
    <xf numFmtId="0" fontId="12" fillId="0" borderId="26" xfId="62" applyFont="1" applyFill="1" applyBorder="1" applyAlignment="1">
      <alignment horizontal="center" vertical="center" wrapText="1"/>
      <protection/>
    </xf>
    <xf numFmtId="0" fontId="11" fillId="0" borderId="26" xfId="62" applyFont="1" applyFill="1" applyBorder="1" applyAlignment="1">
      <alignment horizontal="center" vertical="center" wrapText="1"/>
      <protection/>
    </xf>
    <xf numFmtId="2" fontId="12" fillId="0" borderId="26" xfId="62" applyNumberFormat="1" applyFont="1" applyFill="1" applyBorder="1" applyAlignment="1">
      <alignment horizontal="center" vertical="center" wrapText="1"/>
      <protection/>
    </xf>
    <xf numFmtId="0" fontId="12" fillId="0" borderId="26" xfId="62" applyFont="1" applyFill="1" applyBorder="1" applyAlignment="1">
      <alignment horizontal="center" vertical="center"/>
      <protection/>
    </xf>
    <xf numFmtId="9" fontId="12" fillId="0" borderId="16" xfId="62" applyNumberFormat="1" applyFont="1" applyFill="1" applyBorder="1" applyAlignment="1">
      <alignment horizontal="center" vertical="center"/>
      <protection/>
    </xf>
    <xf numFmtId="1" fontId="12" fillId="0" borderId="16" xfId="62" applyNumberFormat="1" applyFont="1" applyFill="1" applyBorder="1" applyAlignment="1">
      <alignment horizontal="center" vertical="center"/>
      <protection/>
    </xf>
    <xf numFmtId="0" fontId="12" fillId="0" borderId="12" xfId="62" applyFont="1" applyFill="1" applyBorder="1" applyAlignment="1">
      <alignment horizontal="center" vertical="center" textRotation="255" wrapText="1"/>
      <protection/>
    </xf>
    <xf numFmtId="0" fontId="12" fillId="0" borderId="20" xfId="62" applyFont="1" applyFill="1" applyBorder="1" applyAlignment="1">
      <alignment horizontal="center" vertical="center" wrapText="1"/>
      <protection/>
    </xf>
    <xf numFmtId="0" fontId="11" fillId="0" borderId="20" xfId="62" applyFont="1" applyFill="1" applyBorder="1" applyAlignment="1">
      <alignment horizontal="center" vertical="center" wrapText="1"/>
      <protection/>
    </xf>
    <xf numFmtId="0" fontId="12" fillId="0" borderId="20" xfId="62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2" fontId="0" fillId="0" borderId="0" xfId="0" applyNumberFormat="1" applyAlignment="1">
      <alignment/>
    </xf>
    <xf numFmtId="0" fontId="17" fillId="0" borderId="28" xfId="45" applyFont="1" applyFill="1" applyBorder="1" applyAlignment="1" applyProtection="1">
      <alignment horizontal="center" vertical="center" wrapText="1"/>
      <protection/>
    </xf>
    <xf numFmtId="0" fontId="17" fillId="0" borderId="16" xfId="45" applyFont="1" applyFill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7" fillId="0" borderId="29" xfId="58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9" fontId="2" fillId="0" borderId="20" xfId="59" applyNumberFormat="1" applyFont="1" applyBorder="1" applyAlignment="1">
      <alignment horizontal="center" vertical="center" wrapText="1"/>
      <protection/>
    </xf>
    <xf numFmtId="9" fontId="2" fillId="0" borderId="22" xfId="59" applyNumberFormat="1" applyFont="1" applyBorder="1" applyAlignment="1">
      <alignment horizontal="center" vertical="center" wrapText="1"/>
      <protection/>
    </xf>
    <xf numFmtId="9" fontId="2" fillId="0" borderId="21" xfId="59" applyNumberFormat="1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35" borderId="20" xfId="59" applyFont="1" applyFill="1" applyBorder="1" applyAlignment="1">
      <alignment horizontal="center" vertical="center" wrapText="1"/>
      <protection/>
    </xf>
    <xf numFmtId="0" fontId="2" fillId="35" borderId="22" xfId="59" applyFont="1" applyFill="1" applyBorder="1" applyAlignment="1">
      <alignment horizontal="center" vertical="center" wrapText="1"/>
      <protection/>
    </xf>
    <xf numFmtId="0" fontId="2" fillId="35" borderId="21" xfId="59" applyFont="1" applyFill="1" applyBorder="1" applyAlignment="1">
      <alignment horizontal="center" vertical="center" wrapText="1"/>
      <protection/>
    </xf>
    <xf numFmtId="0" fontId="2" fillId="0" borderId="20" xfId="59" applyBorder="1" applyAlignment="1">
      <alignment horizontal="center" vertical="center" wrapText="1"/>
      <protection/>
    </xf>
    <xf numFmtId="0" fontId="2" fillId="0" borderId="22" xfId="59" applyBorder="1" applyAlignment="1">
      <alignment horizontal="center" vertical="center" wrapText="1"/>
      <protection/>
    </xf>
    <xf numFmtId="0" fontId="2" fillId="0" borderId="21" xfId="59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11" fillId="0" borderId="20" xfId="59" applyFont="1" applyBorder="1" applyAlignment="1">
      <alignment horizontal="justify" vertical="justify" textRotation="90" wrapText="1"/>
      <protection/>
    </xf>
    <xf numFmtId="0" fontId="11" fillId="0" borderId="21" xfId="59" applyFont="1" applyBorder="1" applyAlignment="1">
      <alignment horizontal="justify" vertical="justify" textRotation="90" wrapText="1"/>
      <protection/>
    </xf>
    <xf numFmtId="0" fontId="4" fillId="0" borderId="0" xfId="59" applyFont="1" applyAlignment="1">
      <alignment horizontal="center"/>
      <protection/>
    </xf>
    <xf numFmtId="0" fontId="2" fillId="0" borderId="19" xfId="59" applyBorder="1" applyAlignment="1">
      <alignment horizontal="left"/>
      <protection/>
    </xf>
    <xf numFmtId="0" fontId="2" fillId="0" borderId="17" xfId="59" applyBorder="1" applyAlignment="1">
      <alignment horizontal="left"/>
      <protection/>
    </xf>
    <xf numFmtId="14" fontId="2" fillId="0" borderId="19" xfId="59" applyNumberFormat="1" applyBorder="1" applyAlignment="1">
      <alignment horizontal="left"/>
      <protection/>
    </xf>
    <xf numFmtId="14" fontId="2" fillId="0" borderId="17" xfId="59" applyNumberFormat="1" applyBorder="1" applyAlignment="1">
      <alignment horizontal="left"/>
      <protection/>
    </xf>
    <xf numFmtId="0" fontId="3" fillId="0" borderId="16" xfId="59" applyFont="1" applyBorder="1" applyAlignment="1">
      <alignment horizontal="left"/>
      <protection/>
    </xf>
    <xf numFmtId="0" fontId="3" fillId="0" borderId="17" xfId="59" applyFont="1" applyBorder="1" applyAlignment="1">
      <alignment horizontal="left"/>
      <protection/>
    </xf>
    <xf numFmtId="0" fontId="3" fillId="0" borderId="18" xfId="59" applyFont="1" applyBorder="1" applyAlignment="1">
      <alignment horizontal="left"/>
      <protection/>
    </xf>
    <xf numFmtId="0" fontId="3" fillId="0" borderId="19" xfId="59" applyFont="1" applyBorder="1" applyAlignment="1">
      <alignment horizontal="left"/>
      <protection/>
    </xf>
    <xf numFmtId="0" fontId="2" fillId="0" borderId="17" xfId="59" applyBorder="1">
      <alignment/>
      <protection/>
    </xf>
    <xf numFmtId="0" fontId="2" fillId="0" borderId="18" xfId="59" applyBorder="1">
      <alignment/>
      <protection/>
    </xf>
    <xf numFmtId="0" fontId="2" fillId="0" borderId="20" xfId="59" applyBorder="1" applyAlignment="1">
      <alignment horizontal="center" vertical="top" wrapText="1"/>
      <protection/>
    </xf>
    <xf numFmtId="0" fontId="2" fillId="0" borderId="22" xfId="59" applyFont="1" applyBorder="1" applyAlignment="1">
      <alignment horizontal="center" vertical="top" wrapText="1"/>
      <protection/>
    </xf>
    <xf numFmtId="0" fontId="2" fillId="0" borderId="21" xfId="59" applyFont="1" applyBorder="1" applyAlignment="1">
      <alignment horizontal="center" vertical="top" wrapText="1"/>
      <protection/>
    </xf>
    <xf numFmtId="0" fontId="2" fillId="0" borderId="20" xfId="59" applyFont="1" applyBorder="1" applyAlignment="1">
      <alignment horizontal="center" vertical="top" wrapText="1"/>
      <protection/>
    </xf>
    <xf numFmtId="10" fontId="2" fillId="0" borderId="20" xfId="66" applyNumberFormat="1" applyFont="1" applyBorder="1" applyAlignment="1">
      <alignment horizontal="center" vertical="top" wrapText="1"/>
    </xf>
    <xf numFmtId="10" fontId="2" fillId="0" borderId="22" xfId="66" applyNumberFormat="1" applyFont="1" applyBorder="1" applyAlignment="1">
      <alignment horizontal="center" vertical="top" wrapText="1"/>
    </xf>
    <xf numFmtId="10" fontId="2" fillId="0" borderId="21" xfId="66" applyNumberFormat="1" applyFont="1" applyBorder="1" applyAlignment="1">
      <alignment horizontal="center" vertical="top" wrapText="1"/>
    </xf>
    <xf numFmtId="0" fontId="2" fillId="0" borderId="0" xfId="59" applyAlignment="1">
      <alignment horizontal="center"/>
      <protection/>
    </xf>
    <xf numFmtId="3" fontId="2" fillId="0" borderId="20" xfId="59" applyNumberFormat="1" applyFont="1" applyBorder="1" applyAlignment="1">
      <alignment horizontal="center" vertical="top" wrapText="1"/>
      <protection/>
    </xf>
    <xf numFmtId="3" fontId="2" fillId="0" borderId="22" xfId="59" applyNumberFormat="1" applyFont="1" applyBorder="1" applyAlignment="1">
      <alignment horizontal="center" vertical="top" wrapText="1"/>
      <protection/>
    </xf>
    <xf numFmtId="3" fontId="2" fillId="0" borderId="21" xfId="59" applyNumberFormat="1" applyFont="1" applyBorder="1" applyAlignment="1">
      <alignment horizontal="center" vertical="top" wrapText="1"/>
      <protection/>
    </xf>
    <xf numFmtId="0" fontId="11" fillId="0" borderId="16" xfId="60" applyFont="1" applyBorder="1" applyAlignment="1">
      <alignment horizontal="center" vertical="center" textRotation="90" wrapText="1"/>
      <protection/>
    </xf>
    <xf numFmtId="0" fontId="11" fillId="0" borderId="16" xfId="60" applyFont="1" applyBorder="1" applyAlignment="1">
      <alignment horizontal="center" vertical="center" wrapText="1"/>
      <protection/>
    </xf>
    <xf numFmtId="0" fontId="11" fillId="0" borderId="19" xfId="60" applyFont="1" applyBorder="1" applyAlignment="1">
      <alignment horizontal="center" vertical="center" wrapText="1"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11" fillId="0" borderId="18" xfId="60" applyFont="1" applyBorder="1" applyAlignment="1">
      <alignment horizontal="center" vertical="center" wrapText="1"/>
      <protection/>
    </xf>
    <xf numFmtId="0" fontId="11" fillId="0" borderId="0" xfId="60" applyFont="1" applyAlignment="1">
      <alignment horizontal="center"/>
      <protection/>
    </xf>
    <xf numFmtId="0" fontId="11" fillId="0" borderId="20" xfId="60" applyFont="1" applyBorder="1" applyAlignment="1">
      <alignment horizontal="center" vertical="center" textRotation="90" wrapText="1"/>
      <protection/>
    </xf>
    <xf numFmtId="0" fontId="11" fillId="0" borderId="21" xfId="60" applyFont="1" applyBorder="1" applyAlignment="1">
      <alignment horizontal="center" vertical="center" textRotation="90" wrapText="1"/>
      <protection/>
    </xf>
    <xf numFmtId="0" fontId="2" fillId="0" borderId="20" xfId="60" applyFont="1" applyBorder="1" applyAlignment="1">
      <alignment vertical="center" wrapText="1"/>
      <protection/>
    </xf>
    <xf numFmtId="0" fontId="2" fillId="0" borderId="22" xfId="60" applyFont="1" applyBorder="1" applyAlignment="1">
      <alignment vertical="center" wrapText="1"/>
      <protection/>
    </xf>
    <xf numFmtId="0" fontId="2" fillId="0" borderId="21" xfId="60" applyFont="1" applyBorder="1" applyAlignment="1">
      <alignment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1" fillId="0" borderId="20" xfId="60" applyFont="1" applyBorder="1" applyAlignment="1">
      <alignment horizontal="center" vertical="center" wrapText="1"/>
      <protection/>
    </xf>
    <xf numFmtId="0" fontId="11" fillId="0" borderId="21" xfId="60" applyFont="1" applyBorder="1" applyAlignment="1">
      <alignment horizontal="center" vertical="center" wrapText="1"/>
      <protection/>
    </xf>
    <xf numFmtId="2" fontId="12" fillId="0" borderId="30" xfId="62" applyNumberFormat="1" applyFont="1" applyFill="1" applyBorder="1" applyAlignment="1">
      <alignment horizontal="center" vertical="center" wrapText="1"/>
      <protection/>
    </xf>
    <xf numFmtId="2" fontId="12" fillId="0" borderId="22" xfId="62" applyNumberFormat="1" applyFont="1" applyFill="1" applyBorder="1" applyAlignment="1">
      <alignment horizontal="center" vertical="center" wrapText="1"/>
      <protection/>
    </xf>
    <xf numFmtId="2" fontId="12" fillId="0" borderId="27" xfId="62" applyNumberFormat="1" applyFont="1" applyFill="1" applyBorder="1" applyAlignment="1">
      <alignment horizontal="center" vertical="center" wrapText="1"/>
      <protection/>
    </xf>
    <xf numFmtId="2" fontId="12" fillId="0" borderId="21" xfId="62" applyNumberFormat="1" applyFont="1" applyFill="1" applyBorder="1" applyAlignment="1">
      <alignment horizontal="center" vertical="center" wrapText="1"/>
      <protection/>
    </xf>
    <xf numFmtId="2" fontId="12" fillId="0" borderId="20" xfId="62" applyNumberFormat="1" applyFont="1" applyFill="1" applyBorder="1" applyAlignment="1">
      <alignment horizontal="center" vertical="center" wrapText="1"/>
      <protection/>
    </xf>
    <xf numFmtId="0" fontId="12" fillId="0" borderId="24" xfId="62" applyFont="1" applyFill="1" applyBorder="1" applyAlignment="1">
      <alignment horizontal="center" vertical="center" wrapText="1"/>
      <protection/>
    </xf>
    <xf numFmtId="0" fontId="12" fillId="0" borderId="16" xfId="62" applyFont="1" applyFill="1" applyBorder="1" applyAlignment="1">
      <alignment horizontal="center" vertical="center" wrapText="1"/>
      <protection/>
    </xf>
    <xf numFmtId="177" fontId="12" fillId="0" borderId="20" xfId="62" applyNumberFormat="1" applyFont="1" applyFill="1" applyBorder="1" applyAlignment="1">
      <alignment horizontal="center" vertical="center" wrapText="1"/>
      <protection/>
    </xf>
    <xf numFmtId="177" fontId="12" fillId="0" borderId="22" xfId="62" applyNumberFormat="1" applyFont="1" applyFill="1" applyBorder="1" applyAlignment="1">
      <alignment horizontal="center" vertical="center" wrapText="1"/>
      <protection/>
    </xf>
    <xf numFmtId="177" fontId="12" fillId="0" borderId="21" xfId="62" applyNumberFormat="1" applyFont="1" applyFill="1" applyBorder="1" applyAlignment="1">
      <alignment horizontal="center" vertical="center" wrapText="1"/>
      <protection/>
    </xf>
    <xf numFmtId="2" fontId="12" fillId="0" borderId="24" xfId="62" applyNumberFormat="1" applyFont="1" applyFill="1" applyBorder="1" applyAlignment="1">
      <alignment horizontal="center" vertical="center" wrapText="1"/>
      <protection/>
    </xf>
    <xf numFmtId="2" fontId="12" fillId="0" borderId="16" xfId="62" applyNumberFormat="1" applyFont="1" applyFill="1" applyBorder="1" applyAlignment="1">
      <alignment horizontal="center" vertical="center" wrapText="1"/>
      <protection/>
    </xf>
    <xf numFmtId="0" fontId="3" fillId="0" borderId="20" xfId="61" applyFont="1" applyBorder="1" applyAlignment="1">
      <alignment horizontal="center" vertical="center" textRotation="90" wrapText="1"/>
      <protection/>
    </xf>
    <xf numFmtId="0" fontId="3" fillId="0" borderId="27" xfId="61" applyFont="1" applyBorder="1" applyAlignment="1">
      <alignment horizontal="center" vertical="center" textRotation="90" wrapText="1"/>
      <protection/>
    </xf>
    <xf numFmtId="0" fontId="3" fillId="0" borderId="16" xfId="61" applyFont="1" applyBorder="1" applyAlignment="1">
      <alignment horizontal="left"/>
      <protection/>
    </xf>
    <xf numFmtId="0" fontId="3" fillId="0" borderId="16" xfId="61" applyFont="1" applyBorder="1" applyAlignment="1">
      <alignment horizontal="center" vertical="center" textRotation="90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left"/>
      <protection/>
    </xf>
    <xf numFmtId="0" fontId="2" fillId="0" borderId="16" xfId="61" applyBorder="1" applyAlignment="1">
      <alignment horizontal="left"/>
      <protection/>
    </xf>
    <xf numFmtId="0" fontId="4" fillId="0" borderId="0" xfId="61" applyFont="1" applyAlignment="1">
      <alignment horizontal="center"/>
      <protection/>
    </xf>
    <xf numFmtId="0" fontId="2" fillId="0" borderId="0" xfId="61" applyAlignment="1">
      <alignment horizontal="center"/>
      <protection/>
    </xf>
    <xf numFmtId="0" fontId="3" fillId="0" borderId="19" xfId="61" applyFont="1" applyBorder="1" applyAlignment="1">
      <alignment horizontal="left"/>
      <protection/>
    </xf>
    <xf numFmtId="0" fontId="3" fillId="0" borderId="17" xfId="61" applyFont="1" applyBorder="1" applyAlignment="1">
      <alignment horizontal="left"/>
      <protection/>
    </xf>
    <xf numFmtId="0" fontId="3" fillId="0" borderId="18" xfId="61" applyFont="1" applyBorder="1" applyAlignment="1">
      <alignment horizontal="left"/>
      <protection/>
    </xf>
    <xf numFmtId="14" fontId="2" fillId="0" borderId="16" xfId="61" applyNumberFormat="1" applyBorder="1" applyAlignment="1">
      <alignment horizontal="left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textRotation="90" wrapText="1"/>
      <protection/>
    </xf>
    <xf numFmtId="0" fontId="3" fillId="0" borderId="21" xfId="61" applyFont="1" applyBorder="1" applyAlignment="1">
      <alignment horizontal="center" vertical="center" textRotation="90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2" fontId="14" fillId="0" borderId="30" xfId="62" applyNumberFormat="1" applyFont="1" applyFill="1" applyBorder="1" applyAlignment="1">
      <alignment horizontal="center" vertical="center" wrapText="1"/>
      <protection/>
    </xf>
    <xf numFmtId="2" fontId="14" fillId="0" borderId="22" xfId="62" applyNumberFormat="1" applyFont="1" applyFill="1" applyBorder="1" applyAlignment="1">
      <alignment horizontal="center" vertical="center" wrapText="1"/>
      <protection/>
    </xf>
    <xf numFmtId="2" fontId="14" fillId="0" borderId="21" xfId="62" applyNumberFormat="1" applyFont="1" applyFill="1" applyBorder="1" applyAlignment="1">
      <alignment horizontal="center" vertical="center" wrapText="1"/>
      <protection/>
    </xf>
    <xf numFmtId="2" fontId="14" fillId="0" borderId="20" xfId="62" applyNumberFormat="1" applyFont="1" applyFill="1" applyBorder="1" applyAlignment="1">
      <alignment horizontal="center" vertical="center" wrapText="1"/>
      <protection/>
    </xf>
    <xf numFmtId="177" fontId="14" fillId="0" borderId="20" xfId="62" applyNumberFormat="1" applyFont="1" applyFill="1" applyBorder="1" applyAlignment="1">
      <alignment horizontal="center" vertical="center" wrapText="1"/>
      <protection/>
    </xf>
    <xf numFmtId="177" fontId="14" fillId="0" borderId="22" xfId="62" applyNumberFormat="1" applyFont="1" applyFill="1" applyBorder="1" applyAlignment="1">
      <alignment horizontal="center" vertical="center" wrapText="1"/>
      <protection/>
    </xf>
    <xf numFmtId="177" fontId="14" fillId="0" borderId="21" xfId="62" applyNumberFormat="1" applyFont="1" applyFill="1" applyBorder="1" applyAlignment="1">
      <alignment horizontal="center" vertical="center" wrapText="1"/>
      <protection/>
    </xf>
    <xf numFmtId="3" fontId="14" fillId="0" borderId="20" xfId="62" applyNumberFormat="1" applyFont="1" applyFill="1" applyBorder="1" applyAlignment="1">
      <alignment horizontal="center" vertical="center" wrapText="1"/>
      <protection/>
    </xf>
    <xf numFmtId="3" fontId="14" fillId="0" borderId="22" xfId="62" applyNumberFormat="1" applyFont="1" applyFill="1" applyBorder="1" applyAlignment="1">
      <alignment horizontal="center" vertical="center" wrapText="1"/>
      <protection/>
    </xf>
    <xf numFmtId="3" fontId="14" fillId="0" borderId="21" xfId="62" applyNumberFormat="1" applyFont="1" applyFill="1" applyBorder="1" applyAlignment="1">
      <alignment horizontal="center" vertical="center" wrapText="1"/>
      <protection/>
    </xf>
    <xf numFmtId="0" fontId="3" fillId="0" borderId="31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/>
      <protection/>
    </xf>
    <xf numFmtId="0" fontId="5" fillId="34" borderId="16" xfId="62" applyFont="1" applyFill="1" applyBorder="1" applyAlignment="1">
      <alignment vertical="center" wrapText="1"/>
      <protection/>
    </xf>
    <xf numFmtId="0" fontId="5" fillId="34" borderId="20" xfId="62" applyFont="1" applyFill="1" applyBorder="1" applyAlignment="1">
      <alignment vertical="center" wrapText="1"/>
      <protection/>
    </xf>
    <xf numFmtId="0" fontId="14" fillId="0" borderId="24" xfId="62" applyFont="1" applyFill="1" applyBorder="1" applyAlignment="1">
      <alignment horizontal="center" vertical="center" wrapText="1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5" fillId="34" borderId="16" xfId="62" applyFont="1" applyFill="1" applyBorder="1" applyAlignment="1">
      <alignment horizontal="center" vertical="center" textRotation="90" wrapText="1"/>
      <protection/>
    </xf>
    <xf numFmtId="0" fontId="5" fillId="34" borderId="20" xfId="62" applyFont="1" applyFill="1" applyBorder="1" applyAlignment="1">
      <alignment horizontal="center" vertical="center" textRotation="90" wrapText="1"/>
      <protection/>
    </xf>
    <xf numFmtId="0" fontId="5" fillId="34" borderId="16" xfId="62" applyFont="1" applyFill="1" applyBorder="1" applyAlignment="1">
      <alignment horizontal="center" vertical="center" wrapText="1"/>
      <protection/>
    </xf>
    <xf numFmtId="2" fontId="14" fillId="0" borderId="24" xfId="62" applyNumberFormat="1" applyFont="1" applyFill="1" applyBorder="1" applyAlignment="1">
      <alignment horizontal="center" vertical="center" wrapText="1"/>
      <protection/>
    </xf>
    <xf numFmtId="2" fontId="14" fillId="0" borderId="16" xfId="62" applyNumberFormat="1" applyFont="1" applyFill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5" fillId="34" borderId="16" xfId="62" applyFont="1" applyFill="1" applyBorder="1" applyAlignment="1">
      <alignment horizontal="center" vertical="center" textRotation="90"/>
      <protection/>
    </xf>
    <xf numFmtId="0" fontId="5" fillId="34" borderId="20" xfId="62" applyFont="1" applyFill="1" applyBorder="1" applyAlignment="1">
      <alignment horizontal="center" vertical="center" textRotation="90"/>
      <protection/>
    </xf>
    <xf numFmtId="0" fontId="5" fillId="34" borderId="20" xfId="62" applyFont="1" applyFill="1" applyBorder="1" applyAlignment="1">
      <alignment horizontal="center" vertical="center" wrapText="1"/>
      <protection/>
    </xf>
    <xf numFmtId="0" fontId="5" fillId="34" borderId="22" xfId="62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tas" xfId="63"/>
    <cellStyle name="Percent" xfId="64"/>
    <cellStyle name="Porcentual 2" xfId="65"/>
    <cellStyle name="Porcentual 3" xfId="66"/>
    <cellStyle name="Porcentual 4" xfId="67"/>
    <cellStyle name="Porcentual 5" xfId="68"/>
    <cellStyle name="Porcentual 6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lshispania@gmail.com" TargetMode="External" /><Relationship Id="rId2" Type="http://schemas.openxmlformats.org/officeDocument/2006/relationships/hyperlink" Target="mailto:dlshispania@gmail.com" TargetMode="External" /><Relationship Id="rId3" Type="http://schemas.openxmlformats.org/officeDocument/2006/relationships/hyperlink" Target="mailto:dlshispania@gmail.com" TargetMode="External" /><Relationship Id="rId4" Type="http://schemas.openxmlformats.org/officeDocument/2006/relationships/hyperlink" Target="mailto:dlshispania@gmail.com" TargetMode="External" /><Relationship Id="rId5" Type="http://schemas.openxmlformats.org/officeDocument/2006/relationships/hyperlink" Target="mailto:dlshispania@gmail.com" TargetMode="External" /><Relationship Id="rId6" Type="http://schemas.openxmlformats.org/officeDocument/2006/relationships/hyperlink" Target="mailto:dlshispania@gmail.com" TargetMode="External" /><Relationship Id="rId7" Type="http://schemas.openxmlformats.org/officeDocument/2006/relationships/hyperlink" Target="mailto:dlshispania@gmail.com" TargetMode="External" /><Relationship Id="rId8" Type="http://schemas.openxmlformats.org/officeDocument/2006/relationships/hyperlink" Target="mailto:dlshispania@gmail.com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lshispania@gmail.com" TargetMode="External" /><Relationship Id="rId2" Type="http://schemas.openxmlformats.org/officeDocument/2006/relationships/hyperlink" Target="mailto:dlshispania@gmail.com" TargetMode="External" /><Relationship Id="rId3" Type="http://schemas.openxmlformats.org/officeDocument/2006/relationships/hyperlink" Target="mailto:dlshispania@gmail.com" TargetMode="External" /><Relationship Id="rId4" Type="http://schemas.openxmlformats.org/officeDocument/2006/relationships/hyperlink" Target="mailto:dlshispania@gmail.com" TargetMode="External" /><Relationship Id="rId5" Type="http://schemas.openxmlformats.org/officeDocument/2006/relationships/hyperlink" Target="mailto:dlshispania@gmail.com" TargetMode="External" /><Relationship Id="rId6" Type="http://schemas.openxmlformats.org/officeDocument/2006/relationships/hyperlink" Target="mailto:dlshispania@gmail.com" TargetMode="External" /><Relationship Id="rId7" Type="http://schemas.openxmlformats.org/officeDocument/2006/relationships/hyperlink" Target="mailto:dlshispania@gmail.com" TargetMode="External" /><Relationship Id="rId8" Type="http://schemas.openxmlformats.org/officeDocument/2006/relationships/hyperlink" Target="mailto:dlshispania@gmail.com" TargetMode="External" /><Relationship Id="rId9" Type="http://schemas.openxmlformats.org/officeDocument/2006/relationships/hyperlink" Target="mailto:dlshispania@gmail.com" TargetMode="External" /><Relationship Id="rId10" Type="http://schemas.openxmlformats.org/officeDocument/2006/relationships/hyperlink" Target="mailto:dlshispania@gmail.com" TargetMode="External" /><Relationship Id="rId11" Type="http://schemas.openxmlformats.org/officeDocument/2006/relationships/hyperlink" Target="mailto:dlshispania@gmail.com" TargetMode="External" /><Relationship Id="rId12" Type="http://schemas.openxmlformats.org/officeDocument/2006/relationships/hyperlink" Target="mailto:dlshispania@gmail.com" TargetMode="External" /><Relationship Id="rId13" Type="http://schemas.openxmlformats.org/officeDocument/2006/relationships/hyperlink" Target="mailto:dlshispania@gmail.com" TargetMode="External" /><Relationship Id="rId14" Type="http://schemas.openxmlformats.org/officeDocument/2006/relationships/hyperlink" Target="mailto:dlshispania@gmail.com" TargetMode="External" /><Relationship Id="rId15" Type="http://schemas.openxmlformats.org/officeDocument/2006/relationships/hyperlink" Target="mailto:dlshispania@gmail.com" TargetMode="External" /><Relationship Id="rId16" Type="http://schemas.openxmlformats.org/officeDocument/2006/relationships/hyperlink" Target="mailto:dlshispania@gmail.com" TargetMode="External" /><Relationship Id="rId17" Type="http://schemas.openxmlformats.org/officeDocument/2006/relationships/hyperlink" Target="mailto:dlshispania@gmail.com" TargetMode="External" /><Relationship Id="rId18" Type="http://schemas.openxmlformats.org/officeDocument/2006/relationships/hyperlink" Target="mailto:dlshispania@gmail.com" TargetMode="External" /><Relationship Id="rId19" Type="http://schemas.openxmlformats.org/officeDocument/2006/relationships/hyperlink" Target="mailto:dlshispania@gmail.com" TargetMode="External" /><Relationship Id="rId20" Type="http://schemas.openxmlformats.org/officeDocument/2006/relationships/hyperlink" Target="mailto:dlshispania@gmail.com" TargetMode="External" /><Relationship Id="rId21" Type="http://schemas.openxmlformats.org/officeDocument/2006/relationships/hyperlink" Target="mailto:dlshispania@gmail.com" TargetMode="External" /><Relationship Id="rId22" Type="http://schemas.openxmlformats.org/officeDocument/2006/relationships/hyperlink" Target="mailto:dlshispania@gmail.com" TargetMode="External" /><Relationship Id="rId23" Type="http://schemas.openxmlformats.org/officeDocument/2006/relationships/hyperlink" Target="mailto:dlshispania@gmail.com" TargetMode="External" /><Relationship Id="rId24" Type="http://schemas.openxmlformats.org/officeDocument/2006/relationships/hyperlink" Target="mailto:dlshispania@gmail.com" TargetMode="External" /><Relationship Id="rId25" Type="http://schemas.openxmlformats.org/officeDocument/2006/relationships/hyperlink" Target="mailto:dlshispania@gmail.com" TargetMode="External" /><Relationship Id="rId26" Type="http://schemas.openxmlformats.org/officeDocument/2006/relationships/hyperlink" Target="mailto:dlshispania@gmail.com" TargetMode="External" /><Relationship Id="rId27" Type="http://schemas.openxmlformats.org/officeDocument/2006/relationships/hyperlink" Target="mailto:dlshispania@gmail.com" TargetMode="External" /><Relationship Id="rId2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lshispania@gmail.com" TargetMode="External" /><Relationship Id="rId2" Type="http://schemas.openxmlformats.org/officeDocument/2006/relationships/hyperlink" Target="mailto:dlshispania@gmail.com" TargetMode="External" /><Relationship Id="rId3" Type="http://schemas.openxmlformats.org/officeDocument/2006/relationships/hyperlink" Target="mailto:dlshispania@gmail.com" TargetMode="External" /><Relationship Id="rId4" Type="http://schemas.openxmlformats.org/officeDocument/2006/relationships/hyperlink" Target="mailto:dlshispania@gmail.com" TargetMode="External" /><Relationship Id="rId5" Type="http://schemas.openxmlformats.org/officeDocument/2006/relationships/hyperlink" Target="mailto:dlshispania@gmail.com" TargetMode="External" /><Relationship Id="rId6" Type="http://schemas.openxmlformats.org/officeDocument/2006/relationships/hyperlink" Target="mailto:dlshispania@gmail.com" TargetMode="External" /><Relationship Id="rId7" Type="http://schemas.openxmlformats.org/officeDocument/2006/relationships/hyperlink" Target="mailto:dlshispania@gmail.com" TargetMode="External" /><Relationship Id="rId8" Type="http://schemas.openxmlformats.org/officeDocument/2006/relationships/hyperlink" Target="mailto:dlshispania@gmail.com" TargetMode="External" /><Relationship Id="rId9" Type="http://schemas.openxmlformats.org/officeDocument/2006/relationships/hyperlink" Target="mailto:dlshispania@gmail.com" TargetMode="External" /><Relationship Id="rId10" Type="http://schemas.openxmlformats.org/officeDocument/2006/relationships/hyperlink" Target="mailto:dlshispani@agmail.com" TargetMode="External" /><Relationship Id="rId11" Type="http://schemas.openxmlformats.org/officeDocument/2006/relationships/hyperlink" Target="mailto:dlshispania@gmail.com" TargetMode="External" /><Relationship Id="rId12" Type="http://schemas.openxmlformats.org/officeDocument/2006/relationships/hyperlink" Target="mailto:dlshispania@gmail.com" TargetMode="External" /><Relationship Id="rId13" Type="http://schemas.openxmlformats.org/officeDocument/2006/relationships/hyperlink" Target="mailto:dlshispania@gmail.com" TargetMode="External" /><Relationship Id="rId14" Type="http://schemas.openxmlformats.org/officeDocument/2006/relationships/hyperlink" Target="mailto:dlshispania@gmail.com" TargetMode="External" /><Relationship Id="rId15" Type="http://schemas.openxmlformats.org/officeDocument/2006/relationships/hyperlink" Target="mailto:dlshispania@gmail.com" TargetMode="External" /><Relationship Id="rId16" Type="http://schemas.openxmlformats.org/officeDocument/2006/relationships/hyperlink" Target="mailto:dlshispania@gmail.com" TargetMode="External" /><Relationship Id="rId17" Type="http://schemas.openxmlformats.org/officeDocument/2006/relationships/hyperlink" Target="mailto:dlshispania@gmail.com" TargetMode="External" /><Relationship Id="rId18" Type="http://schemas.openxmlformats.org/officeDocument/2006/relationships/hyperlink" Target="mailto:dlshispania@gmail.com" TargetMode="External" /><Relationship Id="rId19" Type="http://schemas.openxmlformats.org/officeDocument/2006/relationships/hyperlink" Target="mailto:dlshispania@gmail.com" TargetMode="External" /><Relationship Id="rId20" Type="http://schemas.openxmlformats.org/officeDocument/2006/relationships/hyperlink" Target="mailto:dlshispania@gmail.com" TargetMode="External" /><Relationship Id="rId21" Type="http://schemas.openxmlformats.org/officeDocument/2006/relationships/hyperlink" Target="mailto:dlshispania@gmail.com" TargetMode="External" /><Relationship Id="rId22" Type="http://schemas.openxmlformats.org/officeDocument/2006/relationships/hyperlink" Target="mailto:dlshispania@gmail.com" TargetMode="External" /><Relationship Id="rId23" Type="http://schemas.openxmlformats.org/officeDocument/2006/relationships/hyperlink" Target="mailto:dlshispania@gmail.com" TargetMode="External" /><Relationship Id="rId24" Type="http://schemas.openxmlformats.org/officeDocument/2006/relationships/hyperlink" Target="mailto:dlshispania@gmail.com" TargetMode="External" /><Relationship Id="rId25" Type="http://schemas.openxmlformats.org/officeDocument/2006/relationships/hyperlink" Target="mailto:dlshispania@gmail.com" TargetMode="External" /><Relationship Id="rId26" Type="http://schemas.openxmlformats.org/officeDocument/2006/relationships/hyperlink" Target="mailto:dlshispania@gmail.com" TargetMode="External" /><Relationship Id="rId27" Type="http://schemas.openxmlformats.org/officeDocument/2006/relationships/hyperlink" Target="mailto:dlshispania@gmail.com" TargetMode="External" /><Relationship Id="rId28" Type="http://schemas.openxmlformats.org/officeDocument/2006/relationships/hyperlink" Target="mailto:dlshispania@gmail.com" TargetMode="External" /><Relationship Id="rId29" Type="http://schemas.openxmlformats.org/officeDocument/2006/relationships/hyperlink" Target="mailto:dlshispania@gmail.com" TargetMode="External" /><Relationship Id="rId30" Type="http://schemas.openxmlformats.org/officeDocument/2006/relationships/hyperlink" Target="mailto:dlshispania@gmail.com" TargetMode="External" /><Relationship Id="rId31" Type="http://schemas.openxmlformats.org/officeDocument/2006/relationships/hyperlink" Target="mailto:dlshispania@gmail.com" TargetMode="External" /><Relationship Id="rId32" Type="http://schemas.openxmlformats.org/officeDocument/2006/relationships/hyperlink" Target="mailto:dlshispania@gmail.com" TargetMode="External" /><Relationship Id="rId33" Type="http://schemas.openxmlformats.org/officeDocument/2006/relationships/hyperlink" Target="mailto:dlshispania@gmail.com" TargetMode="External" /><Relationship Id="rId34" Type="http://schemas.openxmlformats.org/officeDocument/2006/relationships/hyperlink" Target="mailto:dlshispania@gmail.com" TargetMode="External" /><Relationship Id="rId35" Type="http://schemas.openxmlformats.org/officeDocument/2006/relationships/hyperlink" Target="mailto:dlshispania@gmail.com" TargetMode="External" /><Relationship Id="rId36" Type="http://schemas.openxmlformats.org/officeDocument/2006/relationships/hyperlink" Target="mailto:dlshispania@gmail.com" TargetMode="External" /><Relationship Id="rId37" Type="http://schemas.openxmlformats.org/officeDocument/2006/relationships/hyperlink" Target="mailto:dlshispania@gmail.com" TargetMode="External" /><Relationship Id="rId38" Type="http://schemas.openxmlformats.org/officeDocument/2006/relationships/hyperlink" Target="mailto:dlshispania@gmail.com" TargetMode="External" /><Relationship Id="rId39" Type="http://schemas.openxmlformats.org/officeDocument/2006/relationships/hyperlink" Target="mailto:dlshispania@gmail.com" TargetMode="External" /><Relationship Id="rId40" Type="http://schemas.openxmlformats.org/officeDocument/2006/relationships/hyperlink" Target="mailto:dlshispania@gmail.com" TargetMode="External" /><Relationship Id="rId41" Type="http://schemas.openxmlformats.org/officeDocument/2006/relationships/hyperlink" Target="mailto:dlshispania@gmail.com" TargetMode="External" /><Relationship Id="rId42" Type="http://schemas.openxmlformats.org/officeDocument/2006/relationships/hyperlink" Target="mailto:dlshispania@gmail.com" TargetMode="External" /><Relationship Id="rId43" Type="http://schemas.openxmlformats.org/officeDocument/2006/relationships/hyperlink" Target="mailto:dlshispania@gmail.com" TargetMode="External" /><Relationship Id="rId44" Type="http://schemas.openxmlformats.org/officeDocument/2006/relationships/hyperlink" Target="mailto:dlshispania@gmail.com" TargetMode="External" /><Relationship Id="rId45" Type="http://schemas.openxmlformats.org/officeDocument/2006/relationships/hyperlink" Target="mailto:dlshispania@gmail.com" TargetMode="External" /><Relationship Id="rId46" Type="http://schemas.openxmlformats.org/officeDocument/2006/relationships/hyperlink" Target="mailto:dlshispania@gmail.com" TargetMode="External" /><Relationship Id="rId47" Type="http://schemas.openxmlformats.org/officeDocument/2006/relationships/hyperlink" Target="mailto:dlshispania@gmail.com" TargetMode="External" /><Relationship Id="rId48" Type="http://schemas.openxmlformats.org/officeDocument/2006/relationships/hyperlink" Target="mailto:dlshispania@gmail.com" TargetMode="External" /><Relationship Id="rId49" Type="http://schemas.openxmlformats.org/officeDocument/2006/relationships/hyperlink" Target="mailto:dlshispania@gmail.com" TargetMode="External" /><Relationship Id="rId50" Type="http://schemas.openxmlformats.org/officeDocument/2006/relationships/hyperlink" Target="mailto:dlshispania@gmail.com" TargetMode="External" /><Relationship Id="rId51" Type="http://schemas.openxmlformats.org/officeDocument/2006/relationships/hyperlink" Target="mailto:dlshispania@gmail.com" TargetMode="External" /><Relationship Id="rId52" Type="http://schemas.openxmlformats.org/officeDocument/2006/relationships/hyperlink" Target="mailto:dlshispania@gmail.com" TargetMode="External" /><Relationship Id="rId53" Type="http://schemas.openxmlformats.org/officeDocument/2006/relationships/hyperlink" Target="mailto:dlshispania@gmail.com" TargetMode="External" /><Relationship Id="rId54" Type="http://schemas.openxmlformats.org/officeDocument/2006/relationships/hyperlink" Target="mailto:dlshispania@gmail.com" TargetMode="External" /><Relationship Id="rId55" Type="http://schemas.openxmlformats.org/officeDocument/2006/relationships/hyperlink" Target="mailto:dlshispania@gmail.com" TargetMode="External" /><Relationship Id="rId56" Type="http://schemas.openxmlformats.org/officeDocument/2006/relationships/hyperlink" Target="mailto:dlshispania@gmail.com" TargetMode="External" /><Relationship Id="rId57" Type="http://schemas.openxmlformats.org/officeDocument/2006/relationships/hyperlink" Target="mailto:dlshispania@gmail.com" TargetMode="External" /><Relationship Id="rId58" Type="http://schemas.openxmlformats.org/officeDocument/2006/relationships/hyperlink" Target="mailto:dlshispania@gmail.com" TargetMode="External" /><Relationship Id="rId59" Type="http://schemas.openxmlformats.org/officeDocument/2006/relationships/hyperlink" Target="mailto:dlshispania@gmail.com" TargetMode="External" /><Relationship Id="rId60" Type="http://schemas.openxmlformats.org/officeDocument/2006/relationships/hyperlink" Target="mailto:dlshispania@gmail.com" TargetMode="External" /><Relationship Id="rId61" Type="http://schemas.openxmlformats.org/officeDocument/2006/relationships/hyperlink" Target="mailto:dlshispania@gmail.com" TargetMode="External" /><Relationship Id="rId62" Type="http://schemas.openxmlformats.org/officeDocument/2006/relationships/hyperlink" Target="mailto:dlshispania@gmail.com" TargetMode="External" /><Relationship Id="rId63" Type="http://schemas.openxmlformats.org/officeDocument/2006/relationships/hyperlink" Target="mailto:dlshispania@gmail.com" TargetMode="External" /><Relationship Id="rId64" Type="http://schemas.openxmlformats.org/officeDocument/2006/relationships/hyperlink" Target="mailto:dlshispania@gmail.com" TargetMode="External" /><Relationship Id="rId6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lshispania@gmail.com" TargetMode="External" /><Relationship Id="rId2" Type="http://schemas.openxmlformats.org/officeDocument/2006/relationships/hyperlink" Target="mailto:dlshispania@gmail.com" TargetMode="External" /><Relationship Id="rId3" Type="http://schemas.openxmlformats.org/officeDocument/2006/relationships/hyperlink" Target="mailto:dlshispania@gmail.com" TargetMode="External" /><Relationship Id="rId4" Type="http://schemas.openxmlformats.org/officeDocument/2006/relationships/hyperlink" Target="mailto:dlshispania@gmail.com" TargetMode="External" /><Relationship Id="rId5" Type="http://schemas.openxmlformats.org/officeDocument/2006/relationships/hyperlink" Target="mailto:dlshispania@gmail.com" TargetMode="External" /><Relationship Id="rId6" Type="http://schemas.openxmlformats.org/officeDocument/2006/relationships/hyperlink" Target="mailto:dlshispania@gmail.com" TargetMode="External" /><Relationship Id="rId7" Type="http://schemas.openxmlformats.org/officeDocument/2006/relationships/hyperlink" Target="mailto:dlshispania@gmail.com" TargetMode="External" /><Relationship Id="rId8" Type="http://schemas.openxmlformats.org/officeDocument/2006/relationships/hyperlink" Target="mailto:dlshispania@gmail.com" TargetMode="External" /><Relationship Id="rId9" Type="http://schemas.openxmlformats.org/officeDocument/2006/relationships/hyperlink" Target="mailto:dlshispania@gmail.com" TargetMode="External" /><Relationship Id="rId10" Type="http://schemas.openxmlformats.org/officeDocument/2006/relationships/hyperlink" Target="mailto:dlshispani@agmail.com" TargetMode="External" /><Relationship Id="rId11" Type="http://schemas.openxmlformats.org/officeDocument/2006/relationships/hyperlink" Target="mailto:dlshispania@gmail.com" TargetMode="External" /><Relationship Id="rId12" Type="http://schemas.openxmlformats.org/officeDocument/2006/relationships/hyperlink" Target="mailto:dlshispania@gmail.com" TargetMode="External" /><Relationship Id="rId13" Type="http://schemas.openxmlformats.org/officeDocument/2006/relationships/hyperlink" Target="mailto:dlshispania@gmail.com" TargetMode="External" /><Relationship Id="rId14" Type="http://schemas.openxmlformats.org/officeDocument/2006/relationships/hyperlink" Target="mailto:dlshispania@gmail.com" TargetMode="External" /><Relationship Id="rId15" Type="http://schemas.openxmlformats.org/officeDocument/2006/relationships/hyperlink" Target="mailto:dlshispania@gmail.com" TargetMode="External" /><Relationship Id="rId16" Type="http://schemas.openxmlformats.org/officeDocument/2006/relationships/hyperlink" Target="mailto:dlshispania@gmail.com" TargetMode="External" /><Relationship Id="rId17" Type="http://schemas.openxmlformats.org/officeDocument/2006/relationships/hyperlink" Target="mailto:dlshispania@gmail.com" TargetMode="External" /><Relationship Id="rId18" Type="http://schemas.openxmlformats.org/officeDocument/2006/relationships/hyperlink" Target="mailto:dlshispania@gmail.com" TargetMode="External" /><Relationship Id="rId19" Type="http://schemas.openxmlformats.org/officeDocument/2006/relationships/hyperlink" Target="mailto:dlshispania@gmail.com" TargetMode="External" /><Relationship Id="rId20" Type="http://schemas.openxmlformats.org/officeDocument/2006/relationships/hyperlink" Target="mailto:dlshispania@gmail.com" TargetMode="External" /><Relationship Id="rId21" Type="http://schemas.openxmlformats.org/officeDocument/2006/relationships/hyperlink" Target="mailto:dlshispania@gmail.com" TargetMode="External" /><Relationship Id="rId22" Type="http://schemas.openxmlformats.org/officeDocument/2006/relationships/hyperlink" Target="mailto:dlshispania@gmail.com" TargetMode="External" /><Relationship Id="rId23" Type="http://schemas.openxmlformats.org/officeDocument/2006/relationships/hyperlink" Target="mailto:dlshispania@gmail.com" TargetMode="External" /><Relationship Id="rId24" Type="http://schemas.openxmlformats.org/officeDocument/2006/relationships/hyperlink" Target="mailto:dlshispania@gmail.com" TargetMode="External" /><Relationship Id="rId25" Type="http://schemas.openxmlformats.org/officeDocument/2006/relationships/hyperlink" Target="mailto:dlshispania@gmail.com" TargetMode="External" /><Relationship Id="rId26" Type="http://schemas.openxmlformats.org/officeDocument/2006/relationships/hyperlink" Target="mailto:dlshispania@gmail.com" TargetMode="External" /><Relationship Id="rId27" Type="http://schemas.openxmlformats.org/officeDocument/2006/relationships/hyperlink" Target="mailto:dlshispania@gmail.com" TargetMode="External" /><Relationship Id="rId28" Type="http://schemas.openxmlformats.org/officeDocument/2006/relationships/hyperlink" Target="mailto:dlshispania@gmail.com" TargetMode="External" /><Relationship Id="rId29" Type="http://schemas.openxmlformats.org/officeDocument/2006/relationships/hyperlink" Target="mailto:dlshispania@gmail.com" TargetMode="External" /><Relationship Id="rId30" Type="http://schemas.openxmlformats.org/officeDocument/2006/relationships/hyperlink" Target="mailto:dlshispania@gmail.com" TargetMode="External" /><Relationship Id="rId31" Type="http://schemas.openxmlformats.org/officeDocument/2006/relationships/hyperlink" Target="mailto:dlshispania@gmail.com" TargetMode="External" /><Relationship Id="rId32" Type="http://schemas.openxmlformats.org/officeDocument/2006/relationships/hyperlink" Target="mailto:dlshispania@gmail.com" TargetMode="External" /><Relationship Id="rId33" Type="http://schemas.openxmlformats.org/officeDocument/2006/relationships/hyperlink" Target="mailto:dlshispania@gmail.com" TargetMode="External" /><Relationship Id="rId34" Type="http://schemas.openxmlformats.org/officeDocument/2006/relationships/hyperlink" Target="mailto:dlshispania@gmail.com" TargetMode="External" /><Relationship Id="rId35" Type="http://schemas.openxmlformats.org/officeDocument/2006/relationships/hyperlink" Target="mailto:dlshispania@gmail.com" TargetMode="External" /><Relationship Id="rId36" Type="http://schemas.openxmlformats.org/officeDocument/2006/relationships/hyperlink" Target="mailto:dlshispania@gmail.com" TargetMode="External" /><Relationship Id="rId37" Type="http://schemas.openxmlformats.org/officeDocument/2006/relationships/hyperlink" Target="mailto:dlshispania@gmail.com" TargetMode="External" /><Relationship Id="rId38" Type="http://schemas.openxmlformats.org/officeDocument/2006/relationships/hyperlink" Target="mailto:dlshispania@gmail.com" TargetMode="External" /><Relationship Id="rId39" Type="http://schemas.openxmlformats.org/officeDocument/2006/relationships/hyperlink" Target="mailto:dlshispania@gmail.com" TargetMode="External" /><Relationship Id="rId40" Type="http://schemas.openxmlformats.org/officeDocument/2006/relationships/hyperlink" Target="mailto:dlshispania@gmail.com" TargetMode="External" /><Relationship Id="rId41" Type="http://schemas.openxmlformats.org/officeDocument/2006/relationships/hyperlink" Target="mailto:dlshispania@gmail.com" TargetMode="External" /><Relationship Id="rId42" Type="http://schemas.openxmlformats.org/officeDocument/2006/relationships/hyperlink" Target="mailto:dlshispania@gmail.com" TargetMode="External" /><Relationship Id="rId43" Type="http://schemas.openxmlformats.org/officeDocument/2006/relationships/hyperlink" Target="mailto:dlshispania@gmail.com" TargetMode="External" /><Relationship Id="rId44" Type="http://schemas.openxmlformats.org/officeDocument/2006/relationships/hyperlink" Target="mailto:dlshispania@gmail.com" TargetMode="External" /><Relationship Id="rId45" Type="http://schemas.openxmlformats.org/officeDocument/2006/relationships/hyperlink" Target="mailto:dlshispania@gmail.com" TargetMode="External" /><Relationship Id="rId46" Type="http://schemas.openxmlformats.org/officeDocument/2006/relationships/hyperlink" Target="mailto:dlshispania@gmail.com" TargetMode="External" /><Relationship Id="rId47" Type="http://schemas.openxmlformats.org/officeDocument/2006/relationships/hyperlink" Target="mailto:dlshispania@gmail.com" TargetMode="External" /><Relationship Id="rId48" Type="http://schemas.openxmlformats.org/officeDocument/2006/relationships/hyperlink" Target="mailto:dlshispania@gmail.com" TargetMode="External" /><Relationship Id="rId49" Type="http://schemas.openxmlformats.org/officeDocument/2006/relationships/hyperlink" Target="mailto:dlshispania@gmail.com" TargetMode="External" /><Relationship Id="rId50" Type="http://schemas.openxmlformats.org/officeDocument/2006/relationships/hyperlink" Target="mailto:dlshispania@gmail.com" TargetMode="External" /><Relationship Id="rId51" Type="http://schemas.openxmlformats.org/officeDocument/2006/relationships/hyperlink" Target="mailto:dlshispania@gmail.com" TargetMode="External" /><Relationship Id="rId52" Type="http://schemas.openxmlformats.org/officeDocument/2006/relationships/hyperlink" Target="mailto:dlshispania@gmail.com" TargetMode="External" /><Relationship Id="rId53" Type="http://schemas.openxmlformats.org/officeDocument/2006/relationships/hyperlink" Target="mailto:dlshispania@gmail.com" TargetMode="External" /><Relationship Id="rId54" Type="http://schemas.openxmlformats.org/officeDocument/2006/relationships/hyperlink" Target="mailto:dlshispania@gmail.com" TargetMode="External" /><Relationship Id="rId55" Type="http://schemas.openxmlformats.org/officeDocument/2006/relationships/hyperlink" Target="mailto:dlshispania@gmail.com" TargetMode="External" /><Relationship Id="rId56" Type="http://schemas.openxmlformats.org/officeDocument/2006/relationships/hyperlink" Target="mailto:dlshispania@gmail.com" TargetMode="External" /><Relationship Id="rId57" Type="http://schemas.openxmlformats.org/officeDocument/2006/relationships/hyperlink" Target="mailto:dlshispania@gmail.com" TargetMode="External" /><Relationship Id="rId58" Type="http://schemas.openxmlformats.org/officeDocument/2006/relationships/hyperlink" Target="mailto:dlshispania@gmail.com" TargetMode="External" /><Relationship Id="rId59" Type="http://schemas.openxmlformats.org/officeDocument/2006/relationships/hyperlink" Target="mailto:dlshispania@gmail.com" TargetMode="External" /><Relationship Id="rId60" Type="http://schemas.openxmlformats.org/officeDocument/2006/relationships/hyperlink" Target="mailto:dlshispania@gmail.com" TargetMode="External" /><Relationship Id="rId61" Type="http://schemas.openxmlformats.org/officeDocument/2006/relationships/hyperlink" Target="mailto:dlshispania@gmail.com" TargetMode="External" /><Relationship Id="rId62" Type="http://schemas.openxmlformats.org/officeDocument/2006/relationships/hyperlink" Target="mailto:dlshispania@gmail.com" TargetMode="External" /><Relationship Id="rId63" Type="http://schemas.openxmlformats.org/officeDocument/2006/relationships/hyperlink" Target="mailto:dlshispania@gmail.com" TargetMode="External" /><Relationship Id="rId64" Type="http://schemas.openxmlformats.org/officeDocument/2006/relationships/hyperlink" Target="mailto:dlshispania@gmail.com" TargetMode="External" /><Relationship Id="rId6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45">
      <selection activeCell="A54" sqref="A54"/>
    </sheetView>
  </sheetViews>
  <sheetFormatPr defaultColWidth="11.421875" defaultRowHeight="15"/>
  <cols>
    <col min="1" max="1" width="53.421875" style="11" customWidth="1"/>
    <col min="2" max="2" width="24.140625" style="11" customWidth="1"/>
    <col min="3" max="16384" width="11.421875" style="10" customWidth="1"/>
  </cols>
  <sheetData>
    <row r="1" spans="1:2" ht="47.25" customHeight="1" thickBot="1">
      <c r="A1" s="188" t="s">
        <v>0</v>
      </c>
      <c r="B1" s="188"/>
    </row>
    <row r="2" spans="1:2" ht="15">
      <c r="A2" s="1" t="s">
        <v>1</v>
      </c>
      <c r="B2" s="2" t="s">
        <v>2</v>
      </c>
    </row>
    <row r="3" spans="1:2" ht="15">
      <c r="A3" s="3" t="s">
        <v>3</v>
      </c>
      <c r="B3" s="4" t="s">
        <v>4</v>
      </c>
    </row>
    <row r="4" spans="1:2" ht="15">
      <c r="A4" s="3" t="s">
        <v>5</v>
      </c>
      <c r="B4" s="4" t="s">
        <v>6</v>
      </c>
    </row>
    <row r="5" spans="1:2" ht="15">
      <c r="A5" s="3" t="s">
        <v>7</v>
      </c>
      <c r="B5" s="5">
        <v>3000000</v>
      </c>
    </row>
    <row r="6" spans="1:2" ht="30">
      <c r="A6" s="3" t="s">
        <v>8</v>
      </c>
      <c r="B6" s="4" t="s">
        <v>9</v>
      </c>
    </row>
    <row r="7" spans="1:2" ht="60">
      <c r="A7" s="3" t="s">
        <v>10</v>
      </c>
      <c r="B7" s="4" t="s">
        <v>11</v>
      </c>
    </row>
    <row r="8" spans="1:2" ht="15">
      <c r="A8" s="3" t="s">
        <v>12</v>
      </c>
      <c r="B8" s="4" t="s">
        <v>6</v>
      </c>
    </row>
    <row r="9" spans="1:2" ht="97.5" customHeight="1">
      <c r="A9" s="3" t="s">
        <v>13</v>
      </c>
      <c r="B9" s="4" t="s">
        <v>416</v>
      </c>
    </row>
    <row r="10" spans="1:2" ht="55.5" customHeight="1">
      <c r="A10" s="3" t="s">
        <v>14</v>
      </c>
      <c r="B10" s="4" t="s">
        <v>15</v>
      </c>
    </row>
    <row r="11" spans="1:2" ht="45">
      <c r="A11" s="3" t="s">
        <v>16</v>
      </c>
      <c r="B11" s="4" t="s">
        <v>17</v>
      </c>
    </row>
    <row r="12" spans="1:2" ht="15">
      <c r="A12" s="3" t="s">
        <v>18</v>
      </c>
      <c r="B12" s="4" t="s">
        <v>6</v>
      </c>
    </row>
    <row r="13" spans="1:2" ht="30">
      <c r="A13" s="3" t="s">
        <v>19</v>
      </c>
      <c r="B13" s="4" t="s">
        <v>20</v>
      </c>
    </row>
    <row r="14" spans="1:2" ht="30">
      <c r="A14" s="3" t="s">
        <v>21</v>
      </c>
      <c r="B14" s="4" t="s">
        <v>22</v>
      </c>
    </row>
    <row r="15" spans="1:2" ht="30">
      <c r="A15" s="3" t="s">
        <v>23</v>
      </c>
      <c r="B15" s="4" t="s">
        <v>2</v>
      </c>
    </row>
    <row r="16" spans="1:2" ht="15">
      <c r="A16" s="6" t="s">
        <v>24</v>
      </c>
      <c r="B16" s="7" t="s">
        <v>25</v>
      </c>
    </row>
    <row r="17" spans="1:2" ht="15">
      <c r="A17" s="3" t="s">
        <v>26</v>
      </c>
      <c r="B17" s="4" t="s">
        <v>27</v>
      </c>
    </row>
    <row r="18" spans="1:2" ht="30">
      <c r="A18" s="3" t="s">
        <v>28</v>
      </c>
      <c r="B18" s="4" t="s">
        <v>29</v>
      </c>
    </row>
    <row r="19" spans="1:2" ht="30">
      <c r="A19" s="3" t="s">
        <v>30</v>
      </c>
      <c r="B19" s="4" t="s">
        <v>31</v>
      </c>
    </row>
    <row r="20" spans="1:2" ht="30">
      <c r="A20" s="3" t="s">
        <v>32</v>
      </c>
      <c r="B20" s="4" t="s">
        <v>33</v>
      </c>
    </row>
    <row r="21" spans="1:2" ht="15">
      <c r="A21" s="3" t="s">
        <v>34</v>
      </c>
      <c r="B21" s="4" t="s">
        <v>35</v>
      </c>
    </row>
    <row r="22" spans="1:2" ht="15">
      <c r="A22" s="3" t="s">
        <v>36</v>
      </c>
      <c r="B22" s="4" t="s">
        <v>37</v>
      </c>
    </row>
    <row r="23" spans="1:2" ht="15">
      <c r="A23" s="3" t="s">
        <v>38</v>
      </c>
      <c r="B23" s="4" t="s">
        <v>39</v>
      </c>
    </row>
    <row r="24" spans="1:2" ht="15">
      <c r="A24" s="3" t="s">
        <v>40</v>
      </c>
      <c r="B24" s="4" t="s">
        <v>41</v>
      </c>
    </row>
    <row r="25" spans="1:2" ht="15">
      <c r="A25" s="3" t="s">
        <v>42</v>
      </c>
      <c r="B25" s="4" t="s">
        <v>43</v>
      </c>
    </row>
    <row r="26" spans="1:2" ht="30">
      <c r="A26" s="6" t="s">
        <v>44</v>
      </c>
      <c r="B26" s="7" t="s">
        <v>45</v>
      </c>
    </row>
    <row r="27" spans="1:2" ht="15">
      <c r="A27" s="3" t="s">
        <v>46</v>
      </c>
      <c r="B27" s="4" t="s">
        <v>47</v>
      </c>
    </row>
    <row r="28" spans="1:2" ht="15">
      <c r="A28" s="3" t="s">
        <v>48</v>
      </c>
      <c r="B28" s="4" t="s">
        <v>49</v>
      </c>
    </row>
    <row r="29" spans="1:2" ht="45">
      <c r="A29" s="3" t="s">
        <v>50</v>
      </c>
      <c r="B29" s="4" t="s">
        <v>51</v>
      </c>
    </row>
    <row r="30" spans="1:2" ht="30">
      <c r="A30" s="6" t="s">
        <v>52</v>
      </c>
      <c r="B30" s="7" t="s">
        <v>53</v>
      </c>
    </row>
    <row r="31" spans="1:2" ht="15">
      <c r="A31" s="3" t="s">
        <v>54</v>
      </c>
      <c r="B31" s="4" t="s">
        <v>55</v>
      </c>
    </row>
    <row r="32" spans="1:2" ht="30">
      <c r="A32" s="3" t="s">
        <v>56</v>
      </c>
      <c r="B32" s="4" t="s">
        <v>57</v>
      </c>
    </row>
    <row r="33" spans="1:2" ht="30">
      <c r="A33" s="3" t="s">
        <v>58</v>
      </c>
      <c r="B33" s="4" t="s">
        <v>59</v>
      </c>
    </row>
    <row r="34" spans="1:2" ht="45">
      <c r="A34" s="3" t="s">
        <v>60</v>
      </c>
      <c r="B34" s="4" t="s">
        <v>61</v>
      </c>
    </row>
    <row r="35" spans="1:2" ht="15">
      <c r="A35" s="6" t="s">
        <v>62</v>
      </c>
      <c r="B35" s="7" t="s">
        <v>63</v>
      </c>
    </row>
    <row r="36" spans="1:2" ht="45">
      <c r="A36" s="3" t="s">
        <v>64</v>
      </c>
      <c r="B36" s="4" t="s">
        <v>65</v>
      </c>
    </row>
    <row r="37" spans="1:2" ht="15">
      <c r="A37" s="3" t="s">
        <v>66</v>
      </c>
      <c r="B37" s="4" t="s">
        <v>67</v>
      </c>
    </row>
    <row r="38" spans="1:2" ht="15">
      <c r="A38" s="3" t="s">
        <v>68</v>
      </c>
      <c r="B38" s="4" t="s">
        <v>69</v>
      </c>
    </row>
    <row r="39" spans="1:2" ht="30">
      <c r="A39" s="6" t="s">
        <v>70</v>
      </c>
      <c r="B39" s="7" t="s">
        <v>71</v>
      </c>
    </row>
    <row r="40" spans="1:2" ht="30">
      <c r="A40" s="3" t="s">
        <v>72</v>
      </c>
      <c r="B40" s="4" t="s">
        <v>73</v>
      </c>
    </row>
    <row r="41" spans="1:2" ht="60">
      <c r="A41" s="3" t="s">
        <v>74</v>
      </c>
      <c r="B41" s="4" t="s">
        <v>75</v>
      </c>
    </row>
    <row r="42" spans="1:2" ht="60">
      <c r="A42" s="3" t="s">
        <v>76</v>
      </c>
      <c r="B42" s="4" t="s">
        <v>77</v>
      </c>
    </row>
    <row r="43" spans="1:2" ht="45">
      <c r="A43" s="3" t="s">
        <v>78</v>
      </c>
      <c r="B43" s="4" t="s">
        <v>79</v>
      </c>
    </row>
    <row r="44" spans="1:2" ht="45">
      <c r="A44" s="3" t="s">
        <v>80</v>
      </c>
      <c r="B44" s="4" t="s">
        <v>81</v>
      </c>
    </row>
    <row r="45" spans="1:2" ht="15">
      <c r="A45" s="6" t="s">
        <v>82</v>
      </c>
      <c r="B45" s="7" t="s">
        <v>83</v>
      </c>
    </row>
    <row r="46" spans="1:2" ht="30">
      <c r="A46" s="3" t="s">
        <v>84</v>
      </c>
      <c r="B46" s="4" t="s">
        <v>85</v>
      </c>
    </row>
    <row r="47" spans="1:2" ht="45">
      <c r="A47" s="3" t="s">
        <v>86</v>
      </c>
      <c r="B47" s="4" t="s">
        <v>87</v>
      </c>
    </row>
    <row r="48" spans="1:2" ht="45">
      <c r="A48" s="3" t="s">
        <v>88</v>
      </c>
      <c r="B48" s="4" t="s">
        <v>89</v>
      </c>
    </row>
    <row r="49" spans="1:2" ht="88.5" customHeight="1">
      <c r="A49" s="3" t="s">
        <v>90</v>
      </c>
      <c r="B49" s="4" t="s">
        <v>91</v>
      </c>
    </row>
    <row r="50" spans="1:2" ht="45">
      <c r="A50" s="3" t="s">
        <v>92</v>
      </c>
      <c r="B50" s="4" t="s">
        <v>93</v>
      </c>
    </row>
    <row r="51" spans="1:2" ht="15">
      <c r="A51" s="3" t="s">
        <v>94</v>
      </c>
      <c r="B51" s="4" t="s">
        <v>6</v>
      </c>
    </row>
    <row r="52" spans="1:2" ht="60">
      <c r="A52" s="3" t="s">
        <v>95</v>
      </c>
      <c r="B52" s="4" t="s">
        <v>96</v>
      </c>
    </row>
    <row r="53" spans="1:2" ht="45">
      <c r="A53" s="3" t="s">
        <v>97</v>
      </c>
      <c r="B53" s="4" t="s">
        <v>98</v>
      </c>
    </row>
    <row r="54" spans="1:2" ht="30">
      <c r="A54" s="3" t="s">
        <v>99</v>
      </c>
      <c r="B54" s="4" t="s">
        <v>100</v>
      </c>
    </row>
    <row r="55" spans="1:2" ht="30">
      <c r="A55" s="3" t="s">
        <v>101</v>
      </c>
      <c r="B55" s="4" t="s">
        <v>100</v>
      </c>
    </row>
    <row r="56" spans="1:2" ht="15">
      <c r="A56" s="3" t="s">
        <v>102</v>
      </c>
      <c r="B56" s="4" t="s">
        <v>103</v>
      </c>
    </row>
    <row r="57" spans="1:2" ht="15">
      <c r="A57" s="3" t="s">
        <v>104</v>
      </c>
      <c r="B57" s="4" t="s">
        <v>105</v>
      </c>
    </row>
    <row r="58" spans="1:2" ht="15">
      <c r="A58" s="3" t="s">
        <v>106</v>
      </c>
      <c r="B58" s="4" t="s">
        <v>107</v>
      </c>
    </row>
    <row r="59" spans="1:2" ht="15">
      <c r="A59" s="3" t="s">
        <v>108</v>
      </c>
      <c r="B59" s="4" t="s">
        <v>109</v>
      </c>
    </row>
    <row r="60" spans="1:2" ht="15">
      <c r="A60" s="3" t="s">
        <v>110</v>
      </c>
      <c r="B60" s="4" t="s">
        <v>111</v>
      </c>
    </row>
    <row r="61" spans="1:2" ht="15">
      <c r="A61" s="3" t="s">
        <v>112</v>
      </c>
      <c r="B61" s="4" t="s">
        <v>113</v>
      </c>
    </row>
    <row r="62" spans="1:2" ht="30">
      <c r="A62" s="3" t="s">
        <v>114</v>
      </c>
      <c r="B62" s="4" t="s">
        <v>115</v>
      </c>
    </row>
    <row r="63" spans="1:2" ht="15">
      <c r="A63" s="3" t="s">
        <v>116</v>
      </c>
      <c r="B63" s="4" t="s">
        <v>117</v>
      </c>
    </row>
    <row r="64" spans="1:2" ht="15">
      <c r="A64" s="3" t="s">
        <v>118</v>
      </c>
      <c r="B64" s="4" t="s">
        <v>119</v>
      </c>
    </row>
    <row r="65" spans="1:2" ht="30">
      <c r="A65" s="3" t="s">
        <v>120</v>
      </c>
      <c r="B65" s="4" t="s">
        <v>121</v>
      </c>
    </row>
    <row r="66" spans="1:2" ht="15">
      <c r="A66" s="3" t="s">
        <v>122</v>
      </c>
      <c r="B66" s="4" t="s">
        <v>123</v>
      </c>
    </row>
    <row r="67" spans="1:2" ht="15">
      <c r="A67" s="3" t="s">
        <v>124</v>
      </c>
      <c r="B67" s="4" t="s">
        <v>125</v>
      </c>
    </row>
    <row r="68" spans="1:2" ht="15">
      <c r="A68" s="3" t="s">
        <v>126</v>
      </c>
      <c r="B68" s="4" t="s">
        <v>127</v>
      </c>
    </row>
    <row r="69" spans="1:2" ht="15">
      <c r="A69" s="3" t="s">
        <v>128</v>
      </c>
      <c r="B69" s="4" t="s">
        <v>129</v>
      </c>
    </row>
    <row r="70" spans="1:2" ht="15">
      <c r="A70" s="3" t="s">
        <v>130</v>
      </c>
      <c r="B70" s="4" t="s">
        <v>6</v>
      </c>
    </row>
    <row r="71" spans="1:2" ht="15">
      <c r="A71" s="3" t="s">
        <v>131</v>
      </c>
      <c r="B71" s="4" t="s">
        <v>132</v>
      </c>
    </row>
    <row r="72" spans="1:2" ht="75">
      <c r="A72" s="3" t="s">
        <v>133</v>
      </c>
      <c r="B72" s="4" t="s">
        <v>134</v>
      </c>
    </row>
    <row r="73" spans="1:2" ht="45">
      <c r="A73" s="3" t="s">
        <v>135</v>
      </c>
      <c r="B73" s="4" t="s">
        <v>136</v>
      </c>
    </row>
    <row r="74" spans="1:2" ht="15">
      <c r="A74" s="3" t="s">
        <v>137</v>
      </c>
      <c r="B74" s="4" t="s">
        <v>6</v>
      </c>
    </row>
    <row r="75" spans="1:2" ht="30">
      <c r="A75" s="3" t="s">
        <v>138</v>
      </c>
      <c r="B75" s="4" t="s">
        <v>139</v>
      </c>
    </row>
    <row r="76" spans="1:2" ht="30">
      <c r="A76" s="3" t="s">
        <v>140</v>
      </c>
      <c r="B76" s="4" t="s">
        <v>100</v>
      </c>
    </row>
    <row r="77" spans="1:2" ht="30">
      <c r="A77" s="3" t="s">
        <v>141</v>
      </c>
      <c r="B77" s="4" t="s">
        <v>100</v>
      </c>
    </row>
    <row r="78" spans="1:2" ht="15.75" thickBot="1">
      <c r="A78" s="8" t="s">
        <v>142</v>
      </c>
      <c r="B78" s="9" t="s">
        <v>143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PageLayoutView="0" workbookViewId="0" topLeftCell="A1">
      <selection activeCell="E10" sqref="E10:E18"/>
    </sheetView>
  </sheetViews>
  <sheetFormatPr defaultColWidth="11.421875" defaultRowHeight="15"/>
  <sheetData>
    <row r="1" spans="1:28" ht="15">
      <c r="A1" s="224" t="s">
        <v>144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28" ht="20.25">
      <c r="A2" s="206" t="s">
        <v>145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8" ht="2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ht="15">
      <c r="A4" s="20" t="s">
        <v>147</v>
      </c>
      <c r="B4" s="21"/>
      <c r="C4" s="21"/>
      <c r="D4" s="22"/>
      <c r="E4" s="13"/>
      <c r="F4" s="19"/>
      <c r="G4" s="17"/>
      <c r="H4" s="207" t="s">
        <v>148</v>
      </c>
      <c r="I4" s="208"/>
      <c r="J4" s="208"/>
      <c r="K4" s="208"/>
      <c r="L4" s="208"/>
      <c r="M4" s="208"/>
      <c r="N4" s="208"/>
      <c r="O4" s="208"/>
      <c r="P4" s="208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</row>
    <row r="5" spans="1:28" ht="15">
      <c r="A5" s="20" t="s">
        <v>149</v>
      </c>
      <c r="B5" s="21"/>
      <c r="C5" s="21"/>
      <c r="D5" s="22"/>
      <c r="E5" s="13"/>
      <c r="F5" s="19"/>
      <c r="G5" s="17"/>
      <c r="H5" s="207">
        <v>5353</v>
      </c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17"/>
      <c r="T5" s="17"/>
      <c r="U5" s="17"/>
      <c r="V5" s="17"/>
      <c r="W5" s="17"/>
      <c r="X5" s="17"/>
      <c r="Y5" s="17"/>
      <c r="Z5" s="17"/>
      <c r="AA5" s="17"/>
      <c r="AB5" s="18"/>
    </row>
    <row r="6" spans="1:28" ht="15">
      <c r="A6" s="214" t="s">
        <v>150</v>
      </c>
      <c r="B6" s="215"/>
      <c r="C6" s="215"/>
      <c r="D6" s="216"/>
      <c r="E6" s="13"/>
      <c r="F6" s="19"/>
      <c r="G6" s="17"/>
      <c r="H6" s="209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17"/>
      <c r="W6" s="17"/>
      <c r="X6" s="17"/>
      <c r="Y6" s="17"/>
      <c r="Z6" s="17"/>
      <c r="AA6" s="17"/>
      <c r="AB6" s="18"/>
    </row>
    <row r="7" spans="1:28" ht="15">
      <c r="A7" s="211" t="s">
        <v>151</v>
      </c>
      <c r="B7" s="212"/>
      <c r="C7" s="212"/>
      <c r="D7" s="213"/>
      <c r="E7" s="13"/>
      <c r="F7" s="19"/>
      <c r="G7" s="17"/>
      <c r="H7" s="207" t="s">
        <v>152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17"/>
      <c r="U7" s="17"/>
      <c r="V7" s="17"/>
      <c r="W7" s="17"/>
      <c r="X7" s="17"/>
      <c r="Y7" s="17"/>
      <c r="Z7" s="17"/>
      <c r="AA7" s="17"/>
      <c r="AB7" s="18"/>
    </row>
    <row r="8" spans="1:28" ht="60">
      <c r="A8" s="202" t="s">
        <v>7</v>
      </c>
      <c r="B8" s="189" t="s">
        <v>153</v>
      </c>
      <c r="C8" s="203" t="s">
        <v>154</v>
      </c>
      <c r="D8" s="189" t="s">
        <v>155</v>
      </c>
      <c r="E8" s="204" t="s">
        <v>156</v>
      </c>
      <c r="F8" s="204" t="s">
        <v>157</v>
      </c>
      <c r="G8" s="204" t="s">
        <v>158</v>
      </c>
      <c r="H8" s="189" t="s">
        <v>159</v>
      </c>
      <c r="I8" s="189" t="s">
        <v>160</v>
      </c>
      <c r="J8" s="189"/>
      <c r="K8" s="189"/>
      <c r="L8" s="203" t="s">
        <v>161</v>
      </c>
      <c r="M8" s="189" t="s">
        <v>162</v>
      </c>
      <c r="N8" s="16" t="s">
        <v>163</v>
      </c>
      <c r="O8" s="12" t="s">
        <v>164</v>
      </c>
      <c r="P8" s="189" t="s">
        <v>165</v>
      </c>
      <c r="Q8" s="189"/>
      <c r="R8" s="189" t="s">
        <v>166</v>
      </c>
      <c r="S8" s="189"/>
      <c r="T8" s="189"/>
      <c r="U8" s="189"/>
      <c r="V8" s="189" t="s">
        <v>167</v>
      </c>
      <c r="W8" s="189" t="s">
        <v>168</v>
      </c>
      <c r="X8" s="189"/>
      <c r="Y8" s="189"/>
      <c r="Z8" s="189"/>
      <c r="AA8" s="189" t="s">
        <v>169</v>
      </c>
      <c r="AB8" s="189" t="s">
        <v>170</v>
      </c>
    </row>
    <row r="9" spans="1:28" ht="36">
      <c r="A9" s="202"/>
      <c r="B9" s="189"/>
      <c r="C9" s="203"/>
      <c r="D9" s="189"/>
      <c r="E9" s="205"/>
      <c r="F9" s="205"/>
      <c r="G9" s="205"/>
      <c r="H9" s="189"/>
      <c r="I9" s="12" t="s">
        <v>160</v>
      </c>
      <c r="J9" s="12" t="s">
        <v>171</v>
      </c>
      <c r="K9" s="12" t="s">
        <v>172</v>
      </c>
      <c r="L9" s="203"/>
      <c r="M9" s="189"/>
      <c r="N9" s="16"/>
      <c r="O9" s="12"/>
      <c r="P9" s="12" t="s">
        <v>173</v>
      </c>
      <c r="Q9" s="12" t="s">
        <v>174</v>
      </c>
      <c r="R9" s="15">
        <v>2012</v>
      </c>
      <c r="S9" s="15">
        <v>2013</v>
      </c>
      <c r="T9" s="15">
        <v>2014</v>
      </c>
      <c r="U9" s="15">
        <v>2015</v>
      </c>
      <c r="V9" s="189"/>
      <c r="W9" s="15">
        <v>2012</v>
      </c>
      <c r="X9" s="15">
        <v>2013</v>
      </c>
      <c r="Y9" s="15">
        <v>2014</v>
      </c>
      <c r="Z9" s="15">
        <v>2015</v>
      </c>
      <c r="AA9" s="189"/>
      <c r="AB9" s="189"/>
    </row>
    <row r="10" spans="1:28" ht="51">
      <c r="A10" s="23">
        <v>3000000</v>
      </c>
      <c r="B10" s="23" t="s">
        <v>175</v>
      </c>
      <c r="C10" s="23">
        <v>2</v>
      </c>
      <c r="D10" s="193" t="s">
        <v>176</v>
      </c>
      <c r="E10" s="193">
        <v>30</v>
      </c>
      <c r="F10" s="193">
        <v>1</v>
      </c>
      <c r="G10" s="196">
        <v>1</v>
      </c>
      <c r="H10" s="199" t="s">
        <v>177</v>
      </c>
      <c r="I10" s="193" t="s">
        <v>178</v>
      </c>
      <c r="J10" s="190">
        <v>0.85</v>
      </c>
      <c r="K10" s="190">
        <v>1</v>
      </c>
      <c r="L10" s="23" t="s">
        <v>27</v>
      </c>
      <c r="M10" s="23" t="s">
        <v>26</v>
      </c>
      <c r="N10" s="27" t="s">
        <v>179</v>
      </c>
      <c r="O10" s="220" t="s">
        <v>180</v>
      </c>
      <c r="P10" s="217" t="s">
        <v>181</v>
      </c>
      <c r="Q10" s="220">
        <v>100</v>
      </c>
      <c r="R10" s="221">
        <v>0.8875</v>
      </c>
      <c r="S10" s="221">
        <v>0.925</v>
      </c>
      <c r="T10" s="221">
        <v>0.9625</v>
      </c>
      <c r="U10" s="221">
        <v>1</v>
      </c>
      <c r="V10" s="225">
        <v>3469393410</v>
      </c>
      <c r="W10" s="225">
        <v>810948672</v>
      </c>
      <c r="X10" s="225">
        <v>847441362</v>
      </c>
      <c r="Y10" s="225">
        <v>885576223</v>
      </c>
      <c r="Z10" s="225">
        <v>925427153</v>
      </c>
      <c r="AA10" s="23" t="s">
        <v>182</v>
      </c>
      <c r="AB10" s="42" t="s">
        <v>183</v>
      </c>
    </row>
    <row r="11" spans="1:28" ht="76.5">
      <c r="A11" s="23"/>
      <c r="B11" s="23"/>
      <c r="C11" s="23"/>
      <c r="D11" s="194"/>
      <c r="E11" s="194"/>
      <c r="F11" s="194"/>
      <c r="G11" s="197"/>
      <c r="H11" s="200"/>
      <c r="I11" s="194"/>
      <c r="J11" s="191"/>
      <c r="K11" s="191"/>
      <c r="L11" s="27" t="s">
        <v>29</v>
      </c>
      <c r="M11" s="28" t="s">
        <v>28</v>
      </c>
      <c r="N11" s="27" t="s">
        <v>179</v>
      </c>
      <c r="O11" s="218"/>
      <c r="P11" s="218"/>
      <c r="Q11" s="218"/>
      <c r="R11" s="222"/>
      <c r="S11" s="222"/>
      <c r="T11" s="222"/>
      <c r="U11" s="222"/>
      <c r="V11" s="226"/>
      <c r="W11" s="226"/>
      <c r="X11" s="226"/>
      <c r="Y11" s="226"/>
      <c r="Z11" s="226"/>
      <c r="AA11" s="23"/>
      <c r="AB11" s="25"/>
    </row>
    <row r="12" spans="1:28" ht="76.5">
      <c r="A12" s="23"/>
      <c r="B12" s="23"/>
      <c r="C12" s="23"/>
      <c r="D12" s="194"/>
      <c r="E12" s="194"/>
      <c r="F12" s="194"/>
      <c r="G12" s="197"/>
      <c r="H12" s="200"/>
      <c r="I12" s="194"/>
      <c r="J12" s="191"/>
      <c r="K12" s="191"/>
      <c r="L12" s="27" t="s">
        <v>31</v>
      </c>
      <c r="M12" s="28" t="s">
        <v>30</v>
      </c>
      <c r="N12" s="27" t="s">
        <v>179</v>
      </c>
      <c r="O12" s="218"/>
      <c r="P12" s="218"/>
      <c r="Q12" s="218"/>
      <c r="R12" s="222"/>
      <c r="S12" s="222"/>
      <c r="T12" s="222"/>
      <c r="U12" s="222"/>
      <c r="V12" s="226"/>
      <c r="W12" s="226"/>
      <c r="X12" s="226"/>
      <c r="Y12" s="226"/>
      <c r="Z12" s="226"/>
      <c r="AA12" s="23"/>
      <c r="AB12" s="25"/>
    </row>
    <row r="13" spans="1:28" ht="114.75">
      <c r="A13" s="23"/>
      <c r="B13" s="23"/>
      <c r="C13" s="23"/>
      <c r="D13" s="194"/>
      <c r="E13" s="194"/>
      <c r="F13" s="194"/>
      <c r="G13" s="197"/>
      <c r="H13" s="200"/>
      <c r="I13" s="194"/>
      <c r="J13" s="191"/>
      <c r="K13" s="191"/>
      <c r="L13" s="27" t="s">
        <v>33</v>
      </c>
      <c r="M13" s="28" t="s">
        <v>32</v>
      </c>
      <c r="N13" s="27" t="s">
        <v>179</v>
      </c>
      <c r="O13" s="218"/>
      <c r="P13" s="218"/>
      <c r="Q13" s="218"/>
      <c r="R13" s="222"/>
      <c r="S13" s="222"/>
      <c r="T13" s="222"/>
      <c r="U13" s="222"/>
      <c r="V13" s="226"/>
      <c r="W13" s="226"/>
      <c r="X13" s="226"/>
      <c r="Y13" s="226"/>
      <c r="Z13" s="226"/>
      <c r="AA13" s="23"/>
      <c r="AB13" s="25"/>
    </row>
    <row r="14" spans="1:28" ht="63.75">
      <c r="A14" s="23"/>
      <c r="B14" s="23"/>
      <c r="C14" s="23"/>
      <c r="D14" s="194"/>
      <c r="E14" s="194"/>
      <c r="F14" s="194"/>
      <c r="G14" s="197"/>
      <c r="H14" s="200"/>
      <c r="I14" s="194"/>
      <c r="J14" s="191"/>
      <c r="K14" s="191"/>
      <c r="L14" s="27" t="s">
        <v>35</v>
      </c>
      <c r="M14" s="28" t="s">
        <v>34</v>
      </c>
      <c r="N14" s="27" t="s">
        <v>179</v>
      </c>
      <c r="O14" s="218"/>
      <c r="P14" s="218"/>
      <c r="Q14" s="218"/>
      <c r="R14" s="222"/>
      <c r="S14" s="222"/>
      <c r="T14" s="222"/>
      <c r="U14" s="222"/>
      <c r="V14" s="226"/>
      <c r="W14" s="226"/>
      <c r="X14" s="226"/>
      <c r="Y14" s="226"/>
      <c r="Z14" s="226"/>
      <c r="AA14" s="23"/>
      <c r="AB14" s="25"/>
    </row>
    <row r="15" spans="1:28" ht="51">
      <c r="A15" s="23"/>
      <c r="B15" s="23"/>
      <c r="C15" s="23"/>
      <c r="D15" s="194"/>
      <c r="E15" s="194"/>
      <c r="F15" s="194"/>
      <c r="G15" s="197"/>
      <c r="H15" s="200"/>
      <c r="I15" s="194"/>
      <c r="J15" s="191"/>
      <c r="K15" s="191"/>
      <c r="L15" s="27" t="s">
        <v>37</v>
      </c>
      <c r="M15" s="28" t="s">
        <v>36</v>
      </c>
      <c r="N15" s="27" t="s">
        <v>179</v>
      </c>
      <c r="O15" s="218"/>
      <c r="P15" s="218"/>
      <c r="Q15" s="218"/>
      <c r="R15" s="222"/>
      <c r="S15" s="222"/>
      <c r="T15" s="222"/>
      <c r="U15" s="222"/>
      <c r="V15" s="226"/>
      <c r="W15" s="226"/>
      <c r="X15" s="226"/>
      <c r="Y15" s="226"/>
      <c r="Z15" s="226"/>
      <c r="AA15" s="23"/>
      <c r="AB15" s="25"/>
    </row>
    <row r="16" spans="1:28" ht="51">
      <c r="A16" s="23"/>
      <c r="B16" s="23"/>
      <c r="C16" s="23"/>
      <c r="D16" s="194"/>
      <c r="E16" s="194"/>
      <c r="F16" s="194"/>
      <c r="G16" s="197"/>
      <c r="H16" s="200"/>
      <c r="I16" s="194"/>
      <c r="J16" s="191"/>
      <c r="K16" s="191"/>
      <c r="L16" s="27" t="s">
        <v>39</v>
      </c>
      <c r="M16" s="28" t="s">
        <v>38</v>
      </c>
      <c r="N16" s="27" t="s">
        <v>179</v>
      </c>
      <c r="O16" s="218"/>
      <c r="P16" s="218"/>
      <c r="Q16" s="218"/>
      <c r="R16" s="222"/>
      <c r="S16" s="222"/>
      <c r="T16" s="222"/>
      <c r="U16" s="222"/>
      <c r="V16" s="226"/>
      <c r="W16" s="226"/>
      <c r="X16" s="226"/>
      <c r="Y16" s="226"/>
      <c r="Z16" s="226"/>
      <c r="AA16" s="23"/>
      <c r="AB16" s="25"/>
    </row>
    <row r="17" spans="1:28" ht="63.75">
      <c r="A17" s="23"/>
      <c r="B17" s="23"/>
      <c r="C17" s="23"/>
      <c r="D17" s="194"/>
      <c r="E17" s="194"/>
      <c r="F17" s="194"/>
      <c r="G17" s="197"/>
      <c r="H17" s="200"/>
      <c r="I17" s="194"/>
      <c r="J17" s="191"/>
      <c r="K17" s="191"/>
      <c r="L17" s="27" t="s">
        <v>41</v>
      </c>
      <c r="M17" s="28" t="s">
        <v>40</v>
      </c>
      <c r="N17" s="27" t="s">
        <v>179</v>
      </c>
      <c r="O17" s="218"/>
      <c r="P17" s="218"/>
      <c r="Q17" s="218"/>
      <c r="R17" s="222"/>
      <c r="S17" s="222"/>
      <c r="T17" s="222"/>
      <c r="U17" s="222"/>
      <c r="V17" s="226"/>
      <c r="W17" s="226"/>
      <c r="X17" s="226"/>
      <c r="Y17" s="226"/>
      <c r="Z17" s="226"/>
      <c r="AA17" s="23"/>
      <c r="AB17" s="25"/>
    </row>
    <row r="18" spans="1:28" ht="51">
      <c r="A18" s="23"/>
      <c r="B18" s="23"/>
      <c r="C18" s="23"/>
      <c r="D18" s="195"/>
      <c r="E18" s="195"/>
      <c r="F18" s="195"/>
      <c r="G18" s="198"/>
      <c r="H18" s="201"/>
      <c r="I18" s="195"/>
      <c r="J18" s="192"/>
      <c r="K18" s="192"/>
      <c r="L18" s="27" t="s">
        <v>43</v>
      </c>
      <c r="M18" s="28" t="s">
        <v>42</v>
      </c>
      <c r="N18" s="27" t="s">
        <v>179</v>
      </c>
      <c r="O18" s="219"/>
      <c r="P18" s="219"/>
      <c r="Q18" s="219"/>
      <c r="R18" s="223"/>
      <c r="S18" s="223"/>
      <c r="T18" s="223"/>
      <c r="U18" s="223"/>
      <c r="V18" s="227"/>
      <c r="W18" s="227"/>
      <c r="X18" s="227"/>
      <c r="Y18" s="227"/>
      <c r="Z18" s="227"/>
      <c r="AA18" s="23"/>
      <c r="AB18" s="25"/>
    </row>
    <row r="19" spans="1:28" ht="102.75">
      <c r="A19" s="23">
        <v>3000000</v>
      </c>
      <c r="B19" s="23" t="s">
        <v>175</v>
      </c>
      <c r="C19" s="23">
        <v>2</v>
      </c>
      <c r="D19" s="220" t="s">
        <v>184</v>
      </c>
      <c r="E19" s="23">
        <v>10</v>
      </c>
      <c r="F19" s="23">
        <v>2</v>
      </c>
      <c r="G19" s="23"/>
      <c r="H19" s="29" t="s">
        <v>185</v>
      </c>
      <c r="I19" s="29" t="s">
        <v>186</v>
      </c>
      <c r="J19" s="30">
        <v>0.9</v>
      </c>
      <c r="K19" s="30">
        <v>0.98</v>
      </c>
      <c r="L19" s="27" t="s">
        <v>47</v>
      </c>
      <c r="M19" s="28" t="s">
        <v>46</v>
      </c>
      <c r="N19" s="26">
        <v>0.3333</v>
      </c>
      <c r="O19" s="27" t="s">
        <v>187</v>
      </c>
      <c r="P19" s="27" t="s">
        <v>188</v>
      </c>
      <c r="Q19" s="31">
        <v>0.98</v>
      </c>
      <c r="R19" s="26">
        <v>0.245</v>
      </c>
      <c r="S19" s="26">
        <v>0.245</v>
      </c>
      <c r="T19" s="26">
        <v>0.245</v>
      </c>
      <c r="U19" s="26">
        <v>0.245</v>
      </c>
      <c r="V19" s="32">
        <v>12738015.375</v>
      </c>
      <c r="W19" s="32">
        <v>3000000</v>
      </c>
      <c r="X19" s="32">
        <v>3135000</v>
      </c>
      <c r="Y19" s="32">
        <v>3244725</v>
      </c>
      <c r="Z19" s="32">
        <v>3358290.375</v>
      </c>
      <c r="AA19" s="23" t="s">
        <v>182</v>
      </c>
      <c r="AB19" s="42" t="s">
        <v>183</v>
      </c>
    </row>
    <row r="20" spans="1:28" ht="51">
      <c r="A20" s="23"/>
      <c r="B20" s="23"/>
      <c r="C20" s="23"/>
      <c r="D20" s="218"/>
      <c r="E20" s="23"/>
      <c r="F20" s="23"/>
      <c r="G20" s="23"/>
      <c r="H20" s="29"/>
      <c r="I20" s="29"/>
      <c r="J20" s="30"/>
      <c r="K20" s="30"/>
      <c r="L20" s="27" t="s">
        <v>49</v>
      </c>
      <c r="M20" s="28" t="s">
        <v>48</v>
      </c>
      <c r="N20" s="26">
        <v>0.3333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5"/>
    </row>
    <row r="21" spans="1:28" ht="140.25">
      <c r="A21" s="23"/>
      <c r="B21" s="23"/>
      <c r="C21" s="23"/>
      <c r="D21" s="219"/>
      <c r="E21" s="23"/>
      <c r="F21" s="23"/>
      <c r="G21" s="23"/>
      <c r="H21" s="29"/>
      <c r="I21" s="29"/>
      <c r="J21" s="30"/>
      <c r="K21" s="30"/>
      <c r="L21" s="27" t="s">
        <v>51</v>
      </c>
      <c r="M21" s="28" t="s">
        <v>50</v>
      </c>
      <c r="N21" s="26">
        <v>0.3333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5"/>
    </row>
    <row r="22" spans="1:28" ht="115.5">
      <c r="A22" s="23">
        <v>3000000</v>
      </c>
      <c r="B22" s="23" t="s">
        <v>175</v>
      </c>
      <c r="C22" s="23">
        <v>2</v>
      </c>
      <c r="D22" s="23" t="s">
        <v>189</v>
      </c>
      <c r="E22" s="23">
        <v>30</v>
      </c>
      <c r="F22" s="23">
        <v>3</v>
      </c>
      <c r="G22" s="23"/>
      <c r="H22" s="14" t="s">
        <v>190</v>
      </c>
      <c r="I22" s="29" t="s">
        <v>191</v>
      </c>
      <c r="J22" s="33">
        <v>0.7</v>
      </c>
      <c r="K22" s="34">
        <v>0.8</v>
      </c>
      <c r="L22" s="27" t="s">
        <v>55</v>
      </c>
      <c r="M22" s="28" t="s">
        <v>54</v>
      </c>
      <c r="N22" s="26">
        <v>0.25</v>
      </c>
      <c r="O22" s="35" t="s">
        <v>190</v>
      </c>
      <c r="P22" s="35" t="s">
        <v>192</v>
      </c>
      <c r="Q22" s="36">
        <v>0.8</v>
      </c>
      <c r="R22" s="41">
        <v>0.2</v>
      </c>
      <c r="S22" s="41">
        <v>0.2</v>
      </c>
      <c r="T22" s="41">
        <v>0.2</v>
      </c>
      <c r="U22" s="41">
        <v>0.2</v>
      </c>
      <c r="V22" s="37">
        <v>132623924</v>
      </c>
      <c r="W22" s="37">
        <v>31000000</v>
      </c>
      <c r="X22" s="37">
        <v>32395000</v>
      </c>
      <c r="Y22" s="37">
        <v>33852775</v>
      </c>
      <c r="Z22" s="37">
        <v>35376149</v>
      </c>
      <c r="AA22" s="23" t="s">
        <v>182</v>
      </c>
      <c r="AB22" s="42" t="s">
        <v>183</v>
      </c>
    </row>
    <row r="23" spans="1:28" ht="114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7" t="s">
        <v>57</v>
      </c>
      <c r="M23" s="28" t="s">
        <v>56</v>
      </c>
      <c r="N23" s="26">
        <v>0.25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5"/>
    </row>
    <row r="24" spans="1:28" ht="76.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7" t="s">
        <v>59</v>
      </c>
      <c r="M24" s="28" t="s">
        <v>58</v>
      </c>
      <c r="N24" s="26">
        <v>0.25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5"/>
    </row>
    <row r="25" spans="1:28" ht="127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7" t="s">
        <v>61</v>
      </c>
      <c r="M25" s="28" t="s">
        <v>60</v>
      </c>
      <c r="N25" s="26">
        <v>0.25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5"/>
    </row>
    <row r="26" spans="1:28" ht="127.5">
      <c r="A26" s="23">
        <v>3000000</v>
      </c>
      <c r="B26" s="23" t="s">
        <v>175</v>
      </c>
      <c r="C26" s="23">
        <v>2</v>
      </c>
      <c r="D26" s="23" t="s">
        <v>193</v>
      </c>
      <c r="E26" s="23">
        <v>15</v>
      </c>
      <c r="F26" s="23">
        <v>4</v>
      </c>
      <c r="G26" s="23"/>
      <c r="H26" s="27" t="s">
        <v>194</v>
      </c>
      <c r="I26" s="27" t="s">
        <v>195</v>
      </c>
      <c r="J26" s="23"/>
      <c r="K26" s="23">
        <v>150</v>
      </c>
      <c r="L26" s="27" t="s">
        <v>65</v>
      </c>
      <c r="M26" s="28" t="s">
        <v>64</v>
      </c>
      <c r="N26" s="26"/>
      <c r="O26" s="27" t="s">
        <v>196</v>
      </c>
      <c r="P26" s="27" t="s">
        <v>195</v>
      </c>
      <c r="Q26" s="23">
        <v>200</v>
      </c>
      <c r="R26" s="23">
        <v>50</v>
      </c>
      <c r="S26" s="23">
        <v>50</v>
      </c>
      <c r="T26" s="23">
        <v>50</v>
      </c>
      <c r="U26" s="23">
        <v>50</v>
      </c>
      <c r="V26" s="24">
        <v>4000000</v>
      </c>
      <c r="W26" s="24">
        <v>1000000</v>
      </c>
      <c r="X26" s="24">
        <v>1000000</v>
      </c>
      <c r="Y26" s="24">
        <v>1000000</v>
      </c>
      <c r="Z26" s="24">
        <v>1000000</v>
      </c>
      <c r="AA26" s="23" t="s">
        <v>182</v>
      </c>
      <c r="AB26" s="42" t="s">
        <v>183</v>
      </c>
    </row>
    <row r="27" spans="1:28" ht="5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7" t="s">
        <v>67</v>
      </c>
      <c r="M27" s="28" t="s">
        <v>66</v>
      </c>
      <c r="N27" s="26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5"/>
    </row>
    <row r="28" spans="1:28" ht="5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7" t="s">
        <v>69</v>
      </c>
      <c r="M28" s="28" t="s">
        <v>68</v>
      </c>
      <c r="N28" s="26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5"/>
    </row>
    <row r="29" spans="1:28" ht="153.75">
      <c r="A29" s="23">
        <v>3000000</v>
      </c>
      <c r="B29" s="23" t="s">
        <v>175</v>
      </c>
      <c r="C29" s="23">
        <v>2</v>
      </c>
      <c r="D29" s="23" t="s">
        <v>197</v>
      </c>
      <c r="E29" s="23">
        <v>5</v>
      </c>
      <c r="F29" s="23">
        <v>5</v>
      </c>
      <c r="G29" s="23"/>
      <c r="H29" s="38" t="s">
        <v>198</v>
      </c>
      <c r="I29" s="31">
        <v>0.2</v>
      </c>
      <c r="J29" s="23"/>
      <c r="K29" s="31">
        <v>0.2</v>
      </c>
      <c r="L29" s="27" t="s">
        <v>73</v>
      </c>
      <c r="M29" s="28" t="s">
        <v>72</v>
      </c>
      <c r="N29" s="26">
        <v>0.2</v>
      </c>
      <c r="O29" s="38" t="s">
        <v>199</v>
      </c>
      <c r="P29" s="27" t="s">
        <v>200</v>
      </c>
      <c r="Q29" s="23">
        <v>800</v>
      </c>
      <c r="R29" s="23">
        <v>200</v>
      </c>
      <c r="S29" s="23">
        <v>200</v>
      </c>
      <c r="T29" s="23">
        <v>200</v>
      </c>
      <c r="U29" s="23">
        <v>200</v>
      </c>
      <c r="V29" s="23">
        <v>2000000</v>
      </c>
      <c r="W29" s="23">
        <v>500000</v>
      </c>
      <c r="X29" s="23">
        <v>500000</v>
      </c>
      <c r="Y29" s="23">
        <v>500000</v>
      </c>
      <c r="Z29" s="23">
        <v>500000</v>
      </c>
      <c r="AA29" s="23" t="s">
        <v>182</v>
      </c>
      <c r="AB29" s="42" t="s">
        <v>183</v>
      </c>
    </row>
    <row r="30" spans="1:28" ht="191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7" t="s">
        <v>75</v>
      </c>
      <c r="M30" s="28" t="s">
        <v>74</v>
      </c>
      <c r="N30" s="26">
        <v>0.2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5"/>
    </row>
    <row r="31" spans="1:28" ht="229.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7" t="s">
        <v>77</v>
      </c>
      <c r="M31" s="28" t="s">
        <v>76</v>
      </c>
      <c r="N31" s="26">
        <v>0.2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5"/>
    </row>
    <row r="32" spans="1:28" ht="127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7" t="s">
        <v>79</v>
      </c>
      <c r="M32" s="28" t="s">
        <v>78</v>
      </c>
      <c r="N32" s="26">
        <v>0.2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5"/>
    </row>
    <row r="33" spans="1:28" ht="127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7" t="s">
        <v>81</v>
      </c>
      <c r="M33" s="28" t="s">
        <v>80</v>
      </c>
      <c r="N33" s="26">
        <v>0.2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5"/>
    </row>
    <row r="34" spans="1:28" ht="179.25">
      <c r="A34" s="23">
        <v>3000000</v>
      </c>
      <c r="B34" s="23" t="s">
        <v>175</v>
      </c>
      <c r="C34" s="23">
        <v>4</v>
      </c>
      <c r="D34" s="23" t="s">
        <v>201</v>
      </c>
      <c r="E34" s="23">
        <v>10</v>
      </c>
      <c r="F34" s="23">
        <v>6</v>
      </c>
      <c r="G34" s="23"/>
      <c r="H34" s="14" t="s">
        <v>202</v>
      </c>
      <c r="I34" s="35" t="s">
        <v>203</v>
      </c>
      <c r="J34" s="39">
        <v>0</v>
      </c>
      <c r="K34" s="37">
        <v>1</v>
      </c>
      <c r="L34" s="27" t="s">
        <v>85</v>
      </c>
      <c r="M34" s="28" t="s">
        <v>84</v>
      </c>
      <c r="N34" s="40" t="s">
        <v>204</v>
      </c>
      <c r="O34" s="14" t="s">
        <v>202</v>
      </c>
      <c r="P34" s="35" t="s">
        <v>203</v>
      </c>
      <c r="Q34" s="23">
        <v>1</v>
      </c>
      <c r="R34" s="23">
        <v>0</v>
      </c>
      <c r="S34" s="23">
        <v>0</v>
      </c>
      <c r="T34" s="23">
        <v>0</v>
      </c>
      <c r="U34" s="23">
        <v>1</v>
      </c>
      <c r="V34" s="24">
        <v>2000000</v>
      </c>
      <c r="W34" s="24">
        <v>500000</v>
      </c>
      <c r="X34" s="24">
        <v>500000</v>
      </c>
      <c r="Y34" s="24">
        <v>500000</v>
      </c>
      <c r="Z34" s="24">
        <v>500000</v>
      </c>
      <c r="AA34" s="23" t="s">
        <v>182</v>
      </c>
      <c r="AB34" s="42" t="s">
        <v>183</v>
      </c>
    </row>
    <row r="35" spans="1:28" ht="19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7" t="s">
        <v>87</v>
      </c>
      <c r="M35" s="28" t="s">
        <v>86</v>
      </c>
      <c r="N35" s="40" t="s">
        <v>204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 t="s">
        <v>182</v>
      </c>
      <c r="AB35" s="42" t="s">
        <v>183</v>
      </c>
    </row>
    <row r="36" spans="1:28" ht="165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7" t="s">
        <v>89</v>
      </c>
      <c r="M36" s="28" t="s">
        <v>88</v>
      </c>
      <c r="N36" s="40" t="s">
        <v>204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 t="s">
        <v>182</v>
      </c>
      <c r="AB36" s="42" t="s">
        <v>183</v>
      </c>
    </row>
    <row r="37" spans="1:28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</sheetData>
  <sheetProtection/>
  <mergeCells count="47">
    <mergeCell ref="Z10:Z18"/>
    <mergeCell ref="S10:S18"/>
    <mergeCell ref="T10:T18"/>
    <mergeCell ref="U10:U18"/>
    <mergeCell ref="V10:V18"/>
    <mergeCell ref="D19:D21"/>
    <mergeCell ref="W10:W18"/>
    <mergeCell ref="X10:X18"/>
    <mergeCell ref="Y10:Y18"/>
    <mergeCell ref="O10:O18"/>
    <mergeCell ref="P10:P18"/>
    <mergeCell ref="Q10:Q18"/>
    <mergeCell ref="R10:R18"/>
    <mergeCell ref="D10:D18"/>
    <mergeCell ref="E10:E18"/>
    <mergeCell ref="A1:AB1"/>
    <mergeCell ref="I8:K8"/>
    <mergeCell ref="F8:F9"/>
    <mergeCell ref="E8:E9"/>
    <mergeCell ref="W8:Z8"/>
    <mergeCell ref="V8:V9"/>
    <mergeCell ref="C8:C9"/>
    <mergeCell ref="A7:D7"/>
    <mergeCell ref="A6:D6"/>
    <mergeCell ref="P8:Q8"/>
    <mergeCell ref="A2:AB2"/>
    <mergeCell ref="R8:U8"/>
    <mergeCell ref="M8:M9"/>
    <mergeCell ref="AA8:AA9"/>
    <mergeCell ref="AB8:AB9"/>
    <mergeCell ref="A8:A9"/>
    <mergeCell ref="L8:L9"/>
    <mergeCell ref="H8:H9"/>
    <mergeCell ref="G8:G9"/>
    <mergeCell ref="D8:D9"/>
    <mergeCell ref="A3:AB3"/>
    <mergeCell ref="H4:P4"/>
    <mergeCell ref="H5:R5"/>
    <mergeCell ref="H6:U6"/>
    <mergeCell ref="H7:S7"/>
    <mergeCell ref="B8:B9"/>
    <mergeCell ref="J10:J18"/>
    <mergeCell ref="K10:K18"/>
    <mergeCell ref="F10:F18"/>
    <mergeCell ref="G10:G18"/>
    <mergeCell ref="H10:H18"/>
    <mergeCell ref="I10:I18"/>
  </mergeCells>
  <hyperlinks>
    <hyperlink ref="AB10" r:id="rId1" display="dlshispania@gmail.com"/>
    <hyperlink ref="AB19" r:id="rId2" display="dlshispania@gmail.com"/>
    <hyperlink ref="AB22" r:id="rId3" display="dlshispania@gmail.com"/>
    <hyperlink ref="AB26" r:id="rId4" display="dlshispania@gmail.com"/>
    <hyperlink ref="AB29" r:id="rId5" display="dlshispania@gmail.com"/>
    <hyperlink ref="AB34" r:id="rId6" display="dlshispania@gmail.com"/>
    <hyperlink ref="AB35" r:id="rId7" display="dlshispania@gmail.com"/>
    <hyperlink ref="AB36" r:id="rId8" display="dlshispania@gmail.com"/>
  </hyperlinks>
  <printOptions/>
  <pageMargins left="0.7" right="0.7" top="0.75" bottom="0.75" header="0.3" footer="0.3"/>
  <pageSetup horizontalDpi="600" verticalDpi="600" orientation="landscape" paperSize="5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6"/>
  <sheetViews>
    <sheetView zoomScale="60" zoomScaleNormal="60" zoomScalePageLayoutView="0" workbookViewId="0" topLeftCell="A11">
      <selection activeCell="K22" sqref="K22"/>
    </sheetView>
  </sheetViews>
  <sheetFormatPr defaultColWidth="7.57421875" defaultRowHeight="15"/>
  <cols>
    <col min="1" max="1" width="10.140625" style="0" customWidth="1"/>
    <col min="2" max="2" width="7.57421875" style="0" customWidth="1"/>
    <col min="3" max="3" width="6.00390625" style="62" customWidth="1"/>
    <col min="4" max="4" width="13.8515625" style="65" customWidth="1"/>
    <col min="5" max="5" width="5.7109375" style="58" customWidth="1"/>
    <col min="6" max="6" width="4.140625" style="62" customWidth="1"/>
    <col min="7" max="7" width="23.00390625" style="62" customWidth="1"/>
    <col min="8" max="8" width="7.57421875" style="0" customWidth="1"/>
    <col min="9" max="9" width="7.57421875" style="62" customWidth="1"/>
    <col min="10" max="10" width="10.7109375" style="0" customWidth="1"/>
    <col min="11" max="11" width="11.8515625" style="0" customWidth="1"/>
    <col min="12" max="12" width="12.00390625" style="0" customWidth="1"/>
    <col min="13" max="13" width="2.421875" style="0" customWidth="1"/>
    <col min="14" max="14" width="3.140625" style="0" customWidth="1"/>
    <col min="15" max="15" width="12.421875" style="0" customWidth="1"/>
    <col min="16" max="16" width="2.8515625" style="0" customWidth="1"/>
    <col min="17" max="17" width="3.57421875" style="0" customWidth="1"/>
    <col min="18" max="18" width="2.421875" style="0" customWidth="1"/>
    <col min="19" max="19" width="3.57421875" style="0" customWidth="1"/>
    <col min="20" max="20" width="4.00390625" style="0" customWidth="1"/>
    <col min="21" max="21" width="3.28125" style="0" customWidth="1"/>
    <col min="22" max="22" width="10.7109375" style="0" customWidth="1"/>
    <col min="23" max="23" width="10.8515625" style="0" customWidth="1"/>
    <col min="24" max="25" width="12.00390625" style="0" customWidth="1"/>
    <col min="26" max="26" width="3.7109375" style="0" customWidth="1"/>
    <col min="27" max="27" width="3.00390625" style="0" customWidth="1"/>
    <col min="28" max="28" width="10.7109375" style="0" customWidth="1"/>
    <col min="29" max="29" width="3.57421875" style="0" customWidth="1"/>
    <col min="30" max="30" width="3.421875" style="0" customWidth="1"/>
    <col min="31" max="32" width="3.00390625" style="0" customWidth="1"/>
    <col min="33" max="33" width="4.140625" style="0" customWidth="1"/>
    <col min="34" max="34" width="2.7109375" style="0" customWidth="1"/>
    <col min="35" max="35" width="10.7109375" style="0" customWidth="1"/>
    <col min="36" max="36" width="10.28125" style="0" customWidth="1"/>
    <col min="37" max="38" width="10.8515625" style="0" customWidth="1"/>
    <col min="39" max="39" width="2.7109375" style="0" customWidth="1"/>
    <col min="40" max="40" width="2.8515625" style="0" customWidth="1"/>
    <col min="41" max="41" width="9.57421875" style="0" customWidth="1"/>
    <col min="42" max="42" width="2.57421875" style="0" customWidth="1"/>
    <col min="43" max="44" width="2.7109375" style="0" customWidth="1"/>
    <col min="45" max="45" width="3.140625" style="0" customWidth="1"/>
    <col min="46" max="46" width="4.28125" style="0" customWidth="1"/>
    <col min="47" max="47" width="2.7109375" style="0" customWidth="1"/>
    <col min="48" max="48" width="10.28125" style="0" customWidth="1"/>
    <col min="49" max="49" width="10.7109375" style="0" customWidth="1"/>
    <col min="50" max="50" width="11.421875" style="0" customWidth="1"/>
    <col min="51" max="51" width="11.00390625" style="0" customWidth="1"/>
    <col min="52" max="53" width="3.00390625" style="0" customWidth="1"/>
    <col min="54" max="54" width="9.421875" style="0" customWidth="1"/>
    <col min="55" max="55" width="3.140625" style="0" customWidth="1"/>
    <col min="56" max="56" width="2.57421875" style="0" customWidth="1"/>
    <col min="57" max="57" width="3.421875" style="0" customWidth="1"/>
    <col min="58" max="58" width="3.140625" style="0" customWidth="1"/>
    <col min="59" max="59" width="4.28125" style="0" customWidth="1"/>
    <col min="60" max="60" width="3.140625" style="0" customWidth="1"/>
    <col min="61" max="61" width="10.421875" style="0" customWidth="1"/>
    <col min="62" max="62" width="9.28125" style="58" customWidth="1"/>
    <col min="63" max="63" width="9.00390625" style="0" customWidth="1"/>
  </cols>
  <sheetData>
    <row r="1" spans="1:63" ht="15">
      <c r="A1" s="246" t="s">
        <v>205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</row>
    <row r="2" spans="1:63" ht="15">
      <c r="A2" s="233" t="s">
        <v>206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</row>
    <row r="3" spans="1:63" ht="15">
      <c r="A3" s="233" t="s">
        <v>207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</row>
    <row r="4" spans="1:63" ht="15">
      <c r="A4" s="46" t="s">
        <v>147</v>
      </c>
      <c r="B4" s="47"/>
      <c r="C4" s="60"/>
      <c r="D4" s="63"/>
      <c r="E4" s="66"/>
      <c r="F4" s="72"/>
      <c r="G4" s="69" t="s">
        <v>208</v>
      </c>
      <c r="H4" s="44"/>
      <c r="I4" s="72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75"/>
      <c r="BK4" s="45"/>
    </row>
    <row r="5" spans="1:63" ht="15">
      <c r="A5" s="46" t="s">
        <v>149</v>
      </c>
      <c r="B5" s="47"/>
      <c r="C5" s="60"/>
      <c r="D5" s="63"/>
      <c r="E5" s="66"/>
      <c r="F5" s="72"/>
      <c r="G5" s="69">
        <v>5353</v>
      </c>
      <c r="H5" s="44"/>
      <c r="I5" s="72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75"/>
      <c r="BK5" s="45"/>
    </row>
    <row r="6" spans="1:63" ht="15">
      <c r="A6" s="46" t="s">
        <v>150</v>
      </c>
      <c r="B6" s="47"/>
      <c r="C6" s="60"/>
      <c r="D6" s="63"/>
      <c r="E6" s="67"/>
      <c r="F6" s="72"/>
      <c r="G6" s="70"/>
      <c r="H6" s="44"/>
      <c r="I6" s="72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75"/>
      <c r="BK6" s="45"/>
    </row>
    <row r="7" spans="1:63" ht="15">
      <c r="A7" s="46" t="s">
        <v>151</v>
      </c>
      <c r="B7" s="47"/>
      <c r="C7" s="60"/>
      <c r="D7" s="63"/>
      <c r="E7" s="66"/>
      <c r="F7" s="72"/>
      <c r="G7" s="69" t="s">
        <v>152</v>
      </c>
      <c r="H7" s="44"/>
      <c r="I7" s="72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75"/>
      <c r="BK7" s="45"/>
    </row>
    <row r="8" spans="1:63" ht="15">
      <c r="A8" s="234" t="s">
        <v>7</v>
      </c>
      <c r="B8" s="229" t="s">
        <v>153</v>
      </c>
      <c r="C8" s="228" t="s">
        <v>154</v>
      </c>
      <c r="D8" s="239" t="s">
        <v>155</v>
      </c>
      <c r="E8" s="234" t="s">
        <v>156</v>
      </c>
      <c r="F8" s="234" t="s">
        <v>157</v>
      </c>
      <c r="G8" s="247" t="s">
        <v>162</v>
      </c>
      <c r="H8" s="228" t="s">
        <v>163</v>
      </c>
      <c r="I8" s="228" t="s">
        <v>161</v>
      </c>
      <c r="J8" s="230" t="s">
        <v>352</v>
      </c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2"/>
      <c r="W8" s="230" t="s">
        <v>353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2"/>
      <c r="AJ8" s="230" t="s">
        <v>355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2"/>
      <c r="AW8" s="230" t="s">
        <v>354</v>
      </c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2"/>
      <c r="BJ8" s="229" t="s">
        <v>169</v>
      </c>
      <c r="BK8" s="229" t="s">
        <v>170</v>
      </c>
    </row>
    <row r="9" spans="1:63" ht="94.5" customHeight="1">
      <c r="A9" s="235"/>
      <c r="B9" s="229"/>
      <c r="C9" s="228"/>
      <c r="D9" s="239"/>
      <c r="E9" s="235"/>
      <c r="F9" s="235"/>
      <c r="G9" s="248"/>
      <c r="H9" s="228"/>
      <c r="I9" s="228"/>
      <c r="J9" s="43" t="s">
        <v>105</v>
      </c>
      <c r="K9" s="43" t="s">
        <v>107</v>
      </c>
      <c r="L9" s="43" t="s">
        <v>109</v>
      </c>
      <c r="M9" s="43" t="s">
        <v>111</v>
      </c>
      <c r="N9" s="43" t="s">
        <v>113</v>
      </c>
      <c r="O9" s="43" t="s">
        <v>357</v>
      </c>
      <c r="P9" s="43" t="s">
        <v>117</v>
      </c>
      <c r="Q9" s="43" t="s">
        <v>119</v>
      </c>
      <c r="R9" s="43" t="s">
        <v>121</v>
      </c>
      <c r="S9" s="43" t="s">
        <v>123</v>
      </c>
      <c r="T9" s="43" t="s">
        <v>209</v>
      </c>
      <c r="U9" s="43" t="s">
        <v>210</v>
      </c>
      <c r="V9" s="64" t="s">
        <v>356</v>
      </c>
      <c r="W9" s="43" t="s">
        <v>105</v>
      </c>
      <c r="X9" s="43" t="s">
        <v>107</v>
      </c>
      <c r="Y9" s="43" t="s">
        <v>109</v>
      </c>
      <c r="Z9" s="43" t="s">
        <v>111</v>
      </c>
      <c r="AA9" s="43" t="s">
        <v>113</v>
      </c>
      <c r="AB9" s="43" t="s">
        <v>357</v>
      </c>
      <c r="AC9" s="43" t="s">
        <v>117</v>
      </c>
      <c r="AD9" s="43" t="s">
        <v>119</v>
      </c>
      <c r="AE9" s="43" t="s">
        <v>121</v>
      </c>
      <c r="AF9" s="43" t="s">
        <v>123</v>
      </c>
      <c r="AG9" s="43" t="s">
        <v>209</v>
      </c>
      <c r="AH9" s="43" t="s">
        <v>210</v>
      </c>
      <c r="AI9" s="64" t="s">
        <v>356</v>
      </c>
      <c r="AJ9" s="43" t="s">
        <v>105</v>
      </c>
      <c r="AK9" s="43" t="s">
        <v>107</v>
      </c>
      <c r="AL9" s="43" t="s">
        <v>109</v>
      </c>
      <c r="AM9" s="43" t="s">
        <v>111</v>
      </c>
      <c r="AN9" s="43" t="s">
        <v>113</v>
      </c>
      <c r="AO9" s="43" t="s">
        <v>115</v>
      </c>
      <c r="AP9" s="43" t="s">
        <v>117</v>
      </c>
      <c r="AQ9" s="43" t="s">
        <v>119</v>
      </c>
      <c r="AR9" s="43" t="s">
        <v>121</v>
      </c>
      <c r="AS9" s="43" t="s">
        <v>123</v>
      </c>
      <c r="AT9" s="43" t="s">
        <v>209</v>
      </c>
      <c r="AU9" s="43" t="s">
        <v>210</v>
      </c>
      <c r="AV9" s="64" t="s">
        <v>356</v>
      </c>
      <c r="AW9" s="43" t="s">
        <v>105</v>
      </c>
      <c r="AX9" s="43" t="s">
        <v>107</v>
      </c>
      <c r="AY9" s="43" t="s">
        <v>109</v>
      </c>
      <c r="AZ9" s="43" t="s">
        <v>111</v>
      </c>
      <c r="BA9" s="43" t="s">
        <v>113</v>
      </c>
      <c r="BB9" s="43" t="s">
        <v>115</v>
      </c>
      <c r="BC9" s="43" t="s">
        <v>117</v>
      </c>
      <c r="BD9" s="43" t="s">
        <v>119</v>
      </c>
      <c r="BE9" s="43" t="s">
        <v>121</v>
      </c>
      <c r="BF9" s="43" t="s">
        <v>123</v>
      </c>
      <c r="BG9" s="43" t="s">
        <v>209</v>
      </c>
      <c r="BH9" s="43" t="s">
        <v>210</v>
      </c>
      <c r="BI9" s="64" t="s">
        <v>356</v>
      </c>
      <c r="BJ9" s="229"/>
      <c r="BK9" s="229"/>
    </row>
    <row r="10" spans="1:63" ht="36">
      <c r="A10" s="48">
        <v>3000000</v>
      </c>
      <c r="B10" s="48" t="s">
        <v>175</v>
      </c>
      <c r="C10" s="61">
        <v>2</v>
      </c>
      <c r="D10" s="240" t="s">
        <v>176</v>
      </c>
      <c r="E10" s="243">
        <v>30</v>
      </c>
      <c r="F10" s="243">
        <v>1</v>
      </c>
      <c r="G10" s="61" t="s">
        <v>26</v>
      </c>
      <c r="H10" s="50" t="s">
        <v>179</v>
      </c>
      <c r="I10" s="61" t="s">
        <v>27</v>
      </c>
      <c r="J10" s="77">
        <v>5401456.02</v>
      </c>
      <c r="K10" s="79">
        <v>522577695</v>
      </c>
      <c r="L10" s="77">
        <v>499008260</v>
      </c>
      <c r="M10" s="77"/>
      <c r="N10" s="77"/>
      <c r="O10" s="77">
        <v>17947704</v>
      </c>
      <c r="P10" s="77"/>
      <c r="Q10" s="77"/>
      <c r="R10" s="77"/>
      <c r="S10" s="77"/>
      <c r="T10" s="77"/>
      <c r="U10" s="77"/>
      <c r="V10" s="77">
        <v>79026932</v>
      </c>
      <c r="W10" s="77">
        <v>10000000</v>
      </c>
      <c r="X10" s="77">
        <v>546293727</v>
      </c>
      <c r="Y10" s="77">
        <v>319959469</v>
      </c>
      <c r="Z10" s="77"/>
      <c r="AA10" s="77"/>
      <c r="AB10" s="77">
        <v>29847926</v>
      </c>
      <c r="AC10" s="77"/>
      <c r="AD10" s="77"/>
      <c r="AE10" s="77"/>
      <c r="AF10" s="77"/>
      <c r="AG10" s="77"/>
      <c r="AH10" s="77"/>
      <c r="AI10" s="77">
        <v>54418450</v>
      </c>
      <c r="AJ10" s="77">
        <v>5401456.02</v>
      </c>
      <c r="AK10" s="79">
        <v>522577695</v>
      </c>
      <c r="AL10" s="77">
        <v>499008260</v>
      </c>
      <c r="AM10" s="77"/>
      <c r="AN10" s="77"/>
      <c r="AO10" s="77">
        <v>17947704</v>
      </c>
      <c r="AP10" s="77"/>
      <c r="AQ10" s="77"/>
      <c r="AR10" s="77"/>
      <c r="AS10" s="77"/>
      <c r="AT10" s="77"/>
      <c r="AU10" s="77"/>
      <c r="AV10" s="77">
        <v>79026932</v>
      </c>
      <c r="AW10" s="77">
        <v>5401456.02</v>
      </c>
      <c r="AX10" s="79">
        <v>522577695</v>
      </c>
      <c r="AY10" s="77">
        <v>499008260</v>
      </c>
      <c r="AZ10" s="77"/>
      <c r="BA10" s="77"/>
      <c r="BB10" s="77">
        <v>17947704</v>
      </c>
      <c r="BC10" s="77"/>
      <c r="BD10" s="77"/>
      <c r="BE10" s="77"/>
      <c r="BF10" s="77"/>
      <c r="BG10" s="77"/>
      <c r="BH10" s="77"/>
      <c r="BI10" s="77">
        <v>79026932</v>
      </c>
      <c r="BJ10" s="76" t="s">
        <v>182</v>
      </c>
      <c r="BK10" s="74" t="s">
        <v>183</v>
      </c>
    </row>
    <row r="11" spans="1:63" ht="51.75" customHeight="1">
      <c r="A11" s="48"/>
      <c r="B11" s="48"/>
      <c r="C11" s="61"/>
      <c r="D11" s="241"/>
      <c r="E11" s="244"/>
      <c r="F11" s="244"/>
      <c r="G11" s="71" t="s">
        <v>28</v>
      </c>
      <c r="H11" s="50" t="s">
        <v>179</v>
      </c>
      <c r="I11" s="73" t="s">
        <v>29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84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6" t="s">
        <v>182</v>
      </c>
      <c r="BK11" s="74" t="s">
        <v>183</v>
      </c>
    </row>
    <row r="12" spans="1:63" ht="50.25" customHeight="1">
      <c r="A12" s="48"/>
      <c r="B12" s="48"/>
      <c r="C12" s="61"/>
      <c r="D12" s="241"/>
      <c r="E12" s="244"/>
      <c r="F12" s="244"/>
      <c r="G12" s="71" t="s">
        <v>30</v>
      </c>
      <c r="H12" s="50" t="s">
        <v>179</v>
      </c>
      <c r="I12" s="73" t="s">
        <v>31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6" t="s">
        <v>182</v>
      </c>
      <c r="BK12" s="74" t="s">
        <v>183</v>
      </c>
    </row>
    <row r="13" spans="1:63" ht="65.25" customHeight="1">
      <c r="A13" s="48"/>
      <c r="B13" s="48"/>
      <c r="C13" s="61"/>
      <c r="D13" s="241"/>
      <c r="E13" s="244"/>
      <c r="F13" s="244"/>
      <c r="G13" s="71" t="s">
        <v>32</v>
      </c>
      <c r="H13" s="50" t="s">
        <v>179</v>
      </c>
      <c r="I13" s="73" t="s">
        <v>33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6" t="s">
        <v>182</v>
      </c>
      <c r="BK13" s="74" t="s">
        <v>183</v>
      </c>
    </row>
    <row r="14" spans="1:63" ht="46.5" customHeight="1">
      <c r="A14" s="48"/>
      <c r="B14" s="48"/>
      <c r="C14" s="61"/>
      <c r="D14" s="241"/>
      <c r="E14" s="244"/>
      <c r="F14" s="244"/>
      <c r="G14" s="71" t="s">
        <v>34</v>
      </c>
      <c r="H14" s="50" t="s">
        <v>179</v>
      </c>
      <c r="I14" s="73" t="s">
        <v>35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6" t="s">
        <v>182</v>
      </c>
      <c r="BK14" s="74" t="s">
        <v>183</v>
      </c>
    </row>
    <row r="15" spans="1:63" ht="36">
      <c r="A15" s="48"/>
      <c r="B15" s="48"/>
      <c r="C15" s="61"/>
      <c r="D15" s="241"/>
      <c r="E15" s="244"/>
      <c r="F15" s="244"/>
      <c r="G15" s="71" t="s">
        <v>36</v>
      </c>
      <c r="H15" s="50" t="s">
        <v>179</v>
      </c>
      <c r="I15" s="73" t="s">
        <v>37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6" t="s">
        <v>182</v>
      </c>
      <c r="BK15" s="74" t="s">
        <v>183</v>
      </c>
    </row>
    <row r="16" spans="1:63" ht="36">
      <c r="A16" s="48"/>
      <c r="B16" s="48"/>
      <c r="C16" s="61"/>
      <c r="D16" s="241"/>
      <c r="E16" s="244"/>
      <c r="F16" s="244"/>
      <c r="G16" s="71" t="s">
        <v>38</v>
      </c>
      <c r="H16" s="50" t="s">
        <v>179</v>
      </c>
      <c r="I16" s="73" t="s">
        <v>39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6" t="s">
        <v>182</v>
      </c>
      <c r="BK16" s="74" t="s">
        <v>183</v>
      </c>
    </row>
    <row r="17" spans="1:63" ht="48.75" customHeight="1">
      <c r="A17" s="48"/>
      <c r="B17" s="48"/>
      <c r="C17" s="61"/>
      <c r="D17" s="241"/>
      <c r="E17" s="244"/>
      <c r="F17" s="244"/>
      <c r="G17" s="71" t="s">
        <v>40</v>
      </c>
      <c r="H17" s="50" t="s">
        <v>179</v>
      </c>
      <c r="I17" s="73" t="s">
        <v>41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6" t="s">
        <v>182</v>
      </c>
      <c r="BK17" s="74" t="s">
        <v>183</v>
      </c>
    </row>
    <row r="18" spans="1:63" ht="36">
      <c r="A18" s="48"/>
      <c r="B18" s="48"/>
      <c r="C18" s="61"/>
      <c r="D18" s="242"/>
      <c r="E18" s="245"/>
      <c r="F18" s="245"/>
      <c r="G18" s="71" t="s">
        <v>42</v>
      </c>
      <c r="H18" s="50" t="s">
        <v>179</v>
      </c>
      <c r="I18" s="73" t="s">
        <v>43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68" t="s">
        <v>182</v>
      </c>
      <c r="BK18" s="74" t="s">
        <v>183</v>
      </c>
    </row>
    <row r="19" spans="1:63" ht="46.5" customHeight="1">
      <c r="A19" s="48">
        <v>3000000</v>
      </c>
      <c r="B19" s="48" t="s">
        <v>175</v>
      </c>
      <c r="C19" s="61">
        <v>2</v>
      </c>
      <c r="D19" s="240" t="s">
        <v>184</v>
      </c>
      <c r="E19" s="68">
        <v>10</v>
      </c>
      <c r="F19" s="61">
        <v>2</v>
      </c>
      <c r="G19" s="71" t="s">
        <v>46</v>
      </c>
      <c r="H19" s="49">
        <v>0.3333</v>
      </c>
      <c r="I19" s="73" t="s">
        <v>47</v>
      </c>
      <c r="J19" s="80">
        <v>3000000</v>
      </c>
      <c r="K19" s="81"/>
      <c r="L19" s="81"/>
      <c r="M19" s="81"/>
      <c r="N19" s="81"/>
      <c r="O19" s="77"/>
      <c r="P19" s="77"/>
      <c r="Q19" s="77"/>
      <c r="R19" s="77"/>
      <c r="S19" s="77"/>
      <c r="T19" s="77"/>
      <c r="U19" s="77"/>
      <c r="V19" s="77"/>
      <c r="W19" s="82">
        <v>3135000</v>
      </c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83">
        <v>3244725</v>
      </c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82">
        <v>3358290.375</v>
      </c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68" t="s">
        <v>182</v>
      </c>
      <c r="BK19" s="74" t="s">
        <v>183</v>
      </c>
    </row>
    <row r="20" spans="1:63" ht="44.25" customHeight="1">
      <c r="A20" s="48"/>
      <c r="B20" s="48"/>
      <c r="C20" s="61"/>
      <c r="D20" s="241"/>
      <c r="E20" s="68"/>
      <c r="F20" s="61"/>
      <c r="G20" s="71" t="s">
        <v>358</v>
      </c>
      <c r="H20" s="49">
        <v>0.3333</v>
      </c>
      <c r="I20" s="73" t="s">
        <v>49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68" t="s">
        <v>182</v>
      </c>
      <c r="BK20" s="74" t="s">
        <v>183</v>
      </c>
    </row>
    <row r="21" spans="1:63" ht="81" customHeight="1">
      <c r="A21" s="48"/>
      <c r="B21" s="48"/>
      <c r="C21" s="61"/>
      <c r="D21" s="242"/>
      <c r="E21" s="68"/>
      <c r="F21" s="61"/>
      <c r="G21" s="71" t="s">
        <v>50</v>
      </c>
      <c r="H21" s="49">
        <v>0.3333</v>
      </c>
      <c r="I21" s="73" t="s">
        <v>51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68" t="s">
        <v>182</v>
      </c>
      <c r="BK21" s="74" t="s">
        <v>183</v>
      </c>
    </row>
    <row r="22" spans="1:63" ht="38.25">
      <c r="A22" s="48">
        <v>3000000</v>
      </c>
      <c r="B22" s="48" t="s">
        <v>175</v>
      </c>
      <c r="C22" s="61">
        <v>2</v>
      </c>
      <c r="D22" s="236" t="s">
        <v>189</v>
      </c>
      <c r="E22" s="68">
        <v>30</v>
      </c>
      <c r="F22" s="61">
        <v>3</v>
      </c>
      <c r="G22" s="71" t="s">
        <v>54</v>
      </c>
      <c r="H22" s="49">
        <v>0.25</v>
      </c>
      <c r="I22" s="73" t="s">
        <v>55</v>
      </c>
      <c r="J22" s="77"/>
      <c r="K22" s="77">
        <v>33257042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>
        <v>30640290</v>
      </c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>
        <v>32957340.435</v>
      </c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>
        <v>34110847.350225</v>
      </c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68" t="s">
        <v>182</v>
      </c>
      <c r="BK22" s="74" t="s">
        <v>183</v>
      </c>
    </row>
    <row r="23" spans="1:63" ht="65.25" customHeight="1">
      <c r="A23" s="48"/>
      <c r="B23" s="48"/>
      <c r="C23" s="61"/>
      <c r="D23" s="237"/>
      <c r="E23" s="68"/>
      <c r="F23" s="61"/>
      <c r="G23" s="71" t="s">
        <v>56</v>
      </c>
      <c r="H23" s="49">
        <v>0.25</v>
      </c>
      <c r="I23" s="73" t="s">
        <v>57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68" t="s">
        <v>182</v>
      </c>
      <c r="BK23" s="74" t="s">
        <v>183</v>
      </c>
    </row>
    <row r="24" spans="1:63" ht="58.5" customHeight="1">
      <c r="A24" s="48"/>
      <c r="B24" s="48"/>
      <c r="C24" s="61"/>
      <c r="D24" s="237"/>
      <c r="E24" s="68"/>
      <c r="F24" s="61"/>
      <c r="G24" s="71" t="s">
        <v>58</v>
      </c>
      <c r="H24" s="49">
        <v>0.25</v>
      </c>
      <c r="I24" s="73" t="s">
        <v>59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68" t="s">
        <v>182</v>
      </c>
      <c r="BK24" s="74" t="s">
        <v>183</v>
      </c>
    </row>
    <row r="25" spans="1:63" ht="75" customHeight="1">
      <c r="A25" s="48"/>
      <c r="B25" s="48"/>
      <c r="C25" s="61"/>
      <c r="D25" s="238"/>
      <c r="E25" s="68"/>
      <c r="F25" s="61"/>
      <c r="G25" s="71" t="s">
        <v>60</v>
      </c>
      <c r="H25" s="49">
        <v>0.25</v>
      </c>
      <c r="I25" s="73" t="s">
        <v>61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68" t="s">
        <v>182</v>
      </c>
      <c r="BK25" s="74" t="s">
        <v>183</v>
      </c>
    </row>
    <row r="26" spans="1:63" ht="74.25" customHeight="1">
      <c r="A26" s="48">
        <v>3000000</v>
      </c>
      <c r="B26" s="48" t="s">
        <v>175</v>
      </c>
      <c r="C26" s="61">
        <v>2</v>
      </c>
      <c r="D26" s="240" t="s">
        <v>193</v>
      </c>
      <c r="E26" s="68">
        <v>15</v>
      </c>
      <c r="F26" s="61">
        <v>4</v>
      </c>
      <c r="G26" s="71" t="s">
        <v>64</v>
      </c>
      <c r="H26" s="49"/>
      <c r="I26" s="73" t="s">
        <v>65</v>
      </c>
      <c r="J26" s="78">
        <v>1000000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>
        <v>1000000</v>
      </c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>
        <v>1000000</v>
      </c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>
        <v>1000000</v>
      </c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68" t="s">
        <v>182</v>
      </c>
      <c r="BK26" s="74" t="s">
        <v>183</v>
      </c>
    </row>
    <row r="27" spans="1:63" ht="36">
      <c r="A27" s="48"/>
      <c r="B27" s="48"/>
      <c r="C27" s="61"/>
      <c r="D27" s="241"/>
      <c r="E27" s="68"/>
      <c r="F27" s="61"/>
      <c r="G27" s="71" t="s">
        <v>66</v>
      </c>
      <c r="H27" s="49"/>
      <c r="I27" s="73" t="s">
        <v>67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68" t="s">
        <v>182</v>
      </c>
      <c r="BK27" s="74" t="s">
        <v>183</v>
      </c>
    </row>
    <row r="28" spans="1:63" ht="36">
      <c r="A28" s="48"/>
      <c r="B28" s="48"/>
      <c r="C28" s="61"/>
      <c r="D28" s="242"/>
      <c r="E28" s="68"/>
      <c r="F28" s="61"/>
      <c r="G28" s="71" t="s">
        <v>68</v>
      </c>
      <c r="H28" s="49"/>
      <c r="I28" s="73" t="s">
        <v>69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68" t="s">
        <v>182</v>
      </c>
      <c r="BK28" s="74" t="s">
        <v>183</v>
      </c>
    </row>
    <row r="29" spans="1:63" ht="63.75" customHeight="1">
      <c r="A29" s="48">
        <v>3000000</v>
      </c>
      <c r="B29" s="48" t="s">
        <v>175</v>
      </c>
      <c r="C29" s="61">
        <v>2</v>
      </c>
      <c r="D29" s="240" t="s">
        <v>197</v>
      </c>
      <c r="E29" s="68">
        <v>5</v>
      </c>
      <c r="F29" s="61">
        <v>5</v>
      </c>
      <c r="G29" s="71" t="s">
        <v>72</v>
      </c>
      <c r="H29" s="49">
        <v>0.2</v>
      </c>
      <c r="I29" s="73" t="s">
        <v>73</v>
      </c>
      <c r="J29" s="77">
        <v>500000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>
        <v>500000</v>
      </c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>
        <v>500000</v>
      </c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>
        <v>500000</v>
      </c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68" t="s">
        <v>182</v>
      </c>
      <c r="BK29" s="74" t="s">
        <v>183</v>
      </c>
    </row>
    <row r="30" spans="1:63" ht="108" customHeight="1">
      <c r="A30" s="48"/>
      <c r="B30" s="48"/>
      <c r="C30" s="61"/>
      <c r="D30" s="242"/>
      <c r="E30" s="68"/>
      <c r="F30" s="61"/>
      <c r="G30" s="71" t="s">
        <v>74</v>
      </c>
      <c r="H30" s="49">
        <v>0.2</v>
      </c>
      <c r="I30" s="73" t="s">
        <v>75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68" t="s">
        <v>182</v>
      </c>
      <c r="BK30" s="74" t="s">
        <v>183</v>
      </c>
    </row>
    <row r="31" spans="1:63" ht="126.75" customHeight="1">
      <c r="A31" s="48"/>
      <c r="B31" s="48"/>
      <c r="C31" s="61"/>
      <c r="D31" s="240" t="s">
        <v>197</v>
      </c>
      <c r="E31" s="68"/>
      <c r="F31" s="61"/>
      <c r="G31" s="71" t="s">
        <v>76</v>
      </c>
      <c r="H31" s="49">
        <v>0.2</v>
      </c>
      <c r="I31" s="73" t="s">
        <v>77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68" t="s">
        <v>182</v>
      </c>
      <c r="BK31" s="74" t="s">
        <v>183</v>
      </c>
    </row>
    <row r="32" spans="1:63" ht="88.5" customHeight="1">
      <c r="A32" s="48"/>
      <c r="B32" s="48"/>
      <c r="C32" s="61"/>
      <c r="D32" s="241"/>
      <c r="E32" s="68"/>
      <c r="F32" s="61"/>
      <c r="G32" s="71" t="s">
        <v>78</v>
      </c>
      <c r="H32" s="49">
        <v>0.2</v>
      </c>
      <c r="I32" s="73" t="s">
        <v>79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68" t="s">
        <v>182</v>
      </c>
      <c r="BK32" s="74" t="s">
        <v>183</v>
      </c>
    </row>
    <row r="33" spans="1:63" ht="71.25" customHeight="1">
      <c r="A33" s="48"/>
      <c r="B33" s="48"/>
      <c r="C33" s="61"/>
      <c r="D33" s="242"/>
      <c r="E33" s="68"/>
      <c r="F33" s="61"/>
      <c r="G33" s="71" t="s">
        <v>80</v>
      </c>
      <c r="H33" s="49">
        <v>0.2</v>
      </c>
      <c r="I33" s="73" t="s">
        <v>81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68" t="s">
        <v>182</v>
      </c>
      <c r="BK33" s="74" t="s">
        <v>183</v>
      </c>
    </row>
    <row r="34" spans="1:63" ht="75.75" customHeight="1">
      <c r="A34" s="48">
        <v>3000000</v>
      </c>
      <c r="B34" s="48" t="s">
        <v>175</v>
      </c>
      <c r="C34" s="61">
        <v>4</v>
      </c>
      <c r="D34" s="240" t="s">
        <v>201</v>
      </c>
      <c r="E34" s="68">
        <v>10</v>
      </c>
      <c r="F34" s="61">
        <v>6</v>
      </c>
      <c r="G34" s="71" t="s">
        <v>84</v>
      </c>
      <c r="H34" s="51" t="s">
        <v>204</v>
      </c>
      <c r="I34" s="73" t="s">
        <v>85</v>
      </c>
      <c r="J34" s="77">
        <v>500000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>
        <v>2152643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>
        <v>2000000</v>
      </c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>
        <v>2000000</v>
      </c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68" t="s">
        <v>182</v>
      </c>
      <c r="BK34" s="74" t="s">
        <v>183</v>
      </c>
    </row>
    <row r="35" spans="1:63" ht="94.5" customHeight="1">
      <c r="A35" s="48"/>
      <c r="B35" s="48"/>
      <c r="C35" s="61"/>
      <c r="D35" s="241"/>
      <c r="E35" s="68"/>
      <c r="F35" s="61"/>
      <c r="G35" s="71" t="s">
        <v>86</v>
      </c>
      <c r="H35" s="51" t="s">
        <v>204</v>
      </c>
      <c r="I35" s="73" t="s">
        <v>87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68" t="s">
        <v>182</v>
      </c>
      <c r="BK35" s="74" t="s">
        <v>183</v>
      </c>
    </row>
    <row r="36" spans="1:63" ht="93.75" customHeight="1">
      <c r="A36" s="48"/>
      <c r="B36" s="48"/>
      <c r="C36" s="61"/>
      <c r="D36" s="242"/>
      <c r="E36" s="68"/>
      <c r="F36" s="61"/>
      <c r="G36" s="71" t="s">
        <v>88</v>
      </c>
      <c r="H36" s="51" t="s">
        <v>204</v>
      </c>
      <c r="I36" s="73" t="s">
        <v>89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68" t="s">
        <v>182</v>
      </c>
      <c r="BK36" s="74" t="s">
        <v>183</v>
      </c>
    </row>
  </sheetData>
  <sheetProtection/>
  <mergeCells count="27">
    <mergeCell ref="D26:D28"/>
    <mergeCell ref="D29:D30"/>
    <mergeCell ref="D31:D33"/>
    <mergeCell ref="D34:D36"/>
    <mergeCell ref="D19:D21"/>
    <mergeCell ref="A1:BK1"/>
    <mergeCell ref="A3:BK3"/>
    <mergeCell ref="J8:V8"/>
    <mergeCell ref="I8:I9"/>
    <mergeCell ref="G8:G9"/>
    <mergeCell ref="D22:D25"/>
    <mergeCell ref="D8:D9"/>
    <mergeCell ref="BK8:BK9"/>
    <mergeCell ref="H8:H9"/>
    <mergeCell ref="D10:D18"/>
    <mergeCell ref="E10:E18"/>
    <mergeCell ref="F10:F18"/>
    <mergeCell ref="C8:C9"/>
    <mergeCell ref="BJ8:BJ9"/>
    <mergeCell ref="W8:AI8"/>
    <mergeCell ref="AJ8:AV8"/>
    <mergeCell ref="A2:BK2"/>
    <mergeCell ref="AW8:BI8"/>
    <mergeCell ref="B8:B9"/>
    <mergeCell ref="A8:A9"/>
    <mergeCell ref="F8:F9"/>
    <mergeCell ref="E8:E9"/>
  </mergeCells>
  <hyperlinks>
    <hyperlink ref="BK10" r:id="rId1" display="dlshispania@gmail.com"/>
    <hyperlink ref="BK11" r:id="rId2" display="dlshispania@gmail.com"/>
    <hyperlink ref="BK12" r:id="rId3" display="dlshispania@gmail.com"/>
    <hyperlink ref="BK13" r:id="rId4" display="dlshispania@gmail.com"/>
    <hyperlink ref="BK16" r:id="rId5" display="dlshispania@gmail.com"/>
    <hyperlink ref="BK19" r:id="rId6" display="dlshispania@gmail.com"/>
    <hyperlink ref="BK22" r:id="rId7" display="dlshispania@gmail.com"/>
    <hyperlink ref="BK25" r:id="rId8" display="dlshispania@gmail.com"/>
    <hyperlink ref="BK28" r:id="rId9" display="dlshispania@gmail.com"/>
    <hyperlink ref="BK31" r:id="rId10" display="dlshispania@gmail.com"/>
    <hyperlink ref="BK34" r:id="rId11" display="dlshispania@gmail.com"/>
    <hyperlink ref="BK14" r:id="rId12" display="dlshispania@gmail.com"/>
    <hyperlink ref="BK17" r:id="rId13" display="dlshispania@gmail.com"/>
    <hyperlink ref="BK20" r:id="rId14" display="dlshispania@gmail.com"/>
    <hyperlink ref="BK23" r:id="rId15" display="dlshispania@gmail.com"/>
    <hyperlink ref="BK26" r:id="rId16" display="dlshispania@gmail.com"/>
    <hyperlink ref="BK29" r:id="rId17" display="dlshispania@gmail.com"/>
    <hyperlink ref="BK32" r:id="rId18" display="dlshispania@gmail.com"/>
    <hyperlink ref="BK35" r:id="rId19" display="dlshispania@gmail.com"/>
    <hyperlink ref="BK15" r:id="rId20" display="dlshispania@gmail.com"/>
    <hyperlink ref="BK18" r:id="rId21" display="dlshispania@gmail.com"/>
    <hyperlink ref="BK21" r:id="rId22" display="dlshispania@gmail.com"/>
    <hyperlink ref="BK24" r:id="rId23" display="dlshispania@gmail.com"/>
    <hyperlink ref="BK27" r:id="rId24" display="dlshispania@gmail.com"/>
    <hyperlink ref="BK30" r:id="rId25" display="dlshispania@gmail.com"/>
    <hyperlink ref="BK33" r:id="rId26" display="dlshispania@gmail.com"/>
    <hyperlink ref="BK36" r:id="rId27" display="dlshispania@gmail.com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5" scale="40" r:id="rId28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8"/>
  <sheetViews>
    <sheetView zoomScale="110" zoomScaleNormal="110" zoomScalePageLayoutView="60" workbookViewId="0" topLeftCell="H29">
      <selection activeCell="AI51" sqref="AI51"/>
    </sheetView>
  </sheetViews>
  <sheetFormatPr defaultColWidth="11.421875" defaultRowHeight="15"/>
  <cols>
    <col min="3" max="3" width="6.140625" style="0" customWidth="1"/>
    <col min="4" max="4" width="18.140625" style="0" customWidth="1"/>
    <col min="5" max="5" width="6.8515625" style="0" customWidth="1"/>
    <col min="6" max="6" width="7.00390625" style="0" customWidth="1"/>
    <col min="7" max="7" width="23.57421875" style="0" customWidth="1"/>
    <col min="8" max="8" width="6.57421875" style="0" customWidth="1"/>
    <col min="9" max="9" width="4.8515625" style="0" customWidth="1"/>
    <col min="10" max="10" width="17.00390625" style="0" customWidth="1"/>
    <col min="11" max="11" width="5.57421875" style="0" customWidth="1"/>
    <col min="12" max="12" width="8.140625" style="0" customWidth="1"/>
    <col min="13" max="13" width="18.28125" style="0" customWidth="1"/>
    <col min="14" max="14" width="29.28125" style="0" customWidth="1"/>
    <col min="15" max="15" width="5.421875" style="0" customWidth="1"/>
    <col min="16" max="18" width="5.8515625" style="0" customWidth="1"/>
  </cols>
  <sheetData>
    <row r="1" spans="1:20" ht="15">
      <c r="A1" s="269" t="s">
        <v>211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</row>
    <row r="2" spans="1:20" ht="20.25">
      <c r="A2" s="268" t="s">
        <v>212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20.25">
      <c r="A3" s="268" t="s">
        <v>213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0" ht="23.25" customHeight="1">
      <c r="A4" s="263" t="s">
        <v>147</v>
      </c>
      <c r="B4" s="263"/>
      <c r="C4" s="263"/>
      <c r="D4" s="263"/>
      <c r="E4" s="266" t="s">
        <v>208</v>
      </c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</row>
    <row r="5" spans="1:20" ht="22.5" customHeight="1">
      <c r="A5" s="263" t="s">
        <v>149</v>
      </c>
      <c r="B5" s="263"/>
      <c r="C5" s="263"/>
      <c r="D5" s="263"/>
      <c r="E5" s="267">
        <v>5353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</row>
    <row r="6" spans="1:20" ht="20.25" customHeight="1">
      <c r="A6" s="270" t="s">
        <v>150</v>
      </c>
      <c r="B6" s="271"/>
      <c r="C6" s="271"/>
      <c r="D6" s="272"/>
      <c r="E6" s="273">
        <v>41304</v>
      </c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</row>
    <row r="7" spans="1:20" ht="21" customHeight="1">
      <c r="A7" s="263" t="s">
        <v>151</v>
      </c>
      <c r="B7" s="263"/>
      <c r="C7" s="263"/>
      <c r="D7" s="263"/>
      <c r="E7" s="266" t="s">
        <v>152</v>
      </c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</row>
    <row r="8" spans="1:20" ht="15.75">
      <c r="A8" s="261" t="s">
        <v>7</v>
      </c>
      <c r="B8" s="265" t="s">
        <v>153</v>
      </c>
      <c r="C8" s="276" t="s">
        <v>154</v>
      </c>
      <c r="D8" s="265" t="s">
        <v>155</v>
      </c>
      <c r="E8" s="264" t="s">
        <v>156</v>
      </c>
      <c r="F8" s="264" t="s">
        <v>157</v>
      </c>
      <c r="G8" s="274" t="s">
        <v>162</v>
      </c>
      <c r="H8" s="276" t="s">
        <v>163</v>
      </c>
      <c r="I8" s="276" t="s">
        <v>161</v>
      </c>
      <c r="J8" s="274" t="s">
        <v>214</v>
      </c>
      <c r="K8" s="261" t="s">
        <v>132</v>
      </c>
      <c r="L8" s="261" t="s">
        <v>215</v>
      </c>
      <c r="M8" s="274" t="s">
        <v>216</v>
      </c>
      <c r="N8" s="274" t="s">
        <v>217</v>
      </c>
      <c r="O8" s="278" t="s">
        <v>218</v>
      </c>
      <c r="P8" s="278"/>
      <c r="Q8" s="278"/>
      <c r="R8" s="279"/>
      <c r="S8" s="265" t="s">
        <v>169</v>
      </c>
      <c r="T8" s="265" t="s">
        <v>170</v>
      </c>
    </row>
    <row r="9" spans="1:20" ht="93" customHeight="1" thickBot="1">
      <c r="A9" s="262"/>
      <c r="B9" s="265"/>
      <c r="C9" s="276"/>
      <c r="D9" s="265"/>
      <c r="E9" s="264"/>
      <c r="F9" s="264"/>
      <c r="G9" s="275"/>
      <c r="H9" s="276"/>
      <c r="I9" s="276"/>
      <c r="J9" s="275"/>
      <c r="K9" s="277"/>
      <c r="L9" s="277"/>
      <c r="M9" s="275"/>
      <c r="N9" s="275"/>
      <c r="O9" s="52" t="s">
        <v>219</v>
      </c>
      <c r="P9" s="52" t="s">
        <v>220</v>
      </c>
      <c r="Q9" s="52" t="s">
        <v>221</v>
      </c>
      <c r="R9" s="52" t="s">
        <v>222</v>
      </c>
      <c r="S9" s="265"/>
      <c r="T9" s="265"/>
    </row>
    <row r="10" spans="1:20" ht="95.25" customHeight="1">
      <c r="A10" s="154">
        <v>3000000</v>
      </c>
      <c r="B10" s="155" t="s">
        <v>240</v>
      </c>
      <c r="C10" s="155"/>
      <c r="D10" s="156" t="s">
        <v>176</v>
      </c>
      <c r="E10" s="259">
        <f>1135467899*100/1315381439</f>
        <v>86.32232942736545</v>
      </c>
      <c r="F10" s="155">
        <v>1</v>
      </c>
      <c r="G10" s="155" t="s">
        <v>26</v>
      </c>
      <c r="H10" s="157">
        <v>0.02</v>
      </c>
      <c r="I10" s="155" t="s">
        <v>27</v>
      </c>
      <c r="J10" s="155" t="s">
        <v>176</v>
      </c>
      <c r="K10" s="158"/>
      <c r="L10" s="157">
        <v>0.02</v>
      </c>
      <c r="M10" s="155" t="s">
        <v>340</v>
      </c>
      <c r="N10" s="155" t="s">
        <v>360</v>
      </c>
      <c r="O10" s="158">
        <v>1</v>
      </c>
      <c r="P10" s="158">
        <v>1</v>
      </c>
      <c r="Q10" s="158">
        <v>1</v>
      </c>
      <c r="R10" s="158">
        <v>0</v>
      </c>
      <c r="S10" s="155" t="s">
        <v>359</v>
      </c>
      <c r="T10" s="159" t="s">
        <v>183</v>
      </c>
    </row>
    <row r="11" spans="1:20" ht="109.5" customHeight="1" thickBot="1">
      <c r="A11" s="160">
        <v>3000000</v>
      </c>
      <c r="B11" s="161" t="s">
        <v>240</v>
      </c>
      <c r="C11" s="161"/>
      <c r="D11" s="162" t="s">
        <v>176</v>
      </c>
      <c r="E11" s="260"/>
      <c r="F11" s="161">
        <v>1</v>
      </c>
      <c r="G11" s="161" t="s">
        <v>28</v>
      </c>
      <c r="H11" s="253">
        <v>0.17</v>
      </c>
      <c r="I11" s="161" t="s">
        <v>29</v>
      </c>
      <c r="J11" s="161" t="s">
        <v>176</v>
      </c>
      <c r="K11" s="165"/>
      <c r="L11" s="163">
        <v>0.11</v>
      </c>
      <c r="M11" s="161" t="s">
        <v>241</v>
      </c>
      <c r="N11" s="161" t="s">
        <v>242</v>
      </c>
      <c r="O11" s="165">
        <v>3</v>
      </c>
      <c r="P11" s="165">
        <v>3</v>
      </c>
      <c r="Q11" s="165">
        <v>3</v>
      </c>
      <c r="R11" s="165">
        <v>3</v>
      </c>
      <c r="S11" s="161" t="s">
        <v>359</v>
      </c>
      <c r="T11" s="166" t="s">
        <v>183</v>
      </c>
    </row>
    <row r="12" spans="1:20" ht="67.5" customHeight="1">
      <c r="A12" s="160"/>
      <c r="B12" s="161"/>
      <c r="C12" s="161"/>
      <c r="D12" s="162" t="s">
        <v>176</v>
      </c>
      <c r="E12" s="260"/>
      <c r="F12" s="161">
        <v>1</v>
      </c>
      <c r="G12" s="161" t="s">
        <v>28</v>
      </c>
      <c r="H12" s="252"/>
      <c r="I12" s="161" t="s">
        <v>29</v>
      </c>
      <c r="J12" s="161" t="s">
        <v>176</v>
      </c>
      <c r="K12" s="165"/>
      <c r="L12" s="157">
        <v>0.06</v>
      </c>
      <c r="M12" s="161" t="s">
        <v>341</v>
      </c>
      <c r="N12" s="167" t="s">
        <v>347</v>
      </c>
      <c r="O12" s="165">
        <v>3</v>
      </c>
      <c r="P12" s="165">
        <v>3</v>
      </c>
      <c r="Q12" s="165">
        <v>1</v>
      </c>
      <c r="R12" s="165"/>
      <c r="S12" s="161" t="s">
        <v>359</v>
      </c>
      <c r="T12" s="166" t="s">
        <v>183</v>
      </c>
    </row>
    <row r="13" spans="1:20" ht="99.75" customHeight="1" thickBot="1">
      <c r="A13" s="160">
        <v>3000000</v>
      </c>
      <c r="B13" s="161" t="s">
        <v>240</v>
      </c>
      <c r="C13" s="161"/>
      <c r="D13" s="162" t="s">
        <v>176</v>
      </c>
      <c r="E13" s="260"/>
      <c r="F13" s="161">
        <v>1</v>
      </c>
      <c r="G13" s="161" t="s">
        <v>30</v>
      </c>
      <c r="H13" s="163">
        <v>0.11</v>
      </c>
      <c r="I13" s="161" t="s">
        <v>31</v>
      </c>
      <c r="J13" s="161" t="s">
        <v>176</v>
      </c>
      <c r="K13" s="165"/>
      <c r="L13" s="163">
        <v>0.11</v>
      </c>
      <c r="M13" s="161" t="s">
        <v>243</v>
      </c>
      <c r="N13" s="161" t="s">
        <v>244</v>
      </c>
      <c r="O13" s="165">
        <v>3</v>
      </c>
      <c r="P13" s="165">
        <v>3</v>
      </c>
      <c r="Q13" s="165">
        <v>3</v>
      </c>
      <c r="R13" s="165">
        <v>3</v>
      </c>
      <c r="S13" s="161" t="s">
        <v>359</v>
      </c>
      <c r="T13" s="166" t="s">
        <v>183</v>
      </c>
    </row>
    <row r="14" spans="1:20" ht="85.5">
      <c r="A14" s="160">
        <v>3000000</v>
      </c>
      <c r="B14" s="161" t="s">
        <v>240</v>
      </c>
      <c r="C14" s="161"/>
      <c r="D14" s="162" t="s">
        <v>176</v>
      </c>
      <c r="E14" s="260"/>
      <c r="F14" s="161">
        <v>1</v>
      </c>
      <c r="G14" s="161" t="s">
        <v>342</v>
      </c>
      <c r="H14" s="163">
        <v>0.11</v>
      </c>
      <c r="I14" s="161" t="s">
        <v>33</v>
      </c>
      <c r="J14" s="161" t="s">
        <v>176</v>
      </c>
      <c r="K14" s="165"/>
      <c r="L14" s="157">
        <v>0.11</v>
      </c>
      <c r="M14" s="161" t="s">
        <v>343</v>
      </c>
      <c r="N14" s="161" t="s">
        <v>344</v>
      </c>
      <c r="O14" s="165">
        <v>0</v>
      </c>
      <c r="P14" s="165">
        <v>1</v>
      </c>
      <c r="Q14" s="165">
        <v>0</v>
      </c>
      <c r="R14" s="165">
        <v>1</v>
      </c>
      <c r="S14" s="161" t="s">
        <v>359</v>
      </c>
      <c r="T14" s="166" t="s">
        <v>183</v>
      </c>
    </row>
    <row r="15" spans="1:21" ht="105.75" customHeight="1" thickBot="1">
      <c r="A15" s="160">
        <v>3000000</v>
      </c>
      <c r="B15" s="161" t="s">
        <v>240</v>
      </c>
      <c r="C15" s="161"/>
      <c r="D15" s="162" t="s">
        <v>176</v>
      </c>
      <c r="E15" s="260"/>
      <c r="F15" s="161">
        <v>1</v>
      </c>
      <c r="G15" s="161" t="s">
        <v>34</v>
      </c>
      <c r="H15" s="163">
        <v>98.99</v>
      </c>
      <c r="I15" s="161" t="s">
        <v>35</v>
      </c>
      <c r="J15" s="161" t="s">
        <v>176</v>
      </c>
      <c r="K15" s="165"/>
      <c r="L15" s="163">
        <v>98.98</v>
      </c>
      <c r="M15" s="161" t="s">
        <v>345</v>
      </c>
      <c r="N15" s="161" t="s">
        <v>245</v>
      </c>
      <c r="O15" s="165">
        <v>1</v>
      </c>
      <c r="P15" s="165">
        <v>0</v>
      </c>
      <c r="Q15" s="165">
        <v>0</v>
      </c>
      <c r="R15" s="165">
        <v>0</v>
      </c>
      <c r="S15" s="161" t="s">
        <v>359</v>
      </c>
      <c r="T15" s="166" t="s">
        <v>183</v>
      </c>
      <c r="U15" s="184"/>
    </row>
    <row r="16" spans="1:20" ht="85.5">
      <c r="A16" s="160">
        <v>3000000</v>
      </c>
      <c r="B16" s="161" t="s">
        <v>240</v>
      </c>
      <c r="C16" s="161"/>
      <c r="D16" s="162" t="s">
        <v>176</v>
      </c>
      <c r="E16" s="260"/>
      <c r="F16" s="161">
        <v>1</v>
      </c>
      <c r="G16" s="161" t="s">
        <v>36</v>
      </c>
      <c r="H16" s="163">
        <v>0.11</v>
      </c>
      <c r="I16" s="161" t="s">
        <v>37</v>
      </c>
      <c r="J16" s="161" t="s">
        <v>176</v>
      </c>
      <c r="K16" s="165"/>
      <c r="L16" s="157">
        <v>0.11</v>
      </c>
      <c r="M16" s="161" t="s">
        <v>223</v>
      </c>
      <c r="N16" s="161" t="s">
        <v>224</v>
      </c>
      <c r="O16" s="165">
        <v>3</v>
      </c>
      <c r="P16" s="165">
        <v>3</v>
      </c>
      <c r="Q16" s="165">
        <v>3</v>
      </c>
      <c r="R16" s="165">
        <v>3</v>
      </c>
      <c r="S16" s="161" t="s">
        <v>359</v>
      </c>
      <c r="T16" s="166" t="s">
        <v>183</v>
      </c>
    </row>
    <row r="17" spans="1:20" ht="83.25" customHeight="1" thickBot="1">
      <c r="A17" s="160">
        <v>3000000</v>
      </c>
      <c r="B17" s="161" t="s">
        <v>240</v>
      </c>
      <c r="C17" s="161"/>
      <c r="D17" s="162" t="s">
        <v>176</v>
      </c>
      <c r="E17" s="260"/>
      <c r="F17" s="161">
        <v>1</v>
      </c>
      <c r="G17" s="161" t="s">
        <v>38</v>
      </c>
      <c r="H17" s="163">
        <v>0.11</v>
      </c>
      <c r="I17" s="161" t="s">
        <v>39</v>
      </c>
      <c r="J17" s="161" t="s">
        <v>176</v>
      </c>
      <c r="K17" s="165"/>
      <c r="L17" s="163">
        <v>0.11</v>
      </c>
      <c r="M17" s="161" t="s">
        <v>346</v>
      </c>
      <c r="N17" s="161" t="s">
        <v>246</v>
      </c>
      <c r="O17" s="165">
        <v>3</v>
      </c>
      <c r="P17" s="165">
        <v>3</v>
      </c>
      <c r="Q17" s="165">
        <v>3</v>
      </c>
      <c r="R17" s="165">
        <v>3</v>
      </c>
      <c r="S17" s="161" t="s">
        <v>359</v>
      </c>
      <c r="T17" s="166" t="s">
        <v>183</v>
      </c>
    </row>
    <row r="18" spans="1:20" ht="86.25" thickBot="1">
      <c r="A18" s="160">
        <v>3000000</v>
      </c>
      <c r="B18" s="161" t="s">
        <v>240</v>
      </c>
      <c r="C18" s="161"/>
      <c r="D18" s="162" t="s">
        <v>176</v>
      </c>
      <c r="E18" s="260"/>
      <c r="F18" s="161">
        <v>1</v>
      </c>
      <c r="G18" s="161" t="s">
        <v>42</v>
      </c>
      <c r="H18" s="163">
        <v>0.4</v>
      </c>
      <c r="I18" s="161" t="s">
        <v>43</v>
      </c>
      <c r="J18" s="161" t="s">
        <v>176</v>
      </c>
      <c r="K18" s="165"/>
      <c r="L18" s="157">
        <v>0.4</v>
      </c>
      <c r="M18" s="161" t="s">
        <v>247</v>
      </c>
      <c r="N18" s="161" t="s">
        <v>248</v>
      </c>
      <c r="O18" s="165">
        <v>1</v>
      </c>
      <c r="P18" s="165">
        <v>2</v>
      </c>
      <c r="Q18" s="165">
        <v>2</v>
      </c>
      <c r="R18" s="165">
        <v>1</v>
      </c>
      <c r="S18" s="161" t="s">
        <v>359</v>
      </c>
      <c r="T18" s="166" t="s">
        <v>183</v>
      </c>
    </row>
    <row r="19" spans="1:20" ht="86.25" thickBot="1">
      <c r="A19" s="154">
        <v>3000000</v>
      </c>
      <c r="B19" s="155" t="s">
        <v>240</v>
      </c>
      <c r="C19" s="155"/>
      <c r="D19" s="156" t="s">
        <v>184</v>
      </c>
      <c r="E19" s="249">
        <f>129782200*100/1315381439</f>
        <v>9.866506866530294</v>
      </c>
      <c r="F19" s="155">
        <v>2</v>
      </c>
      <c r="G19" s="155" t="s">
        <v>46</v>
      </c>
      <c r="H19" s="249">
        <v>99.23</v>
      </c>
      <c r="I19" s="155" t="s">
        <v>47</v>
      </c>
      <c r="J19" s="155" t="s">
        <v>249</v>
      </c>
      <c r="K19" s="155"/>
      <c r="L19" s="157">
        <v>96.61</v>
      </c>
      <c r="M19" s="155" t="s">
        <v>250</v>
      </c>
      <c r="N19" s="155" t="s">
        <v>251</v>
      </c>
      <c r="O19" s="158">
        <v>1</v>
      </c>
      <c r="P19" s="158">
        <v>0</v>
      </c>
      <c r="Q19" s="158">
        <v>0</v>
      </c>
      <c r="R19" s="158">
        <v>0</v>
      </c>
      <c r="S19" s="161" t="s">
        <v>359</v>
      </c>
      <c r="T19" s="159" t="s">
        <v>183</v>
      </c>
    </row>
    <row r="20" spans="1:20" ht="81" customHeight="1" thickBot="1">
      <c r="A20" s="160">
        <v>3000000</v>
      </c>
      <c r="B20" s="161" t="s">
        <v>240</v>
      </c>
      <c r="C20" s="161"/>
      <c r="D20" s="162" t="s">
        <v>184</v>
      </c>
      <c r="E20" s="250"/>
      <c r="F20" s="161">
        <v>2</v>
      </c>
      <c r="G20" s="161" t="s">
        <v>46</v>
      </c>
      <c r="H20" s="250"/>
      <c r="I20" s="161" t="s">
        <v>47</v>
      </c>
      <c r="J20" s="161" t="s">
        <v>249</v>
      </c>
      <c r="K20" s="161"/>
      <c r="L20" s="157">
        <v>2.31</v>
      </c>
      <c r="M20" s="161" t="s">
        <v>252</v>
      </c>
      <c r="N20" s="161" t="s">
        <v>253</v>
      </c>
      <c r="O20" s="165">
        <v>1</v>
      </c>
      <c r="P20" s="165">
        <v>2</v>
      </c>
      <c r="Q20" s="165">
        <v>2</v>
      </c>
      <c r="R20" s="165">
        <v>1</v>
      </c>
      <c r="S20" s="161" t="s">
        <v>359</v>
      </c>
      <c r="T20" s="166" t="s">
        <v>183</v>
      </c>
    </row>
    <row r="21" spans="1:20" ht="97.5" customHeight="1" thickBot="1">
      <c r="A21" s="160">
        <v>3000000</v>
      </c>
      <c r="B21" s="161" t="s">
        <v>240</v>
      </c>
      <c r="C21" s="161"/>
      <c r="D21" s="162" t="s">
        <v>184</v>
      </c>
      <c r="E21" s="250"/>
      <c r="F21" s="161">
        <v>2</v>
      </c>
      <c r="G21" s="161" t="s">
        <v>46</v>
      </c>
      <c r="H21" s="252"/>
      <c r="I21" s="161" t="s">
        <v>47</v>
      </c>
      <c r="J21" s="161" t="s">
        <v>348</v>
      </c>
      <c r="K21" s="161"/>
      <c r="L21" s="157">
        <v>0.31</v>
      </c>
      <c r="M21" s="161" t="s">
        <v>254</v>
      </c>
      <c r="N21" s="161" t="s">
        <v>349</v>
      </c>
      <c r="O21" s="165">
        <v>1</v>
      </c>
      <c r="P21" s="165">
        <v>1</v>
      </c>
      <c r="Q21" s="165">
        <v>1</v>
      </c>
      <c r="R21" s="165">
        <v>1</v>
      </c>
      <c r="S21" s="161" t="s">
        <v>359</v>
      </c>
      <c r="T21" s="159" t="s">
        <v>183</v>
      </c>
    </row>
    <row r="22" spans="1:20" ht="86.25" thickBot="1">
      <c r="A22" s="160">
        <v>3000000</v>
      </c>
      <c r="B22" s="161" t="s">
        <v>240</v>
      </c>
      <c r="C22" s="161"/>
      <c r="D22" s="162" t="s">
        <v>184</v>
      </c>
      <c r="E22" s="252"/>
      <c r="F22" s="161">
        <v>2</v>
      </c>
      <c r="G22" s="161" t="s">
        <v>50</v>
      </c>
      <c r="H22" s="163">
        <v>0.8</v>
      </c>
      <c r="I22" s="161" t="s">
        <v>51</v>
      </c>
      <c r="J22" s="161" t="s">
        <v>350</v>
      </c>
      <c r="K22" s="161"/>
      <c r="L22" s="157">
        <v>0.77</v>
      </c>
      <c r="M22" s="161" t="s">
        <v>351</v>
      </c>
      <c r="N22" s="161" t="s">
        <v>255</v>
      </c>
      <c r="O22" s="165">
        <v>0</v>
      </c>
      <c r="P22" s="165">
        <v>1</v>
      </c>
      <c r="Q22" s="165">
        <v>0</v>
      </c>
      <c r="R22" s="165">
        <v>1</v>
      </c>
      <c r="S22" s="161" t="s">
        <v>359</v>
      </c>
      <c r="T22" s="166" t="s">
        <v>421</v>
      </c>
    </row>
    <row r="23" spans="1:20" ht="90.75" customHeight="1" thickBot="1">
      <c r="A23" s="154">
        <v>3000000</v>
      </c>
      <c r="B23" s="155" t="s">
        <v>240</v>
      </c>
      <c r="C23" s="155"/>
      <c r="D23" s="156" t="s">
        <v>189</v>
      </c>
      <c r="E23" s="249">
        <f>30640290*100/1315381439</f>
        <v>2.3293843969163683</v>
      </c>
      <c r="F23" s="155">
        <v>3</v>
      </c>
      <c r="G23" s="155" t="s">
        <v>54</v>
      </c>
      <c r="H23" s="249">
        <v>30.03</v>
      </c>
      <c r="I23" s="254" t="s">
        <v>55</v>
      </c>
      <c r="J23" s="155" t="s">
        <v>225</v>
      </c>
      <c r="K23" s="155"/>
      <c r="L23" s="157">
        <v>2.94</v>
      </c>
      <c r="M23" s="155" t="s">
        <v>368</v>
      </c>
      <c r="N23" s="155" t="s">
        <v>367</v>
      </c>
      <c r="O23" s="158">
        <v>0</v>
      </c>
      <c r="P23" s="158">
        <v>2</v>
      </c>
      <c r="Q23" s="158">
        <v>2</v>
      </c>
      <c r="R23" s="158">
        <v>2</v>
      </c>
      <c r="S23" s="161" t="s">
        <v>359</v>
      </c>
      <c r="T23" s="166" t="s">
        <v>183</v>
      </c>
    </row>
    <row r="24" spans="1:20" ht="95.25" customHeight="1" thickBot="1">
      <c r="A24" s="160">
        <v>3000000</v>
      </c>
      <c r="B24" s="161" t="s">
        <v>240</v>
      </c>
      <c r="C24" s="161"/>
      <c r="D24" s="162" t="s">
        <v>189</v>
      </c>
      <c r="E24" s="250"/>
      <c r="F24" s="161">
        <v>3</v>
      </c>
      <c r="G24" s="161" t="s">
        <v>54</v>
      </c>
      <c r="H24" s="250"/>
      <c r="I24" s="255"/>
      <c r="J24" s="161" t="s">
        <v>225</v>
      </c>
      <c r="K24" s="161"/>
      <c r="L24" s="157">
        <v>2.94</v>
      </c>
      <c r="M24" s="161" t="s">
        <v>368</v>
      </c>
      <c r="N24" s="161" t="s">
        <v>369</v>
      </c>
      <c r="O24" s="165">
        <v>2</v>
      </c>
      <c r="P24" s="165">
        <v>2</v>
      </c>
      <c r="Q24" s="165">
        <v>2</v>
      </c>
      <c r="R24" s="165">
        <v>0</v>
      </c>
      <c r="S24" s="161" t="s">
        <v>359</v>
      </c>
      <c r="T24" s="159" t="s">
        <v>183</v>
      </c>
    </row>
    <row r="25" spans="1:20" ht="114" customHeight="1" thickBot="1">
      <c r="A25" s="160">
        <v>3000000</v>
      </c>
      <c r="B25" s="161" t="s">
        <v>240</v>
      </c>
      <c r="C25" s="161"/>
      <c r="D25" s="162" t="s">
        <v>189</v>
      </c>
      <c r="E25" s="250"/>
      <c r="F25" s="161">
        <v>3</v>
      </c>
      <c r="G25" s="161" t="s">
        <v>366</v>
      </c>
      <c r="H25" s="250"/>
      <c r="I25" s="255"/>
      <c r="J25" s="161" t="s">
        <v>225</v>
      </c>
      <c r="K25" s="161"/>
      <c r="L25" s="157">
        <v>0.49</v>
      </c>
      <c r="M25" s="161" t="s">
        <v>370</v>
      </c>
      <c r="N25" s="161" t="s">
        <v>371</v>
      </c>
      <c r="O25" s="165">
        <v>0</v>
      </c>
      <c r="P25" s="165">
        <v>0</v>
      </c>
      <c r="Q25" s="165">
        <v>1</v>
      </c>
      <c r="R25" s="165">
        <v>0</v>
      </c>
      <c r="S25" s="161" t="s">
        <v>359</v>
      </c>
      <c r="T25" s="159" t="s">
        <v>183</v>
      </c>
    </row>
    <row r="26" spans="1:20" ht="61.5" customHeight="1" thickBot="1">
      <c r="A26" s="160">
        <v>3000000</v>
      </c>
      <c r="B26" s="161" t="s">
        <v>240</v>
      </c>
      <c r="C26" s="161"/>
      <c r="D26" s="162" t="s">
        <v>189</v>
      </c>
      <c r="E26" s="250"/>
      <c r="F26" s="161">
        <v>3</v>
      </c>
      <c r="G26" s="161" t="s">
        <v>366</v>
      </c>
      <c r="H26" s="250"/>
      <c r="I26" s="255"/>
      <c r="J26" s="165" t="s">
        <v>226</v>
      </c>
      <c r="K26" s="161"/>
      <c r="L26" s="157">
        <v>0.65</v>
      </c>
      <c r="M26" s="161" t="s">
        <v>256</v>
      </c>
      <c r="N26" s="161" t="s">
        <v>257</v>
      </c>
      <c r="O26" s="165">
        <v>0</v>
      </c>
      <c r="P26" s="165">
        <v>0</v>
      </c>
      <c r="Q26" s="165">
        <v>1</v>
      </c>
      <c r="R26" s="165">
        <v>0</v>
      </c>
      <c r="S26" s="161" t="s">
        <v>359</v>
      </c>
      <c r="T26" s="159" t="s">
        <v>183</v>
      </c>
    </row>
    <row r="27" spans="1:20" ht="75.75" customHeight="1" thickBot="1">
      <c r="A27" s="160">
        <v>3000000</v>
      </c>
      <c r="B27" s="161" t="s">
        <v>240</v>
      </c>
      <c r="C27" s="161"/>
      <c r="D27" s="162" t="s">
        <v>189</v>
      </c>
      <c r="E27" s="250"/>
      <c r="F27" s="161">
        <v>3</v>
      </c>
      <c r="G27" s="161" t="s">
        <v>366</v>
      </c>
      <c r="H27" s="250"/>
      <c r="I27" s="255"/>
      <c r="J27" s="165" t="s">
        <v>226</v>
      </c>
      <c r="K27" s="161"/>
      <c r="L27" s="157">
        <v>2.45</v>
      </c>
      <c r="M27" s="161" t="s">
        <v>258</v>
      </c>
      <c r="N27" s="161" t="s">
        <v>259</v>
      </c>
      <c r="O27" s="165">
        <v>0</v>
      </c>
      <c r="P27" s="165">
        <v>0</v>
      </c>
      <c r="Q27" s="165">
        <v>250</v>
      </c>
      <c r="R27" s="165">
        <v>250</v>
      </c>
      <c r="S27" s="161" t="s">
        <v>359</v>
      </c>
      <c r="T27" s="159" t="s">
        <v>183</v>
      </c>
    </row>
    <row r="28" spans="1:20" ht="73.5" customHeight="1" thickBot="1">
      <c r="A28" s="160">
        <v>3000000</v>
      </c>
      <c r="B28" s="161" t="s">
        <v>240</v>
      </c>
      <c r="C28" s="161"/>
      <c r="D28" s="162" t="s">
        <v>189</v>
      </c>
      <c r="E28" s="250"/>
      <c r="F28" s="161">
        <v>3</v>
      </c>
      <c r="G28" s="161" t="s">
        <v>366</v>
      </c>
      <c r="H28" s="250"/>
      <c r="I28" s="255"/>
      <c r="J28" s="165" t="s">
        <v>226</v>
      </c>
      <c r="K28" s="161"/>
      <c r="L28" s="157">
        <v>0.65</v>
      </c>
      <c r="M28" s="161" t="s">
        <v>256</v>
      </c>
      <c r="N28" s="161" t="s">
        <v>392</v>
      </c>
      <c r="O28" s="165">
        <v>0</v>
      </c>
      <c r="P28" s="165">
        <v>0</v>
      </c>
      <c r="Q28" s="165">
        <v>0</v>
      </c>
      <c r="R28" s="165">
        <v>1</v>
      </c>
      <c r="S28" s="161" t="s">
        <v>359</v>
      </c>
      <c r="T28" s="159" t="s">
        <v>183</v>
      </c>
    </row>
    <row r="29" spans="1:20" ht="86.25" thickBot="1">
      <c r="A29" s="160">
        <v>3000000</v>
      </c>
      <c r="B29" s="161" t="s">
        <v>240</v>
      </c>
      <c r="C29" s="161"/>
      <c r="D29" s="162" t="s">
        <v>189</v>
      </c>
      <c r="E29" s="250"/>
      <c r="F29" s="161">
        <v>3</v>
      </c>
      <c r="G29" s="161" t="s">
        <v>366</v>
      </c>
      <c r="H29" s="250"/>
      <c r="I29" s="255"/>
      <c r="J29" s="165" t="s">
        <v>226</v>
      </c>
      <c r="K29" s="161"/>
      <c r="L29" s="157">
        <v>1.96</v>
      </c>
      <c r="M29" s="161" t="s">
        <v>393</v>
      </c>
      <c r="N29" s="161" t="s">
        <v>394</v>
      </c>
      <c r="O29" s="165"/>
      <c r="P29" s="165">
        <v>2</v>
      </c>
      <c r="Q29" s="165">
        <v>2</v>
      </c>
      <c r="R29" s="165"/>
      <c r="S29" s="161" t="s">
        <v>359</v>
      </c>
      <c r="T29" s="159" t="s">
        <v>183</v>
      </c>
    </row>
    <row r="30" spans="1:20" ht="73.5" customHeight="1" thickBot="1">
      <c r="A30" s="160">
        <v>3000000</v>
      </c>
      <c r="B30" s="161" t="s">
        <v>240</v>
      </c>
      <c r="C30" s="161"/>
      <c r="D30" s="162" t="s">
        <v>189</v>
      </c>
      <c r="E30" s="250"/>
      <c r="F30" s="161">
        <v>3</v>
      </c>
      <c r="G30" s="161" t="s">
        <v>366</v>
      </c>
      <c r="H30" s="250"/>
      <c r="I30" s="255"/>
      <c r="J30" s="165" t="s">
        <v>226</v>
      </c>
      <c r="K30" s="161"/>
      <c r="L30" s="157">
        <v>0.98</v>
      </c>
      <c r="M30" s="161" t="s">
        <v>260</v>
      </c>
      <c r="N30" s="161" t="s">
        <v>261</v>
      </c>
      <c r="O30" s="165">
        <v>0</v>
      </c>
      <c r="P30" s="165">
        <v>0</v>
      </c>
      <c r="Q30" s="165">
        <v>0</v>
      </c>
      <c r="R30" s="165">
        <v>1</v>
      </c>
      <c r="S30" s="161" t="s">
        <v>359</v>
      </c>
      <c r="T30" s="159" t="s">
        <v>183</v>
      </c>
    </row>
    <row r="31" spans="1:20" ht="79.5" customHeight="1" thickBot="1">
      <c r="A31" s="160">
        <v>3000000</v>
      </c>
      <c r="B31" s="161" t="s">
        <v>240</v>
      </c>
      <c r="C31" s="161"/>
      <c r="D31" s="162" t="s">
        <v>189</v>
      </c>
      <c r="E31" s="250"/>
      <c r="F31" s="161">
        <v>3</v>
      </c>
      <c r="G31" s="161" t="s">
        <v>366</v>
      </c>
      <c r="H31" s="250"/>
      <c r="I31" s="255"/>
      <c r="J31" s="161" t="s">
        <v>227</v>
      </c>
      <c r="K31" s="161"/>
      <c r="L31" s="157">
        <v>2.45</v>
      </c>
      <c r="M31" s="161" t="s">
        <v>258</v>
      </c>
      <c r="N31" s="161" t="s">
        <v>262</v>
      </c>
      <c r="O31" s="165">
        <v>0</v>
      </c>
      <c r="P31" s="165">
        <v>0</v>
      </c>
      <c r="Q31" s="165">
        <v>250</v>
      </c>
      <c r="R31" s="165">
        <v>250</v>
      </c>
      <c r="S31" s="161" t="s">
        <v>359</v>
      </c>
      <c r="T31" s="159" t="s">
        <v>183</v>
      </c>
    </row>
    <row r="32" spans="1:20" ht="71.25" customHeight="1" thickBot="1">
      <c r="A32" s="160">
        <v>3000000</v>
      </c>
      <c r="B32" s="161" t="s">
        <v>240</v>
      </c>
      <c r="C32" s="161"/>
      <c r="D32" s="162" t="s">
        <v>189</v>
      </c>
      <c r="E32" s="250"/>
      <c r="F32" s="161">
        <v>3</v>
      </c>
      <c r="G32" s="161" t="s">
        <v>366</v>
      </c>
      <c r="H32" s="250"/>
      <c r="I32" s="255"/>
      <c r="J32" s="161" t="s">
        <v>227</v>
      </c>
      <c r="K32" s="161"/>
      <c r="L32" s="157">
        <v>2.61</v>
      </c>
      <c r="M32" s="161" t="s">
        <v>386</v>
      </c>
      <c r="N32" s="161" t="s">
        <v>387</v>
      </c>
      <c r="O32" s="165">
        <v>2</v>
      </c>
      <c r="P32" s="165">
        <v>2</v>
      </c>
      <c r="Q32" s="165">
        <v>2</v>
      </c>
      <c r="R32" s="165">
        <v>2</v>
      </c>
      <c r="S32" s="161" t="s">
        <v>359</v>
      </c>
      <c r="T32" s="159" t="s">
        <v>183</v>
      </c>
    </row>
    <row r="33" spans="1:20" ht="69" customHeight="1" thickBot="1">
      <c r="A33" s="160">
        <v>3000000</v>
      </c>
      <c r="B33" s="161" t="s">
        <v>240</v>
      </c>
      <c r="C33" s="161"/>
      <c r="D33" s="162" t="s">
        <v>189</v>
      </c>
      <c r="E33" s="250"/>
      <c r="F33" s="161">
        <v>3</v>
      </c>
      <c r="G33" s="161" t="s">
        <v>366</v>
      </c>
      <c r="H33" s="250"/>
      <c r="I33" s="255"/>
      <c r="J33" s="161" t="s">
        <v>227</v>
      </c>
      <c r="K33" s="161"/>
      <c r="L33" s="157">
        <v>2.61</v>
      </c>
      <c r="M33" s="161" t="s">
        <v>388</v>
      </c>
      <c r="N33" s="161" t="s">
        <v>389</v>
      </c>
      <c r="O33" s="165">
        <v>2</v>
      </c>
      <c r="P33" s="165">
        <v>2</v>
      </c>
      <c r="Q33" s="165">
        <v>2</v>
      </c>
      <c r="R33" s="165">
        <v>2</v>
      </c>
      <c r="S33" s="161" t="s">
        <v>359</v>
      </c>
      <c r="T33" s="159" t="s">
        <v>183</v>
      </c>
    </row>
    <row r="34" spans="1:20" ht="79.5" customHeight="1" thickBot="1">
      <c r="A34" s="160">
        <v>3000000</v>
      </c>
      <c r="B34" s="161" t="s">
        <v>240</v>
      </c>
      <c r="C34" s="161"/>
      <c r="D34" s="162" t="s">
        <v>189</v>
      </c>
      <c r="E34" s="250"/>
      <c r="F34" s="161">
        <v>3</v>
      </c>
      <c r="G34" s="161" t="s">
        <v>54</v>
      </c>
      <c r="H34" s="250"/>
      <c r="I34" s="255"/>
      <c r="J34" s="161" t="s">
        <v>227</v>
      </c>
      <c r="K34" s="161"/>
      <c r="L34" s="157">
        <v>0.65</v>
      </c>
      <c r="M34" s="161" t="s">
        <v>379</v>
      </c>
      <c r="N34" s="161" t="s">
        <v>263</v>
      </c>
      <c r="O34" s="165">
        <v>0</v>
      </c>
      <c r="P34" s="165">
        <v>0</v>
      </c>
      <c r="Q34" s="165">
        <v>1</v>
      </c>
      <c r="R34" s="165">
        <v>1</v>
      </c>
      <c r="S34" s="161" t="s">
        <v>359</v>
      </c>
      <c r="T34" s="159" t="s">
        <v>183</v>
      </c>
    </row>
    <row r="35" spans="1:20" ht="76.5" customHeight="1" thickBot="1">
      <c r="A35" s="160">
        <v>3000000</v>
      </c>
      <c r="B35" s="161" t="s">
        <v>240</v>
      </c>
      <c r="C35" s="161"/>
      <c r="D35" s="162" t="s">
        <v>189</v>
      </c>
      <c r="E35" s="250"/>
      <c r="F35" s="161">
        <v>3</v>
      </c>
      <c r="G35" s="161" t="s">
        <v>54</v>
      </c>
      <c r="H35" s="250"/>
      <c r="I35" s="255"/>
      <c r="J35" s="165" t="s">
        <v>228</v>
      </c>
      <c r="K35" s="161"/>
      <c r="L35" s="157">
        <v>2.45</v>
      </c>
      <c r="M35" s="161" t="s">
        <v>258</v>
      </c>
      <c r="N35" s="161" t="s">
        <v>264</v>
      </c>
      <c r="O35" s="165">
        <v>0</v>
      </c>
      <c r="P35" s="165">
        <v>0</v>
      </c>
      <c r="Q35" s="165">
        <v>250</v>
      </c>
      <c r="R35" s="165">
        <v>250</v>
      </c>
      <c r="S35" s="161" t="s">
        <v>359</v>
      </c>
      <c r="T35" s="159" t="s">
        <v>183</v>
      </c>
    </row>
    <row r="36" spans="1:20" ht="97.5" customHeight="1" thickBot="1">
      <c r="A36" s="160">
        <v>3000000</v>
      </c>
      <c r="B36" s="161" t="s">
        <v>240</v>
      </c>
      <c r="C36" s="161"/>
      <c r="D36" s="162" t="s">
        <v>189</v>
      </c>
      <c r="E36" s="250"/>
      <c r="F36" s="161">
        <v>3</v>
      </c>
      <c r="G36" s="161" t="s">
        <v>54</v>
      </c>
      <c r="H36" s="250"/>
      <c r="I36" s="255"/>
      <c r="J36" s="165" t="s">
        <v>228</v>
      </c>
      <c r="K36" s="161"/>
      <c r="L36" s="157">
        <v>3.26</v>
      </c>
      <c r="M36" s="161" t="s">
        <v>265</v>
      </c>
      <c r="N36" s="161" t="s">
        <v>266</v>
      </c>
      <c r="O36" s="165">
        <v>0</v>
      </c>
      <c r="P36" s="165">
        <v>0</v>
      </c>
      <c r="Q36" s="165">
        <v>0</v>
      </c>
      <c r="R36" s="165">
        <v>1</v>
      </c>
      <c r="S36" s="161" t="s">
        <v>359</v>
      </c>
      <c r="T36" s="159" t="s">
        <v>183</v>
      </c>
    </row>
    <row r="37" spans="1:20" ht="90" customHeight="1" thickBot="1">
      <c r="A37" s="160">
        <v>3000000</v>
      </c>
      <c r="B37" s="161" t="s">
        <v>240</v>
      </c>
      <c r="C37" s="161"/>
      <c r="D37" s="162" t="s">
        <v>189</v>
      </c>
      <c r="E37" s="250"/>
      <c r="F37" s="161">
        <v>3</v>
      </c>
      <c r="G37" s="161" t="s">
        <v>54</v>
      </c>
      <c r="H37" s="252"/>
      <c r="I37" s="255"/>
      <c r="J37" s="165" t="s">
        <v>228</v>
      </c>
      <c r="K37" s="161"/>
      <c r="L37" s="157">
        <v>2.94</v>
      </c>
      <c r="M37" s="161" t="s">
        <v>267</v>
      </c>
      <c r="N37" s="161" t="s">
        <v>268</v>
      </c>
      <c r="O37" s="165">
        <v>0</v>
      </c>
      <c r="P37" s="165">
        <v>0</v>
      </c>
      <c r="Q37" s="165">
        <v>1</v>
      </c>
      <c r="R37" s="165">
        <v>0</v>
      </c>
      <c r="S37" s="161" t="s">
        <v>359</v>
      </c>
      <c r="T37" s="159" t="s">
        <v>183</v>
      </c>
    </row>
    <row r="38" spans="1:20" ht="71.25" customHeight="1" thickBot="1">
      <c r="A38" s="160">
        <v>3000000</v>
      </c>
      <c r="B38" s="161" t="s">
        <v>240</v>
      </c>
      <c r="C38" s="161"/>
      <c r="D38" s="162" t="s">
        <v>189</v>
      </c>
      <c r="E38" s="250"/>
      <c r="F38" s="161">
        <v>3</v>
      </c>
      <c r="G38" s="161" t="s">
        <v>56</v>
      </c>
      <c r="H38" s="256">
        <v>37</v>
      </c>
      <c r="I38" s="161" t="s">
        <v>57</v>
      </c>
      <c r="J38" s="161" t="s">
        <v>225</v>
      </c>
      <c r="K38" s="161"/>
      <c r="L38" s="157">
        <v>2.61</v>
      </c>
      <c r="M38" s="161" t="s">
        <v>269</v>
      </c>
      <c r="N38" s="161" t="s">
        <v>372</v>
      </c>
      <c r="O38" s="165">
        <v>1</v>
      </c>
      <c r="P38" s="165">
        <v>1</v>
      </c>
      <c r="Q38" s="165">
        <v>1</v>
      </c>
      <c r="R38" s="165">
        <v>1</v>
      </c>
      <c r="S38" s="161" t="s">
        <v>359</v>
      </c>
      <c r="T38" s="159" t="s">
        <v>183</v>
      </c>
    </row>
    <row r="39" spans="1:20" ht="63.75" customHeight="1" thickBot="1">
      <c r="A39" s="160">
        <v>3000000</v>
      </c>
      <c r="B39" s="161" t="s">
        <v>240</v>
      </c>
      <c r="C39" s="161"/>
      <c r="D39" s="162" t="s">
        <v>189</v>
      </c>
      <c r="E39" s="250"/>
      <c r="F39" s="161">
        <v>3</v>
      </c>
      <c r="G39" s="161" t="s">
        <v>56</v>
      </c>
      <c r="H39" s="257"/>
      <c r="I39" s="161"/>
      <c r="J39" s="161" t="s">
        <v>225</v>
      </c>
      <c r="K39" s="161"/>
      <c r="L39" s="157">
        <v>2.09</v>
      </c>
      <c r="M39" s="161" t="s">
        <v>373</v>
      </c>
      <c r="N39" s="161" t="s">
        <v>375</v>
      </c>
      <c r="O39" s="165">
        <v>8</v>
      </c>
      <c r="P39" s="165">
        <v>8</v>
      </c>
      <c r="Q39" s="165">
        <v>8</v>
      </c>
      <c r="R39" s="165">
        <v>8</v>
      </c>
      <c r="S39" s="161" t="s">
        <v>359</v>
      </c>
      <c r="T39" s="159" t="s">
        <v>183</v>
      </c>
    </row>
    <row r="40" spans="1:20" ht="76.5" customHeight="1" thickBot="1">
      <c r="A40" s="160">
        <v>3000000</v>
      </c>
      <c r="B40" s="161" t="s">
        <v>240</v>
      </c>
      <c r="C40" s="161"/>
      <c r="D40" s="162" t="s">
        <v>189</v>
      </c>
      <c r="E40" s="250"/>
      <c r="F40" s="161">
        <v>3</v>
      </c>
      <c r="G40" s="161" t="s">
        <v>56</v>
      </c>
      <c r="H40" s="257"/>
      <c r="I40" s="161"/>
      <c r="J40" s="165" t="s">
        <v>226</v>
      </c>
      <c r="K40" s="161"/>
      <c r="L40" s="157">
        <v>3.26</v>
      </c>
      <c r="M40" s="161" t="s">
        <v>274</v>
      </c>
      <c r="N40" s="161" t="s">
        <v>275</v>
      </c>
      <c r="O40" s="165">
        <v>0</v>
      </c>
      <c r="P40" s="165">
        <v>2</v>
      </c>
      <c r="Q40" s="165">
        <v>4</v>
      </c>
      <c r="R40" s="165">
        <v>4</v>
      </c>
      <c r="S40" s="161" t="s">
        <v>359</v>
      </c>
      <c r="T40" s="159" t="s">
        <v>183</v>
      </c>
    </row>
    <row r="41" spans="1:20" ht="63" customHeight="1" thickBot="1">
      <c r="A41" s="160">
        <v>3000000</v>
      </c>
      <c r="B41" s="161" t="s">
        <v>240</v>
      </c>
      <c r="C41" s="161"/>
      <c r="D41" s="162" t="s">
        <v>189</v>
      </c>
      <c r="E41" s="250"/>
      <c r="F41" s="161">
        <v>3</v>
      </c>
      <c r="G41" s="161" t="s">
        <v>56</v>
      </c>
      <c r="H41" s="257"/>
      <c r="I41" s="161"/>
      <c r="J41" s="165" t="s">
        <v>226</v>
      </c>
      <c r="K41" s="161"/>
      <c r="L41" s="157">
        <v>3.26</v>
      </c>
      <c r="M41" s="161" t="s">
        <v>276</v>
      </c>
      <c r="N41" s="161" t="s">
        <v>277</v>
      </c>
      <c r="O41" s="165">
        <v>0</v>
      </c>
      <c r="P41" s="165">
        <v>0</v>
      </c>
      <c r="Q41" s="165">
        <v>1</v>
      </c>
      <c r="R41" s="165">
        <v>0</v>
      </c>
      <c r="S41" s="161" t="s">
        <v>359</v>
      </c>
      <c r="T41" s="159" t="s">
        <v>183</v>
      </c>
    </row>
    <row r="42" spans="1:20" ht="75" customHeight="1" thickBot="1">
      <c r="A42" s="160">
        <v>3000000</v>
      </c>
      <c r="B42" s="161" t="s">
        <v>240</v>
      </c>
      <c r="C42" s="161"/>
      <c r="D42" s="162" t="s">
        <v>189</v>
      </c>
      <c r="E42" s="250"/>
      <c r="F42" s="161">
        <v>3</v>
      </c>
      <c r="G42" s="161" t="s">
        <v>56</v>
      </c>
      <c r="H42" s="257"/>
      <c r="I42" s="161"/>
      <c r="J42" s="165" t="s">
        <v>226</v>
      </c>
      <c r="K42" s="161"/>
      <c r="L42" s="157">
        <v>6.53</v>
      </c>
      <c r="M42" s="161" t="s">
        <v>384</v>
      </c>
      <c r="N42" s="161" t="s">
        <v>385</v>
      </c>
      <c r="O42" s="165">
        <v>25</v>
      </c>
      <c r="P42" s="165">
        <v>25</v>
      </c>
      <c r="Q42" s="165">
        <v>25</v>
      </c>
      <c r="R42" s="165">
        <v>25</v>
      </c>
      <c r="S42" s="161" t="s">
        <v>359</v>
      </c>
      <c r="T42" s="159" t="s">
        <v>183</v>
      </c>
    </row>
    <row r="43" spans="1:20" ht="64.5" customHeight="1" thickBot="1">
      <c r="A43" s="160">
        <v>3000000</v>
      </c>
      <c r="B43" s="161" t="s">
        <v>240</v>
      </c>
      <c r="C43" s="161"/>
      <c r="D43" s="162" t="s">
        <v>189</v>
      </c>
      <c r="E43" s="250"/>
      <c r="F43" s="161">
        <v>3</v>
      </c>
      <c r="G43" s="161" t="s">
        <v>56</v>
      </c>
      <c r="H43" s="257"/>
      <c r="I43" s="161"/>
      <c r="J43" s="165" t="s">
        <v>226</v>
      </c>
      <c r="K43" s="161"/>
      <c r="L43" s="157">
        <v>1.63</v>
      </c>
      <c r="M43" s="161" t="s">
        <v>278</v>
      </c>
      <c r="N43" s="161" t="s">
        <v>279</v>
      </c>
      <c r="O43" s="165">
        <v>0</v>
      </c>
      <c r="P43" s="165">
        <v>0</v>
      </c>
      <c r="Q43" s="165">
        <v>2</v>
      </c>
      <c r="R43" s="165">
        <v>3</v>
      </c>
      <c r="S43" s="161" t="s">
        <v>359</v>
      </c>
      <c r="T43" s="159" t="s">
        <v>183</v>
      </c>
    </row>
    <row r="44" spans="1:20" ht="69" customHeight="1" thickBot="1">
      <c r="A44" s="160">
        <v>3000000</v>
      </c>
      <c r="B44" s="161" t="s">
        <v>240</v>
      </c>
      <c r="C44" s="161"/>
      <c r="D44" s="162" t="s">
        <v>189</v>
      </c>
      <c r="E44" s="250"/>
      <c r="F44" s="161">
        <v>3</v>
      </c>
      <c r="G44" s="161" t="s">
        <v>56</v>
      </c>
      <c r="H44" s="257"/>
      <c r="I44" s="161"/>
      <c r="J44" s="165" t="s">
        <v>226</v>
      </c>
      <c r="K44" s="161"/>
      <c r="L44" s="157">
        <v>1.63</v>
      </c>
      <c r="M44" s="161" t="s">
        <v>278</v>
      </c>
      <c r="N44" s="161" t="s">
        <v>280</v>
      </c>
      <c r="O44" s="165">
        <v>0</v>
      </c>
      <c r="P44" s="165">
        <v>1</v>
      </c>
      <c r="Q44" s="165">
        <v>2</v>
      </c>
      <c r="R44" s="165">
        <v>2</v>
      </c>
      <c r="S44" s="161" t="s">
        <v>359</v>
      </c>
      <c r="T44" s="159" t="s">
        <v>183</v>
      </c>
    </row>
    <row r="45" spans="1:21" ht="73.5" customHeight="1" thickBot="1">
      <c r="A45" s="160">
        <v>3000000</v>
      </c>
      <c r="B45" s="161" t="s">
        <v>240</v>
      </c>
      <c r="C45" s="161"/>
      <c r="D45" s="162" t="s">
        <v>189</v>
      </c>
      <c r="E45" s="250"/>
      <c r="F45" s="161">
        <v>3</v>
      </c>
      <c r="G45" s="161" t="s">
        <v>56</v>
      </c>
      <c r="H45" s="257"/>
      <c r="I45" s="161"/>
      <c r="J45" s="165" t="s">
        <v>226</v>
      </c>
      <c r="K45" s="161"/>
      <c r="L45" s="157">
        <v>0.98</v>
      </c>
      <c r="M45" s="161" t="s">
        <v>281</v>
      </c>
      <c r="N45" s="161" t="s">
        <v>282</v>
      </c>
      <c r="O45" s="165">
        <v>0</v>
      </c>
      <c r="P45" s="165">
        <v>1</v>
      </c>
      <c r="Q45" s="165">
        <v>1</v>
      </c>
      <c r="R45" s="165">
        <v>1</v>
      </c>
      <c r="S45" s="161" t="s">
        <v>359</v>
      </c>
      <c r="T45" s="159" t="s">
        <v>183</v>
      </c>
      <c r="U45" s="187"/>
    </row>
    <row r="46" spans="1:20" ht="70.5" customHeight="1" thickBot="1">
      <c r="A46" s="160">
        <v>3000000</v>
      </c>
      <c r="B46" s="161" t="s">
        <v>240</v>
      </c>
      <c r="C46" s="161"/>
      <c r="D46" s="162" t="s">
        <v>189</v>
      </c>
      <c r="E46" s="250"/>
      <c r="F46" s="161">
        <v>3</v>
      </c>
      <c r="G46" s="161" t="s">
        <v>56</v>
      </c>
      <c r="H46" s="257"/>
      <c r="I46" s="161"/>
      <c r="J46" s="161" t="s">
        <v>227</v>
      </c>
      <c r="K46" s="161"/>
      <c r="L46" s="157">
        <v>1.47</v>
      </c>
      <c r="M46" s="161" t="s">
        <v>283</v>
      </c>
      <c r="N46" s="161" t="s">
        <v>284</v>
      </c>
      <c r="O46" s="165">
        <v>0</v>
      </c>
      <c r="P46" s="165">
        <v>1</v>
      </c>
      <c r="Q46" s="165">
        <v>1</v>
      </c>
      <c r="R46" s="165">
        <v>1</v>
      </c>
      <c r="S46" s="161" t="s">
        <v>359</v>
      </c>
      <c r="T46" s="159" t="s">
        <v>183</v>
      </c>
    </row>
    <row r="47" spans="1:20" ht="76.5" customHeight="1" thickBot="1">
      <c r="A47" s="160">
        <v>3000000</v>
      </c>
      <c r="B47" s="161" t="s">
        <v>240</v>
      </c>
      <c r="C47" s="161"/>
      <c r="D47" s="162" t="s">
        <v>189</v>
      </c>
      <c r="E47" s="250"/>
      <c r="F47" s="161">
        <v>3</v>
      </c>
      <c r="G47" s="161" t="s">
        <v>56</v>
      </c>
      <c r="H47" s="257"/>
      <c r="I47" s="161"/>
      <c r="J47" s="161" t="s">
        <v>227</v>
      </c>
      <c r="K47" s="161"/>
      <c r="L47" s="157">
        <v>3.26</v>
      </c>
      <c r="M47" s="161" t="s">
        <v>285</v>
      </c>
      <c r="N47" s="161" t="s">
        <v>286</v>
      </c>
      <c r="O47" s="165">
        <v>0</v>
      </c>
      <c r="P47" s="165">
        <v>0</v>
      </c>
      <c r="Q47" s="165">
        <v>0</v>
      </c>
      <c r="R47" s="165">
        <v>1</v>
      </c>
      <c r="S47" s="161" t="s">
        <v>359</v>
      </c>
      <c r="T47" s="159" t="s">
        <v>183</v>
      </c>
    </row>
    <row r="48" spans="1:20" ht="76.5" customHeight="1" thickBot="1">
      <c r="A48" s="160">
        <v>3000000</v>
      </c>
      <c r="B48" s="161" t="s">
        <v>240</v>
      </c>
      <c r="C48" s="161"/>
      <c r="D48" s="162" t="s">
        <v>189</v>
      </c>
      <c r="E48" s="250"/>
      <c r="F48" s="161">
        <v>3</v>
      </c>
      <c r="G48" s="161" t="s">
        <v>56</v>
      </c>
      <c r="H48" s="257"/>
      <c r="I48" s="161"/>
      <c r="J48" s="161" t="s">
        <v>227</v>
      </c>
      <c r="K48" s="161"/>
      <c r="L48" s="157">
        <v>0.98</v>
      </c>
      <c r="M48" s="161" t="s">
        <v>287</v>
      </c>
      <c r="N48" s="161" t="s">
        <v>288</v>
      </c>
      <c r="O48" s="165">
        <v>0</v>
      </c>
      <c r="P48" s="165">
        <v>0</v>
      </c>
      <c r="Q48" s="165">
        <v>0</v>
      </c>
      <c r="R48" s="165">
        <v>2</v>
      </c>
      <c r="S48" s="161" t="s">
        <v>359</v>
      </c>
      <c r="T48" s="159" t="s">
        <v>183</v>
      </c>
    </row>
    <row r="49" spans="1:20" ht="86.25" thickBot="1">
      <c r="A49" s="160">
        <v>3000000</v>
      </c>
      <c r="B49" s="161" t="s">
        <v>240</v>
      </c>
      <c r="C49" s="161"/>
      <c r="D49" s="162" t="s">
        <v>189</v>
      </c>
      <c r="E49" s="250"/>
      <c r="F49" s="161">
        <v>3</v>
      </c>
      <c r="G49" s="161" t="s">
        <v>56</v>
      </c>
      <c r="H49" s="257"/>
      <c r="I49" s="161"/>
      <c r="J49" s="161" t="s">
        <v>227</v>
      </c>
      <c r="K49" s="161"/>
      <c r="L49" s="157">
        <v>2.94</v>
      </c>
      <c r="M49" s="161" t="s">
        <v>390</v>
      </c>
      <c r="N49" s="161" t="s">
        <v>391</v>
      </c>
      <c r="O49" s="165">
        <v>2</v>
      </c>
      <c r="P49" s="165">
        <v>2</v>
      </c>
      <c r="Q49" s="165">
        <v>2</v>
      </c>
      <c r="R49" s="165">
        <v>0</v>
      </c>
      <c r="S49" s="161" t="s">
        <v>359</v>
      </c>
      <c r="T49" s="159" t="s">
        <v>183</v>
      </c>
    </row>
    <row r="50" spans="1:20" ht="108" customHeight="1" thickBot="1">
      <c r="A50" s="160">
        <v>3000000</v>
      </c>
      <c r="B50" s="161" t="s">
        <v>240</v>
      </c>
      <c r="C50" s="161"/>
      <c r="D50" s="162" t="s">
        <v>189</v>
      </c>
      <c r="E50" s="250"/>
      <c r="F50" s="161">
        <v>3</v>
      </c>
      <c r="G50" s="161" t="s">
        <v>56</v>
      </c>
      <c r="H50" s="257"/>
      <c r="I50" s="161"/>
      <c r="J50" s="161" t="s">
        <v>227</v>
      </c>
      <c r="K50" s="161"/>
      <c r="L50" s="157">
        <v>0.49</v>
      </c>
      <c r="M50" s="161" t="s">
        <v>289</v>
      </c>
      <c r="N50" s="161" t="s">
        <v>290</v>
      </c>
      <c r="O50" s="165">
        <v>0</v>
      </c>
      <c r="P50" s="165">
        <v>0</v>
      </c>
      <c r="Q50" s="165">
        <v>1</v>
      </c>
      <c r="R50" s="165">
        <v>0</v>
      </c>
      <c r="S50" s="161" t="s">
        <v>359</v>
      </c>
      <c r="T50" s="159" t="s">
        <v>183</v>
      </c>
    </row>
    <row r="51" spans="1:20" ht="70.5" customHeight="1" thickBot="1">
      <c r="A51" s="160">
        <v>3000000</v>
      </c>
      <c r="B51" s="161" t="s">
        <v>240</v>
      </c>
      <c r="C51" s="161"/>
      <c r="D51" s="162" t="s">
        <v>189</v>
      </c>
      <c r="E51" s="250"/>
      <c r="F51" s="161">
        <v>3</v>
      </c>
      <c r="G51" s="161" t="s">
        <v>56</v>
      </c>
      <c r="H51" s="257"/>
      <c r="I51" s="161"/>
      <c r="J51" s="165" t="s">
        <v>365</v>
      </c>
      <c r="K51" s="161"/>
      <c r="L51" s="157">
        <v>0.98</v>
      </c>
      <c r="M51" s="161" t="s">
        <v>364</v>
      </c>
      <c r="N51" s="161" t="s">
        <v>291</v>
      </c>
      <c r="O51" s="165">
        <v>0</v>
      </c>
      <c r="P51" s="165">
        <v>1</v>
      </c>
      <c r="Q51" s="165">
        <v>1</v>
      </c>
      <c r="R51" s="165">
        <v>1</v>
      </c>
      <c r="S51" s="161" t="s">
        <v>359</v>
      </c>
      <c r="T51" s="159" t="s">
        <v>183</v>
      </c>
    </row>
    <row r="52" spans="1:20" ht="89.25" customHeight="1" thickBot="1">
      <c r="A52" s="160">
        <v>3000000</v>
      </c>
      <c r="B52" s="161" t="s">
        <v>240</v>
      </c>
      <c r="C52" s="161"/>
      <c r="D52" s="162" t="s">
        <v>189</v>
      </c>
      <c r="E52" s="250"/>
      <c r="F52" s="161">
        <v>3</v>
      </c>
      <c r="G52" s="161" t="s">
        <v>56</v>
      </c>
      <c r="H52" s="258"/>
      <c r="I52" s="161"/>
      <c r="J52" s="165" t="s">
        <v>365</v>
      </c>
      <c r="K52" s="161"/>
      <c r="L52" s="157">
        <v>3.26</v>
      </c>
      <c r="M52" s="161" t="s">
        <v>292</v>
      </c>
      <c r="N52" s="161" t="s">
        <v>293</v>
      </c>
      <c r="O52" s="165">
        <v>0</v>
      </c>
      <c r="P52" s="165">
        <v>0</v>
      </c>
      <c r="Q52" s="165">
        <v>1</v>
      </c>
      <c r="R52" s="165">
        <v>0</v>
      </c>
      <c r="S52" s="161" t="s">
        <v>359</v>
      </c>
      <c r="T52" s="159" t="s">
        <v>183</v>
      </c>
    </row>
    <row r="53" spans="1:20" ht="84.75" customHeight="1" thickBot="1">
      <c r="A53" s="160">
        <v>3000000</v>
      </c>
      <c r="B53" s="161" t="s">
        <v>240</v>
      </c>
      <c r="C53" s="161"/>
      <c r="D53" s="162" t="s">
        <v>189</v>
      </c>
      <c r="E53" s="250"/>
      <c r="F53" s="161">
        <v>3</v>
      </c>
      <c r="G53" s="161" t="s">
        <v>56</v>
      </c>
      <c r="H53" s="164"/>
      <c r="I53" s="161"/>
      <c r="J53" s="165" t="s">
        <v>365</v>
      </c>
      <c r="K53" s="161"/>
      <c r="L53" s="157">
        <v>1.63</v>
      </c>
      <c r="M53" s="161" t="s">
        <v>294</v>
      </c>
      <c r="N53" s="161" t="s">
        <v>295</v>
      </c>
      <c r="O53" s="165">
        <v>0</v>
      </c>
      <c r="P53" s="165">
        <v>1</v>
      </c>
      <c r="Q53" s="165">
        <v>0</v>
      </c>
      <c r="R53" s="165">
        <v>0</v>
      </c>
      <c r="S53" s="161" t="s">
        <v>359</v>
      </c>
      <c r="T53" s="159" t="s">
        <v>183</v>
      </c>
    </row>
    <row r="54" spans="1:20" ht="71.25" customHeight="1" thickBot="1">
      <c r="A54" s="160">
        <v>3000000</v>
      </c>
      <c r="B54" s="161" t="s">
        <v>240</v>
      </c>
      <c r="C54" s="161"/>
      <c r="D54" s="162" t="s">
        <v>189</v>
      </c>
      <c r="E54" s="250"/>
      <c r="F54" s="161">
        <v>3</v>
      </c>
      <c r="G54" s="161" t="s">
        <v>58</v>
      </c>
      <c r="H54" s="253">
        <v>28.59</v>
      </c>
      <c r="I54" s="161"/>
      <c r="J54" s="161" t="s">
        <v>225</v>
      </c>
      <c r="K54" s="161"/>
      <c r="L54" s="157">
        <v>1.96</v>
      </c>
      <c r="M54" s="161" t="s">
        <v>270</v>
      </c>
      <c r="N54" s="161" t="s">
        <v>271</v>
      </c>
      <c r="O54" s="165">
        <v>1</v>
      </c>
      <c r="P54" s="165">
        <v>1</v>
      </c>
      <c r="Q54" s="165">
        <v>1</v>
      </c>
      <c r="R54" s="165">
        <v>1</v>
      </c>
      <c r="S54" s="161" t="s">
        <v>359</v>
      </c>
      <c r="T54" s="159" t="s">
        <v>183</v>
      </c>
    </row>
    <row r="55" spans="1:20" ht="86.25" thickBot="1">
      <c r="A55" s="160">
        <v>3000000</v>
      </c>
      <c r="B55" s="161" t="s">
        <v>240</v>
      </c>
      <c r="C55" s="161"/>
      <c r="D55" s="162" t="s">
        <v>189</v>
      </c>
      <c r="E55" s="250"/>
      <c r="F55" s="161">
        <v>3</v>
      </c>
      <c r="G55" s="161" t="s">
        <v>58</v>
      </c>
      <c r="H55" s="250"/>
      <c r="I55" s="161"/>
      <c r="J55" s="161" t="s">
        <v>225</v>
      </c>
      <c r="K55" s="161"/>
      <c r="L55" s="157">
        <v>1.96</v>
      </c>
      <c r="M55" s="161" t="s">
        <v>272</v>
      </c>
      <c r="N55" s="161" t="s">
        <v>273</v>
      </c>
      <c r="O55" s="165">
        <v>1</v>
      </c>
      <c r="P55" s="165">
        <v>1</v>
      </c>
      <c r="Q55" s="165">
        <v>1</v>
      </c>
      <c r="R55" s="165">
        <v>1</v>
      </c>
      <c r="S55" s="161" t="s">
        <v>359</v>
      </c>
      <c r="T55" s="159" t="s">
        <v>183</v>
      </c>
    </row>
    <row r="56" spans="1:20" ht="78.75" customHeight="1" thickBot="1">
      <c r="A56" s="160">
        <v>3000000</v>
      </c>
      <c r="B56" s="161" t="s">
        <v>240</v>
      </c>
      <c r="C56" s="161"/>
      <c r="D56" s="162" t="s">
        <v>189</v>
      </c>
      <c r="E56" s="250"/>
      <c r="F56" s="161">
        <v>3</v>
      </c>
      <c r="G56" s="161" t="s">
        <v>58</v>
      </c>
      <c r="H56" s="250"/>
      <c r="I56" s="161"/>
      <c r="J56" s="161" t="s">
        <v>225</v>
      </c>
      <c r="K56" s="161"/>
      <c r="L56" s="157">
        <v>1.96</v>
      </c>
      <c r="M56" s="161" t="s">
        <v>378</v>
      </c>
      <c r="N56" s="161" t="s">
        <v>273</v>
      </c>
      <c r="O56" s="165">
        <v>3</v>
      </c>
      <c r="P56" s="165">
        <v>3</v>
      </c>
      <c r="Q56" s="165">
        <v>3</v>
      </c>
      <c r="R56" s="165">
        <v>3</v>
      </c>
      <c r="S56" s="161" t="s">
        <v>359</v>
      </c>
      <c r="T56" s="159" t="s">
        <v>183</v>
      </c>
    </row>
    <row r="57" spans="1:20" ht="74.25" customHeight="1" thickBot="1">
      <c r="A57" s="160">
        <v>3000000</v>
      </c>
      <c r="B57" s="161" t="s">
        <v>240</v>
      </c>
      <c r="C57" s="161"/>
      <c r="D57" s="162" t="s">
        <v>189</v>
      </c>
      <c r="E57" s="250"/>
      <c r="F57" s="161">
        <v>3</v>
      </c>
      <c r="G57" s="161" t="s">
        <v>58</v>
      </c>
      <c r="H57" s="250"/>
      <c r="I57" s="161"/>
      <c r="J57" s="161" t="s">
        <v>225</v>
      </c>
      <c r="K57" s="161"/>
      <c r="L57" s="157">
        <v>1.31</v>
      </c>
      <c r="M57" s="161" t="s">
        <v>376</v>
      </c>
      <c r="N57" s="161" t="s">
        <v>377</v>
      </c>
      <c r="O57" s="165">
        <v>1</v>
      </c>
      <c r="P57" s="165">
        <v>1</v>
      </c>
      <c r="Q57" s="165">
        <v>1</v>
      </c>
      <c r="R57" s="165">
        <v>1</v>
      </c>
      <c r="S57" s="161" t="s">
        <v>359</v>
      </c>
      <c r="T57" s="159" t="s">
        <v>183</v>
      </c>
    </row>
    <row r="58" spans="1:20" ht="81" customHeight="1" thickBot="1">
      <c r="A58" s="160">
        <v>3000000</v>
      </c>
      <c r="B58" s="161" t="s">
        <v>240</v>
      </c>
      <c r="C58" s="161"/>
      <c r="D58" s="162" t="s">
        <v>189</v>
      </c>
      <c r="E58" s="250"/>
      <c r="F58" s="161">
        <v>3</v>
      </c>
      <c r="G58" s="161" t="s">
        <v>58</v>
      </c>
      <c r="H58" s="250"/>
      <c r="I58" s="161" t="s">
        <v>59</v>
      </c>
      <c r="J58" s="161" t="s">
        <v>225</v>
      </c>
      <c r="K58" s="161"/>
      <c r="L58" s="157">
        <v>1.63</v>
      </c>
      <c r="M58" s="161" t="s">
        <v>296</v>
      </c>
      <c r="N58" s="161" t="s">
        <v>297</v>
      </c>
      <c r="O58" s="173">
        <v>1</v>
      </c>
      <c r="P58" s="173">
        <v>1</v>
      </c>
      <c r="Q58" s="173">
        <v>1</v>
      </c>
      <c r="R58" s="173">
        <v>1</v>
      </c>
      <c r="S58" s="161" t="s">
        <v>359</v>
      </c>
      <c r="T58" s="159" t="s">
        <v>183</v>
      </c>
    </row>
    <row r="59" spans="1:20" ht="86.25" thickBot="1">
      <c r="A59" s="160">
        <v>3000000</v>
      </c>
      <c r="B59" s="161" t="s">
        <v>240</v>
      </c>
      <c r="C59" s="161"/>
      <c r="D59" s="162" t="s">
        <v>189</v>
      </c>
      <c r="E59" s="250"/>
      <c r="F59" s="161">
        <v>3</v>
      </c>
      <c r="G59" s="161" t="s">
        <v>58</v>
      </c>
      <c r="H59" s="250"/>
      <c r="I59" s="161"/>
      <c r="J59" s="161" t="s">
        <v>225</v>
      </c>
      <c r="K59" s="161"/>
      <c r="L59" s="157">
        <v>3.92</v>
      </c>
      <c r="M59" s="161" t="s">
        <v>363</v>
      </c>
      <c r="N59" s="161" t="s">
        <v>298</v>
      </c>
      <c r="O59" s="165">
        <v>3</v>
      </c>
      <c r="P59" s="165">
        <v>3</v>
      </c>
      <c r="Q59" s="165">
        <v>3</v>
      </c>
      <c r="R59" s="165">
        <v>3</v>
      </c>
      <c r="S59" s="161" t="s">
        <v>359</v>
      </c>
      <c r="T59" s="159" t="s">
        <v>183</v>
      </c>
    </row>
    <row r="60" spans="1:20" ht="126.75" customHeight="1" thickBot="1">
      <c r="A60" s="160">
        <v>3000000</v>
      </c>
      <c r="B60" s="161" t="s">
        <v>240</v>
      </c>
      <c r="C60" s="161"/>
      <c r="D60" s="162" t="s">
        <v>189</v>
      </c>
      <c r="E60" s="250"/>
      <c r="F60" s="161">
        <v>3</v>
      </c>
      <c r="G60" s="161" t="s">
        <v>58</v>
      </c>
      <c r="H60" s="250"/>
      <c r="I60" s="161" t="s">
        <v>61</v>
      </c>
      <c r="J60" s="161" t="s">
        <v>225</v>
      </c>
      <c r="K60" s="161"/>
      <c r="L60" s="157">
        <v>1.63</v>
      </c>
      <c r="M60" s="161" t="s">
        <v>299</v>
      </c>
      <c r="N60" s="161" t="s">
        <v>300</v>
      </c>
      <c r="O60" s="173">
        <v>1</v>
      </c>
      <c r="P60" s="173">
        <v>1</v>
      </c>
      <c r="Q60" s="173">
        <v>1</v>
      </c>
      <c r="R60" s="173">
        <v>1</v>
      </c>
      <c r="S60" s="161" t="s">
        <v>359</v>
      </c>
      <c r="T60" s="159" t="s">
        <v>183</v>
      </c>
    </row>
    <row r="61" spans="1:20" ht="86.25" thickBot="1">
      <c r="A61" s="160">
        <v>3000000</v>
      </c>
      <c r="B61" s="161" t="s">
        <v>240</v>
      </c>
      <c r="C61" s="161"/>
      <c r="D61" s="162" t="s">
        <v>189</v>
      </c>
      <c r="E61" s="250"/>
      <c r="F61" s="161">
        <v>3</v>
      </c>
      <c r="G61" s="161" t="s">
        <v>58</v>
      </c>
      <c r="H61" s="250"/>
      <c r="I61" s="161"/>
      <c r="J61" s="161" t="s">
        <v>301</v>
      </c>
      <c r="K61" s="161"/>
      <c r="L61" s="157">
        <v>1.63</v>
      </c>
      <c r="M61" s="161" t="s">
        <v>302</v>
      </c>
      <c r="N61" s="161" t="s">
        <v>303</v>
      </c>
      <c r="O61" s="173">
        <v>1</v>
      </c>
      <c r="P61" s="173">
        <v>1</v>
      </c>
      <c r="Q61" s="173">
        <v>1</v>
      </c>
      <c r="R61" s="173">
        <v>1</v>
      </c>
      <c r="S61" s="161" t="s">
        <v>359</v>
      </c>
      <c r="T61" s="159" t="s">
        <v>183</v>
      </c>
    </row>
    <row r="62" spans="1:20" ht="86.25" thickBot="1">
      <c r="A62" s="160">
        <v>3000000</v>
      </c>
      <c r="B62" s="161" t="s">
        <v>240</v>
      </c>
      <c r="C62" s="161"/>
      <c r="D62" s="162" t="s">
        <v>189</v>
      </c>
      <c r="E62" s="250"/>
      <c r="F62" s="161">
        <v>3</v>
      </c>
      <c r="G62" s="161" t="s">
        <v>58</v>
      </c>
      <c r="H62" s="250"/>
      <c r="I62" s="161"/>
      <c r="J62" s="161" t="s">
        <v>301</v>
      </c>
      <c r="K62" s="161"/>
      <c r="L62" s="157">
        <v>2.28</v>
      </c>
      <c r="M62" s="161" t="s">
        <v>304</v>
      </c>
      <c r="N62" s="161" t="s">
        <v>305</v>
      </c>
      <c r="O62" s="173">
        <v>1</v>
      </c>
      <c r="P62" s="173">
        <v>1</v>
      </c>
      <c r="Q62" s="173">
        <v>1</v>
      </c>
      <c r="R62" s="173">
        <v>1</v>
      </c>
      <c r="S62" s="161" t="s">
        <v>359</v>
      </c>
      <c r="T62" s="159" t="s">
        <v>183</v>
      </c>
    </row>
    <row r="63" spans="1:20" ht="86.25" thickBot="1">
      <c r="A63" s="160">
        <v>3000000</v>
      </c>
      <c r="B63" s="161" t="s">
        <v>240</v>
      </c>
      <c r="C63" s="161"/>
      <c r="D63" s="162" t="s">
        <v>189</v>
      </c>
      <c r="E63" s="250"/>
      <c r="F63" s="161">
        <v>3</v>
      </c>
      <c r="G63" s="161" t="s">
        <v>58</v>
      </c>
      <c r="H63" s="250"/>
      <c r="I63" s="161"/>
      <c r="J63" s="161" t="s">
        <v>227</v>
      </c>
      <c r="K63" s="161"/>
      <c r="L63" s="157">
        <v>1.63</v>
      </c>
      <c r="M63" s="161" t="s">
        <v>306</v>
      </c>
      <c r="N63" s="161" t="s">
        <v>307</v>
      </c>
      <c r="O63" s="173">
        <v>1</v>
      </c>
      <c r="P63" s="173">
        <v>1</v>
      </c>
      <c r="Q63" s="173">
        <v>1</v>
      </c>
      <c r="R63" s="173">
        <v>1</v>
      </c>
      <c r="S63" s="161" t="s">
        <v>359</v>
      </c>
      <c r="T63" s="159" t="s">
        <v>183</v>
      </c>
    </row>
    <row r="64" spans="1:20" ht="86.25" thickBot="1">
      <c r="A64" s="160">
        <v>3000000</v>
      </c>
      <c r="B64" s="161" t="s">
        <v>240</v>
      </c>
      <c r="C64" s="161"/>
      <c r="D64" s="162" t="s">
        <v>189</v>
      </c>
      <c r="E64" s="250"/>
      <c r="F64" s="161">
        <v>3</v>
      </c>
      <c r="G64" s="161" t="s">
        <v>58</v>
      </c>
      <c r="H64" s="250"/>
      <c r="I64" s="161"/>
      <c r="J64" s="161" t="s">
        <v>227</v>
      </c>
      <c r="K64" s="161"/>
      <c r="L64" s="157">
        <v>2.28</v>
      </c>
      <c r="M64" s="161" t="s">
        <v>308</v>
      </c>
      <c r="N64" s="161" t="s">
        <v>309</v>
      </c>
      <c r="O64" s="173">
        <v>1</v>
      </c>
      <c r="P64" s="173">
        <v>1</v>
      </c>
      <c r="Q64" s="173">
        <v>1</v>
      </c>
      <c r="R64" s="173">
        <v>1</v>
      </c>
      <c r="S64" s="161" t="s">
        <v>359</v>
      </c>
      <c r="T64" s="159" t="s">
        <v>183</v>
      </c>
    </row>
    <row r="65" spans="1:20" ht="86.25" thickBot="1">
      <c r="A65" s="160">
        <v>3000000</v>
      </c>
      <c r="B65" s="161" t="s">
        <v>240</v>
      </c>
      <c r="C65" s="161"/>
      <c r="D65" s="162" t="s">
        <v>189</v>
      </c>
      <c r="E65" s="250"/>
      <c r="F65" s="161">
        <v>3</v>
      </c>
      <c r="G65" s="161" t="s">
        <v>58</v>
      </c>
      <c r="H65" s="250"/>
      <c r="I65" s="161"/>
      <c r="J65" s="161" t="s">
        <v>228</v>
      </c>
      <c r="K65" s="161"/>
      <c r="L65" s="157">
        <v>1.63</v>
      </c>
      <c r="M65" s="161" t="s">
        <v>310</v>
      </c>
      <c r="N65" s="161" t="s">
        <v>311</v>
      </c>
      <c r="O65" s="173">
        <v>1</v>
      </c>
      <c r="P65" s="173">
        <v>1</v>
      </c>
      <c r="Q65" s="173">
        <v>1</v>
      </c>
      <c r="R65" s="173">
        <v>1</v>
      </c>
      <c r="S65" s="161" t="s">
        <v>359</v>
      </c>
      <c r="T65" s="159" t="s">
        <v>183</v>
      </c>
    </row>
    <row r="66" spans="1:20" ht="102" customHeight="1" thickBot="1">
      <c r="A66" s="160">
        <v>3000000</v>
      </c>
      <c r="B66" s="161" t="s">
        <v>240</v>
      </c>
      <c r="C66" s="161"/>
      <c r="D66" s="162" t="s">
        <v>189</v>
      </c>
      <c r="E66" s="250"/>
      <c r="F66" s="161">
        <v>3</v>
      </c>
      <c r="G66" s="161" t="s">
        <v>58</v>
      </c>
      <c r="H66" s="250"/>
      <c r="I66" s="161"/>
      <c r="J66" s="161" t="s">
        <v>228</v>
      </c>
      <c r="K66" s="161"/>
      <c r="L66" s="157">
        <v>1.63</v>
      </c>
      <c r="M66" s="161" t="s">
        <v>312</v>
      </c>
      <c r="N66" s="161" t="s">
        <v>313</v>
      </c>
      <c r="O66" s="173">
        <v>1</v>
      </c>
      <c r="P66" s="173">
        <v>1</v>
      </c>
      <c r="Q66" s="173">
        <v>1</v>
      </c>
      <c r="R66" s="173">
        <v>1</v>
      </c>
      <c r="S66" s="161" t="s">
        <v>359</v>
      </c>
      <c r="T66" s="159" t="s">
        <v>183</v>
      </c>
    </row>
    <row r="67" spans="1:20" ht="86.25" thickBot="1">
      <c r="A67" s="160">
        <v>3000000</v>
      </c>
      <c r="B67" s="161" t="s">
        <v>240</v>
      </c>
      <c r="C67" s="161"/>
      <c r="D67" s="162" t="s">
        <v>189</v>
      </c>
      <c r="E67" s="250"/>
      <c r="F67" s="161">
        <v>3</v>
      </c>
      <c r="G67" s="161" t="s">
        <v>58</v>
      </c>
      <c r="H67" s="252"/>
      <c r="I67" s="161"/>
      <c r="J67" s="161" t="s">
        <v>314</v>
      </c>
      <c r="K67" s="161"/>
      <c r="L67" s="157">
        <v>3.13</v>
      </c>
      <c r="M67" s="161" t="s">
        <v>374</v>
      </c>
      <c r="N67" s="161" t="s">
        <v>374</v>
      </c>
      <c r="O67" s="174">
        <v>3</v>
      </c>
      <c r="P67" s="174">
        <v>3</v>
      </c>
      <c r="Q67" s="174">
        <v>3</v>
      </c>
      <c r="R67" s="174">
        <v>3</v>
      </c>
      <c r="S67" s="161" t="s">
        <v>359</v>
      </c>
      <c r="T67" s="159" t="s">
        <v>183</v>
      </c>
    </row>
    <row r="68" spans="1:20" ht="86.25" thickBot="1">
      <c r="A68" s="160">
        <v>3000000</v>
      </c>
      <c r="B68" s="161" t="s">
        <v>240</v>
      </c>
      <c r="C68" s="161"/>
      <c r="D68" s="162" t="s">
        <v>189</v>
      </c>
      <c r="E68" s="250"/>
      <c r="F68" s="161" t="s">
        <v>61</v>
      </c>
      <c r="G68" s="161" t="s">
        <v>380</v>
      </c>
      <c r="H68" s="253">
        <v>4.37</v>
      </c>
      <c r="I68" s="161"/>
      <c r="J68" s="161" t="s">
        <v>225</v>
      </c>
      <c r="K68" s="161"/>
      <c r="L68" s="157">
        <v>3.13</v>
      </c>
      <c r="M68" s="161" t="s">
        <v>381</v>
      </c>
      <c r="N68" s="161" t="s">
        <v>382</v>
      </c>
      <c r="O68" s="174">
        <v>3</v>
      </c>
      <c r="P68" s="174">
        <v>3</v>
      </c>
      <c r="Q68" s="174">
        <v>3</v>
      </c>
      <c r="R68" s="174">
        <v>3</v>
      </c>
      <c r="S68" s="161" t="s">
        <v>359</v>
      </c>
      <c r="T68" s="159" t="s">
        <v>183</v>
      </c>
    </row>
    <row r="69" spans="1:20" ht="86.25" thickBot="1">
      <c r="A69" s="160">
        <v>3000000</v>
      </c>
      <c r="B69" s="161" t="s">
        <v>240</v>
      </c>
      <c r="C69" s="161"/>
      <c r="D69" s="162" t="s">
        <v>189</v>
      </c>
      <c r="E69" s="252"/>
      <c r="F69" s="161" t="s">
        <v>61</v>
      </c>
      <c r="G69" s="161" t="s">
        <v>380</v>
      </c>
      <c r="H69" s="252"/>
      <c r="I69" s="161"/>
      <c r="J69" s="161" t="s">
        <v>225</v>
      </c>
      <c r="K69" s="161"/>
      <c r="L69" s="157">
        <v>1.24</v>
      </c>
      <c r="M69" s="161" t="s">
        <v>383</v>
      </c>
      <c r="N69" s="161" t="s">
        <v>417</v>
      </c>
      <c r="O69" s="174"/>
      <c r="P69" s="174">
        <v>1</v>
      </c>
      <c r="Q69" s="174">
        <v>1</v>
      </c>
      <c r="R69" s="174"/>
      <c r="S69" s="161" t="s">
        <v>359</v>
      </c>
      <c r="T69" s="159" t="s">
        <v>183</v>
      </c>
    </row>
    <row r="70" spans="1:20" ht="117.75" customHeight="1" thickBot="1">
      <c r="A70" s="154">
        <v>3000000</v>
      </c>
      <c r="B70" s="155" t="s">
        <v>240</v>
      </c>
      <c r="C70" s="155"/>
      <c r="D70" s="156" t="s">
        <v>193</v>
      </c>
      <c r="E70" s="249">
        <f>16091034*100/1315381439</f>
        <v>1.2232979364702743</v>
      </c>
      <c r="F70" s="155">
        <v>4</v>
      </c>
      <c r="G70" s="155" t="s">
        <v>315</v>
      </c>
      <c r="H70" s="249">
        <v>1.75</v>
      </c>
      <c r="I70" s="155" t="s">
        <v>65</v>
      </c>
      <c r="J70" s="155" t="s">
        <v>395</v>
      </c>
      <c r="K70" s="155"/>
      <c r="L70" s="157">
        <v>0.88</v>
      </c>
      <c r="M70" s="155" t="s">
        <v>396</v>
      </c>
      <c r="N70" s="155" t="s">
        <v>316</v>
      </c>
      <c r="O70" s="158">
        <v>0</v>
      </c>
      <c r="P70" s="158">
        <v>0</v>
      </c>
      <c r="Q70" s="158">
        <v>1</v>
      </c>
      <c r="R70" s="158">
        <v>0</v>
      </c>
      <c r="S70" s="161" t="s">
        <v>359</v>
      </c>
      <c r="T70" s="159" t="s">
        <v>183</v>
      </c>
    </row>
    <row r="71" spans="1:20" ht="108.75" customHeight="1" thickBot="1">
      <c r="A71" s="160">
        <v>3000000</v>
      </c>
      <c r="B71" s="161" t="s">
        <v>240</v>
      </c>
      <c r="C71" s="161"/>
      <c r="D71" s="162" t="s">
        <v>193</v>
      </c>
      <c r="E71" s="250"/>
      <c r="F71" s="161">
        <v>4</v>
      </c>
      <c r="G71" s="161" t="s">
        <v>315</v>
      </c>
      <c r="H71" s="252"/>
      <c r="I71" s="161"/>
      <c r="J71" s="161" t="s">
        <v>317</v>
      </c>
      <c r="K71" s="161"/>
      <c r="L71" s="157">
        <v>0.88</v>
      </c>
      <c r="M71" s="161" t="s">
        <v>318</v>
      </c>
      <c r="N71" s="161" t="s">
        <v>397</v>
      </c>
      <c r="O71" s="165">
        <v>0</v>
      </c>
      <c r="P71" s="165">
        <v>0</v>
      </c>
      <c r="Q71" s="165">
        <v>2</v>
      </c>
      <c r="R71" s="165">
        <v>1</v>
      </c>
      <c r="S71" s="161" t="s">
        <v>359</v>
      </c>
      <c r="T71" s="159" t="s">
        <v>183</v>
      </c>
    </row>
    <row r="72" spans="1:20" ht="105" customHeight="1" thickBot="1">
      <c r="A72" s="160">
        <v>3000000</v>
      </c>
      <c r="B72" s="161" t="s">
        <v>240</v>
      </c>
      <c r="C72" s="161"/>
      <c r="D72" s="162" t="s">
        <v>193</v>
      </c>
      <c r="E72" s="250"/>
      <c r="F72" s="161">
        <v>4</v>
      </c>
      <c r="G72" s="161" t="s">
        <v>319</v>
      </c>
      <c r="H72" s="253">
        <v>1.75</v>
      </c>
      <c r="I72" s="161"/>
      <c r="J72" s="161" t="s">
        <v>398</v>
      </c>
      <c r="K72" s="161"/>
      <c r="L72" s="163">
        <v>0.88</v>
      </c>
      <c r="M72" s="161" t="s">
        <v>321</v>
      </c>
      <c r="N72" s="161" t="s">
        <v>399</v>
      </c>
      <c r="O72" s="165">
        <v>0</v>
      </c>
      <c r="P72" s="165">
        <v>1</v>
      </c>
      <c r="Q72" s="165">
        <v>1</v>
      </c>
      <c r="R72" s="165">
        <v>1</v>
      </c>
      <c r="S72" s="161" t="s">
        <v>359</v>
      </c>
      <c r="T72" s="159" t="s">
        <v>183</v>
      </c>
    </row>
    <row r="73" spans="1:20" ht="118.5" customHeight="1" thickBot="1">
      <c r="A73" s="160">
        <v>3000000</v>
      </c>
      <c r="B73" s="161" t="s">
        <v>240</v>
      </c>
      <c r="C73" s="161"/>
      <c r="D73" s="162" t="s">
        <v>193</v>
      </c>
      <c r="E73" s="250"/>
      <c r="F73" s="161">
        <v>4</v>
      </c>
      <c r="G73" s="161" t="s">
        <v>319</v>
      </c>
      <c r="H73" s="252"/>
      <c r="I73" s="161"/>
      <c r="J73" s="161" t="s">
        <v>320</v>
      </c>
      <c r="K73" s="161"/>
      <c r="L73" s="163">
        <v>0.88</v>
      </c>
      <c r="M73" s="161" t="s">
        <v>322</v>
      </c>
      <c r="N73" s="161" t="s">
        <v>322</v>
      </c>
      <c r="O73" s="165">
        <v>0</v>
      </c>
      <c r="P73" s="165">
        <v>1</v>
      </c>
      <c r="Q73" s="165">
        <v>1</v>
      </c>
      <c r="R73" s="165">
        <v>1</v>
      </c>
      <c r="S73" s="161" t="s">
        <v>359</v>
      </c>
      <c r="T73" s="159" t="s">
        <v>183</v>
      </c>
    </row>
    <row r="74" spans="1:20" ht="95.25" customHeight="1" thickBot="1">
      <c r="A74" s="160">
        <v>3000000</v>
      </c>
      <c r="B74" s="161" t="s">
        <v>240</v>
      </c>
      <c r="C74" s="161"/>
      <c r="D74" s="162" t="s">
        <v>193</v>
      </c>
      <c r="E74" s="250"/>
      <c r="F74" s="161">
        <v>4</v>
      </c>
      <c r="G74" s="161" t="s">
        <v>323</v>
      </c>
      <c r="H74" s="253">
        <v>2.71</v>
      </c>
      <c r="I74" s="161"/>
      <c r="J74" s="161" t="s">
        <v>362</v>
      </c>
      <c r="K74" s="161"/>
      <c r="L74" s="163">
        <v>0.88</v>
      </c>
      <c r="M74" s="161" t="s">
        <v>361</v>
      </c>
      <c r="N74" s="161" t="s">
        <v>324</v>
      </c>
      <c r="O74" s="165">
        <v>0</v>
      </c>
      <c r="P74" s="165">
        <v>0</v>
      </c>
      <c r="Q74" s="165">
        <v>1</v>
      </c>
      <c r="R74" s="165">
        <v>1</v>
      </c>
      <c r="S74" s="161" t="s">
        <v>359</v>
      </c>
      <c r="T74" s="159" t="s">
        <v>183</v>
      </c>
    </row>
    <row r="75" spans="1:20" ht="106.5" customHeight="1" thickBot="1">
      <c r="A75" s="160">
        <v>3000000</v>
      </c>
      <c r="B75" s="161" t="s">
        <v>240</v>
      </c>
      <c r="C75" s="161"/>
      <c r="D75" s="162" t="s">
        <v>193</v>
      </c>
      <c r="E75" s="250"/>
      <c r="F75" s="161">
        <v>4</v>
      </c>
      <c r="G75" s="161" t="s">
        <v>323</v>
      </c>
      <c r="H75" s="250"/>
      <c r="I75" s="161"/>
      <c r="J75" s="161" t="s">
        <v>362</v>
      </c>
      <c r="K75" s="161"/>
      <c r="L75" s="163">
        <v>0.88</v>
      </c>
      <c r="M75" s="161" t="s">
        <v>325</v>
      </c>
      <c r="N75" s="161" t="s">
        <v>325</v>
      </c>
      <c r="O75" s="165">
        <v>0</v>
      </c>
      <c r="P75" s="165">
        <v>0</v>
      </c>
      <c r="Q75" s="165">
        <v>0</v>
      </c>
      <c r="R75" s="165">
        <v>1</v>
      </c>
      <c r="S75" s="161" t="s">
        <v>359</v>
      </c>
      <c r="T75" s="159" t="s">
        <v>183</v>
      </c>
    </row>
    <row r="76" spans="1:20" ht="124.5" customHeight="1" thickBot="1">
      <c r="A76" s="160">
        <v>3000000</v>
      </c>
      <c r="B76" s="161" t="s">
        <v>240</v>
      </c>
      <c r="C76" s="161"/>
      <c r="D76" s="162" t="s">
        <v>193</v>
      </c>
      <c r="E76" s="250"/>
      <c r="F76" s="161">
        <v>4</v>
      </c>
      <c r="G76" s="161" t="s">
        <v>323</v>
      </c>
      <c r="H76" s="252"/>
      <c r="I76" s="161"/>
      <c r="J76" s="161" t="s">
        <v>362</v>
      </c>
      <c r="K76" s="161"/>
      <c r="L76" s="163">
        <v>0.88</v>
      </c>
      <c r="M76" s="161" t="s">
        <v>326</v>
      </c>
      <c r="N76" s="161" t="s">
        <v>326</v>
      </c>
      <c r="O76" s="173">
        <v>1</v>
      </c>
      <c r="P76" s="173">
        <v>1</v>
      </c>
      <c r="Q76" s="173">
        <v>1</v>
      </c>
      <c r="R76" s="173">
        <v>1</v>
      </c>
      <c r="S76" s="161" t="s">
        <v>359</v>
      </c>
      <c r="T76" s="159" t="s">
        <v>183</v>
      </c>
    </row>
    <row r="77" spans="1:20" ht="159" customHeight="1" thickBot="1">
      <c r="A77" s="160">
        <v>3000000</v>
      </c>
      <c r="B77" s="161" t="s">
        <v>240</v>
      </c>
      <c r="C77" s="161"/>
      <c r="D77" s="162" t="s">
        <v>193</v>
      </c>
      <c r="E77" s="250"/>
      <c r="F77" s="161">
        <v>4</v>
      </c>
      <c r="G77" s="161" t="s">
        <v>327</v>
      </c>
      <c r="H77" s="163">
        <f>1000000*100/16091034</f>
        <v>6.21464102306912</v>
      </c>
      <c r="I77" s="161"/>
      <c r="J77" s="161" t="s">
        <v>328</v>
      </c>
      <c r="K77" s="161"/>
      <c r="L77" s="163">
        <v>0.88</v>
      </c>
      <c r="M77" s="161" t="s">
        <v>329</v>
      </c>
      <c r="N77" s="161" t="s">
        <v>329</v>
      </c>
      <c r="O77" s="173">
        <v>1</v>
      </c>
      <c r="P77" s="173">
        <v>1</v>
      </c>
      <c r="Q77" s="173">
        <v>1</v>
      </c>
      <c r="R77" s="173">
        <v>1</v>
      </c>
      <c r="S77" s="161" t="s">
        <v>359</v>
      </c>
      <c r="T77" s="159" t="s">
        <v>183</v>
      </c>
    </row>
    <row r="78" spans="1:20" ht="156.75" customHeight="1">
      <c r="A78" s="160">
        <v>3000000</v>
      </c>
      <c r="B78" s="161" t="s">
        <v>240</v>
      </c>
      <c r="C78" s="161"/>
      <c r="D78" s="162" t="s">
        <v>193</v>
      </c>
      <c r="E78" s="250"/>
      <c r="F78" s="161">
        <v>4</v>
      </c>
      <c r="G78" s="161" t="s">
        <v>400</v>
      </c>
      <c r="H78" s="253">
        <f>13491034*100/16091034</f>
        <v>83.84193334002029</v>
      </c>
      <c r="I78" s="161"/>
      <c r="J78" s="161" t="s">
        <v>328</v>
      </c>
      <c r="K78" s="161"/>
      <c r="L78" s="253">
        <v>83.84</v>
      </c>
      <c r="M78" s="161" t="s">
        <v>401</v>
      </c>
      <c r="N78" s="161" t="s">
        <v>402</v>
      </c>
      <c r="O78" s="174">
        <v>0</v>
      </c>
      <c r="P78" s="174">
        <v>0</v>
      </c>
      <c r="Q78" s="174">
        <v>1</v>
      </c>
      <c r="R78" s="174">
        <v>1</v>
      </c>
      <c r="S78" s="161" t="s">
        <v>359</v>
      </c>
      <c r="T78" s="185" t="s">
        <v>183</v>
      </c>
    </row>
    <row r="79" spans="1:20" ht="111.75" customHeight="1">
      <c r="A79" s="160">
        <v>3000000</v>
      </c>
      <c r="B79" s="161" t="s">
        <v>240</v>
      </c>
      <c r="C79" s="161"/>
      <c r="D79" s="162" t="s">
        <v>193</v>
      </c>
      <c r="E79" s="250"/>
      <c r="F79" s="161">
        <v>4</v>
      </c>
      <c r="G79" s="161" t="s">
        <v>330</v>
      </c>
      <c r="H79" s="250"/>
      <c r="I79" s="161"/>
      <c r="J79" s="161" t="s">
        <v>328</v>
      </c>
      <c r="K79" s="161"/>
      <c r="L79" s="250"/>
      <c r="M79" s="161" t="s">
        <v>331</v>
      </c>
      <c r="N79" s="161" t="s">
        <v>331</v>
      </c>
      <c r="O79" s="174">
        <v>0</v>
      </c>
      <c r="P79" s="174">
        <v>0</v>
      </c>
      <c r="Q79" s="174">
        <v>2</v>
      </c>
      <c r="R79" s="174">
        <v>1</v>
      </c>
      <c r="S79" s="161" t="s">
        <v>359</v>
      </c>
      <c r="T79" s="186" t="s">
        <v>183</v>
      </c>
    </row>
    <row r="80" spans="1:20" ht="105" customHeight="1">
      <c r="A80" s="160">
        <v>3000000</v>
      </c>
      <c r="B80" s="161" t="s">
        <v>240</v>
      </c>
      <c r="C80" s="161"/>
      <c r="D80" s="162" t="s">
        <v>193</v>
      </c>
      <c r="E80" s="250"/>
      <c r="F80" s="161">
        <v>4</v>
      </c>
      <c r="G80" s="161" t="s">
        <v>330</v>
      </c>
      <c r="H80" s="250"/>
      <c r="I80" s="161"/>
      <c r="J80" s="161" t="s">
        <v>328</v>
      </c>
      <c r="K80" s="161"/>
      <c r="L80" s="250"/>
      <c r="M80" s="161" t="s">
        <v>332</v>
      </c>
      <c r="N80" s="161" t="s">
        <v>332</v>
      </c>
      <c r="O80" s="174">
        <v>8</v>
      </c>
      <c r="P80" s="174">
        <v>12</v>
      </c>
      <c r="Q80" s="174">
        <v>12</v>
      </c>
      <c r="R80" s="174">
        <v>12</v>
      </c>
      <c r="S80" s="161" t="s">
        <v>359</v>
      </c>
      <c r="T80" s="186" t="s">
        <v>183</v>
      </c>
    </row>
    <row r="81" spans="1:20" ht="118.5" customHeight="1">
      <c r="A81" s="160">
        <v>3000000</v>
      </c>
      <c r="B81" s="161" t="s">
        <v>240</v>
      </c>
      <c r="C81" s="161"/>
      <c r="D81" s="162" t="s">
        <v>193</v>
      </c>
      <c r="E81" s="250"/>
      <c r="F81" s="161">
        <v>4</v>
      </c>
      <c r="G81" s="161" t="s">
        <v>330</v>
      </c>
      <c r="H81" s="252"/>
      <c r="I81" s="161"/>
      <c r="J81" s="161" t="s">
        <v>328</v>
      </c>
      <c r="K81" s="161"/>
      <c r="L81" s="252"/>
      <c r="M81" s="161" t="s">
        <v>333</v>
      </c>
      <c r="N81" s="161" t="s">
        <v>333</v>
      </c>
      <c r="O81" s="174">
        <v>8</v>
      </c>
      <c r="P81" s="174">
        <v>12</v>
      </c>
      <c r="Q81" s="174">
        <v>12</v>
      </c>
      <c r="R81" s="174">
        <v>12</v>
      </c>
      <c r="S81" s="161" t="s">
        <v>359</v>
      </c>
      <c r="T81" s="186" t="s">
        <v>183</v>
      </c>
    </row>
    <row r="82" spans="1:20" ht="86.25" thickBot="1">
      <c r="A82" s="160">
        <v>3000000</v>
      </c>
      <c r="B82" s="161" t="s">
        <v>240</v>
      </c>
      <c r="C82" s="161"/>
      <c r="D82" s="162" t="s">
        <v>193</v>
      </c>
      <c r="E82" s="252"/>
      <c r="F82" s="161">
        <v>4</v>
      </c>
      <c r="G82" s="161" t="s">
        <v>334</v>
      </c>
      <c r="H82" s="163">
        <v>3.73</v>
      </c>
      <c r="I82" s="161"/>
      <c r="J82" s="161" t="s">
        <v>328</v>
      </c>
      <c r="K82" s="161"/>
      <c r="L82" s="163">
        <v>3.73</v>
      </c>
      <c r="M82" s="161" t="s">
        <v>335</v>
      </c>
      <c r="N82" s="161" t="s">
        <v>335</v>
      </c>
      <c r="O82" s="174">
        <v>0</v>
      </c>
      <c r="P82" s="174">
        <v>1</v>
      </c>
      <c r="Q82" s="174">
        <v>3</v>
      </c>
      <c r="R82" s="174">
        <v>2</v>
      </c>
      <c r="S82" s="161" t="s">
        <v>359</v>
      </c>
      <c r="T82" s="186" t="s">
        <v>183</v>
      </c>
    </row>
    <row r="83" spans="1:20" ht="93.75" customHeight="1">
      <c r="A83" s="154">
        <v>3000000</v>
      </c>
      <c r="B83" s="155" t="s">
        <v>240</v>
      </c>
      <c r="C83" s="155"/>
      <c r="D83" s="156" t="s">
        <v>197</v>
      </c>
      <c r="E83" s="249">
        <f>1200000*100/1315381439</f>
        <v>0.09122829047308763</v>
      </c>
      <c r="F83" s="155">
        <v>5</v>
      </c>
      <c r="G83" s="155" t="s">
        <v>72</v>
      </c>
      <c r="H83" s="249">
        <v>100</v>
      </c>
      <c r="I83" s="155" t="s">
        <v>73</v>
      </c>
      <c r="J83" s="155" t="s">
        <v>403</v>
      </c>
      <c r="K83" s="155"/>
      <c r="L83" s="157">
        <v>41.67</v>
      </c>
      <c r="M83" s="155" t="s">
        <v>404</v>
      </c>
      <c r="N83" s="155" t="s">
        <v>337</v>
      </c>
      <c r="O83" s="158">
        <v>0</v>
      </c>
      <c r="P83" s="158">
        <v>0</v>
      </c>
      <c r="Q83" s="158">
        <v>1</v>
      </c>
      <c r="R83" s="158">
        <v>0</v>
      </c>
      <c r="S83" s="161" t="s">
        <v>359</v>
      </c>
      <c r="T83" s="186" t="s">
        <v>183</v>
      </c>
    </row>
    <row r="84" spans="1:20" ht="99" customHeight="1">
      <c r="A84" s="160">
        <v>3000000</v>
      </c>
      <c r="B84" s="161" t="s">
        <v>240</v>
      </c>
      <c r="C84" s="161"/>
      <c r="D84" s="162" t="s">
        <v>197</v>
      </c>
      <c r="E84" s="250"/>
      <c r="F84" s="161">
        <v>5</v>
      </c>
      <c r="G84" s="161" t="s">
        <v>72</v>
      </c>
      <c r="H84" s="250"/>
      <c r="I84" s="161" t="s">
        <v>73</v>
      </c>
      <c r="J84" s="161" t="s">
        <v>336</v>
      </c>
      <c r="K84" s="161"/>
      <c r="L84" s="163">
        <v>41.67</v>
      </c>
      <c r="M84" s="161" t="s">
        <v>338</v>
      </c>
      <c r="N84" s="161" t="s">
        <v>339</v>
      </c>
      <c r="O84" s="165">
        <v>0</v>
      </c>
      <c r="P84" s="165">
        <v>0</v>
      </c>
      <c r="Q84" s="165">
        <v>1</v>
      </c>
      <c r="R84" s="165">
        <v>0</v>
      </c>
      <c r="S84" s="161" t="s">
        <v>359</v>
      </c>
      <c r="T84" s="186" t="s">
        <v>183</v>
      </c>
    </row>
    <row r="85" spans="1:20" ht="96.75" thickBot="1">
      <c r="A85" s="160">
        <v>3000000</v>
      </c>
      <c r="B85" s="176" t="s">
        <v>240</v>
      </c>
      <c r="C85" s="176"/>
      <c r="D85" s="177" t="s">
        <v>197</v>
      </c>
      <c r="E85" s="250"/>
      <c r="F85" s="176">
        <v>5</v>
      </c>
      <c r="G85" s="176" t="s">
        <v>72</v>
      </c>
      <c r="H85" s="250"/>
      <c r="I85" s="176" t="s">
        <v>73</v>
      </c>
      <c r="J85" s="176" t="s">
        <v>336</v>
      </c>
      <c r="K85" s="176"/>
      <c r="L85" s="164">
        <v>16.67</v>
      </c>
      <c r="M85" s="176" t="s">
        <v>405</v>
      </c>
      <c r="N85" s="176" t="s">
        <v>406</v>
      </c>
      <c r="O85" s="178">
        <v>0</v>
      </c>
      <c r="P85" s="178">
        <v>0</v>
      </c>
      <c r="Q85" s="178">
        <v>1</v>
      </c>
      <c r="R85" s="178">
        <v>0</v>
      </c>
      <c r="S85" s="176" t="s">
        <v>359</v>
      </c>
      <c r="T85" s="186" t="s">
        <v>183</v>
      </c>
    </row>
    <row r="86" spans="1:20" ht="74.25" customHeight="1">
      <c r="A86" s="154">
        <v>3000000</v>
      </c>
      <c r="B86" s="155" t="s">
        <v>240</v>
      </c>
      <c r="C86" s="155"/>
      <c r="D86" s="156" t="s">
        <v>201</v>
      </c>
      <c r="E86" s="249">
        <f>2200000*100/1315381439</f>
        <v>0.16725186586732732</v>
      </c>
      <c r="F86" s="155">
        <v>6</v>
      </c>
      <c r="G86" s="155" t="s">
        <v>84</v>
      </c>
      <c r="H86" s="157">
        <v>45.45</v>
      </c>
      <c r="I86" s="155" t="s">
        <v>85</v>
      </c>
      <c r="J86" s="155" t="s">
        <v>407</v>
      </c>
      <c r="K86" s="155"/>
      <c r="L86" s="157">
        <v>45.45</v>
      </c>
      <c r="M86" s="155" t="s">
        <v>229</v>
      </c>
      <c r="N86" s="155" t="s">
        <v>408</v>
      </c>
      <c r="O86" s="158">
        <v>0</v>
      </c>
      <c r="P86" s="158">
        <v>1</v>
      </c>
      <c r="Q86" s="158">
        <v>0</v>
      </c>
      <c r="R86" s="158">
        <v>0</v>
      </c>
      <c r="S86" s="155" t="s">
        <v>359</v>
      </c>
      <c r="T86" s="186" t="s">
        <v>183</v>
      </c>
    </row>
    <row r="87" spans="1:20" ht="84" customHeight="1">
      <c r="A87" s="175">
        <v>3000000</v>
      </c>
      <c r="B87" s="161" t="s">
        <v>240</v>
      </c>
      <c r="C87" s="161"/>
      <c r="D87" s="162" t="s">
        <v>201</v>
      </c>
      <c r="E87" s="250"/>
      <c r="F87" s="161">
        <v>6</v>
      </c>
      <c r="G87" s="161" t="s">
        <v>86</v>
      </c>
      <c r="H87" s="163">
        <v>45.45</v>
      </c>
      <c r="I87" s="161" t="s">
        <v>87</v>
      </c>
      <c r="J87" s="161" t="s">
        <v>409</v>
      </c>
      <c r="K87" s="161"/>
      <c r="L87" s="163">
        <v>45.45</v>
      </c>
      <c r="M87" s="161" t="s">
        <v>411</v>
      </c>
      <c r="N87" s="161" t="s">
        <v>412</v>
      </c>
      <c r="O87" s="165">
        <v>2</v>
      </c>
      <c r="P87" s="165">
        <v>2</v>
      </c>
      <c r="Q87" s="165">
        <v>2</v>
      </c>
      <c r="R87" s="165">
        <v>1</v>
      </c>
      <c r="S87" s="161" t="s">
        <v>359</v>
      </c>
      <c r="T87" s="186" t="s">
        <v>183</v>
      </c>
    </row>
    <row r="88" spans="1:20" ht="86.25" thickBot="1">
      <c r="A88" s="168">
        <v>3000000</v>
      </c>
      <c r="B88" s="169" t="s">
        <v>240</v>
      </c>
      <c r="C88" s="169"/>
      <c r="D88" s="170" t="s">
        <v>201</v>
      </c>
      <c r="E88" s="251"/>
      <c r="F88" s="169">
        <v>6</v>
      </c>
      <c r="G88" s="169" t="s">
        <v>410</v>
      </c>
      <c r="H88" s="171">
        <v>9.09</v>
      </c>
      <c r="I88" s="169" t="s">
        <v>89</v>
      </c>
      <c r="J88" s="169" t="s">
        <v>413</v>
      </c>
      <c r="K88" s="169"/>
      <c r="L88" s="171">
        <v>9.09</v>
      </c>
      <c r="M88" s="169" t="s">
        <v>414</v>
      </c>
      <c r="N88" s="169" t="s">
        <v>415</v>
      </c>
      <c r="O88" s="172">
        <v>0</v>
      </c>
      <c r="P88" s="172">
        <v>1</v>
      </c>
      <c r="Q88" s="172">
        <v>0</v>
      </c>
      <c r="R88" s="172">
        <v>0</v>
      </c>
      <c r="S88" s="169" t="s">
        <v>359</v>
      </c>
      <c r="T88" s="186" t="s">
        <v>183</v>
      </c>
    </row>
    <row r="89" spans="1:20" ht="15">
      <c r="A89" s="179"/>
      <c r="B89" s="180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81"/>
      <c r="T89" s="181"/>
    </row>
    <row r="90" spans="1:20" ht="15">
      <c r="A90" s="179"/>
      <c r="B90" s="180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81"/>
      <c r="T90" s="181"/>
    </row>
    <row r="91" spans="1:20" ht="15">
      <c r="A91" s="179"/>
      <c r="B91" s="180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81"/>
      <c r="T91" s="181"/>
    </row>
    <row r="92" spans="1:20" ht="1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81"/>
      <c r="T92" s="181"/>
    </row>
    <row r="93" spans="1:20" ht="1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81"/>
      <c r="T93" s="181"/>
    </row>
    <row r="94" spans="1:20" ht="1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81"/>
      <c r="T94" s="181"/>
    </row>
    <row r="95" spans="4:20" ht="15"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81"/>
      <c r="T95" s="181"/>
    </row>
    <row r="96" spans="4:20" ht="15"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81"/>
      <c r="T96" s="181"/>
    </row>
    <row r="97" spans="1:3" ht="18.75">
      <c r="A97" s="182" t="s">
        <v>418</v>
      </c>
      <c r="B97" s="183"/>
      <c r="C97" s="182"/>
    </row>
    <row r="98" spans="1:3" ht="18.75">
      <c r="A98" s="182" t="s">
        <v>419</v>
      </c>
      <c r="B98" s="183"/>
      <c r="C98" s="182"/>
    </row>
  </sheetData>
  <sheetProtection/>
  <mergeCells count="47">
    <mergeCell ref="S8:S9"/>
    <mergeCell ref="T8:T9"/>
    <mergeCell ref="H8:H9"/>
    <mergeCell ref="O8:R8"/>
    <mergeCell ref="L8:L9"/>
    <mergeCell ref="M8:M9"/>
    <mergeCell ref="I8:I9"/>
    <mergeCell ref="G8:G9"/>
    <mergeCell ref="B8:B9"/>
    <mergeCell ref="C8:C9"/>
    <mergeCell ref="N8:N9"/>
    <mergeCell ref="J8:J9"/>
    <mergeCell ref="K8:K9"/>
    <mergeCell ref="A2:T2"/>
    <mergeCell ref="A1:T1"/>
    <mergeCell ref="A6:D6"/>
    <mergeCell ref="E4:T4"/>
    <mergeCell ref="E5:T5"/>
    <mergeCell ref="E6:T6"/>
    <mergeCell ref="A4:D4"/>
    <mergeCell ref="A5:D5"/>
    <mergeCell ref="A3:T3"/>
    <mergeCell ref="E10:E18"/>
    <mergeCell ref="H11:H12"/>
    <mergeCell ref="E19:E22"/>
    <mergeCell ref="H19:H21"/>
    <mergeCell ref="A8:A9"/>
    <mergeCell ref="A7:D7"/>
    <mergeCell ref="F8:F9"/>
    <mergeCell ref="E8:E9"/>
    <mergeCell ref="D8:D9"/>
    <mergeCell ref="E7:T7"/>
    <mergeCell ref="L78:L81"/>
    <mergeCell ref="E23:E69"/>
    <mergeCell ref="H23:H37"/>
    <mergeCell ref="I23:I37"/>
    <mergeCell ref="H38:H52"/>
    <mergeCell ref="H54:H67"/>
    <mergeCell ref="H68:H69"/>
    <mergeCell ref="E83:E85"/>
    <mergeCell ref="H83:H85"/>
    <mergeCell ref="E86:E88"/>
    <mergeCell ref="E70:E82"/>
    <mergeCell ref="H70:H71"/>
    <mergeCell ref="H72:H73"/>
    <mergeCell ref="H74:H76"/>
    <mergeCell ref="H78:H81"/>
  </mergeCells>
  <hyperlinks>
    <hyperlink ref="T10" r:id="rId1" display="dlshispania@gmail.com"/>
    <hyperlink ref="T17" r:id="rId2" display="dlshispania@gmail.com"/>
    <hyperlink ref="T11:T16" r:id="rId3" display="dlshispania@gmail.com"/>
    <hyperlink ref="T18" r:id="rId4" display="dlshispania@gmail.com"/>
    <hyperlink ref="T19" r:id="rId5" display="dlshispania@gmail.com"/>
    <hyperlink ref="T12" r:id="rId6" display="dlshispania@gmail.com"/>
    <hyperlink ref="T21" r:id="rId7" display="dlshispania@gmail.com"/>
    <hyperlink ref="T84" r:id="rId8" display="dlshispania@gmail.com"/>
    <hyperlink ref="T20" r:id="rId9" display="dlshispania@gmail.com"/>
    <hyperlink ref="T22" r:id="rId10" display="dlshispani@agmail.com"/>
    <hyperlink ref="T23" r:id="rId11" display="dlshispania@gmail.com"/>
    <hyperlink ref="T24" r:id="rId12" display="dlshispania@gmail.com"/>
    <hyperlink ref="T25" r:id="rId13" display="dlshispania@gmail.com"/>
    <hyperlink ref="T26" r:id="rId14" display="dlshispania@gmail.com"/>
    <hyperlink ref="T27" r:id="rId15" display="dlshispania@gmail.com"/>
    <hyperlink ref="T28" r:id="rId16" display="dlshispania@gmail.com"/>
    <hyperlink ref="T29" r:id="rId17" display="dlshispania@gmail.com"/>
    <hyperlink ref="T30" r:id="rId18" display="dlshispania@gmail.com"/>
    <hyperlink ref="T31" r:id="rId19" display="dlshispania@gmail.com"/>
    <hyperlink ref="T32" r:id="rId20" display="dlshispania@gmail.com"/>
    <hyperlink ref="T33" r:id="rId21" display="dlshispania@gmail.com"/>
    <hyperlink ref="T34" r:id="rId22" display="dlshispania@gmail.com"/>
    <hyperlink ref="T35" r:id="rId23" display="dlshispania@gmail.com"/>
    <hyperlink ref="T36" r:id="rId24" display="dlshispania@gmail.com"/>
    <hyperlink ref="T37" r:id="rId25" display="dlshispania@gmail.com"/>
    <hyperlink ref="T38" r:id="rId26" display="dlshispania@gmail.com"/>
    <hyperlink ref="T39" r:id="rId27" display="dlshispania@gmail.com"/>
    <hyperlink ref="T40" r:id="rId28" display="dlshispania@gmail.com"/>
    <hyperlink ref="T41" r:id="rId29" display="dlshispania@gmail.com"/>
    <hyperlink ref="T42" r:id="rId30" display="dlshispania@gmail.com"/>
    <hyperlink ref="T43" r:id="rId31" display="dlshispania@gmail.com"/>
    <hyperlink ref="T44" r:id="rId32" display="dlshispania@gmail.com"/>
    <hyperlink ref="T45" r:id="rId33" display="dlshispania@gmail.com"/>
    <hyperlink ref="T46" r:id="rId34" display="dlshispania@gmail.com"/>
    <hyperlink ref="T47" r:id="rId35" display="dlshispania@gmail.com"/>
    <hyperlink ref="T48" r:id="rId36" display="dlshispania@gmail.com"/>
    <hyperlink ref="T49" r:id="rId37" display="dlshispania@gmail.com"/>
    <hyperlink ref="T50" r:id="rId38" display="dlshispania@gmail.com"/>
    <hyperlink ref="T51" r:id="rId39" display="dlshispania@gmail.com"/>
    <hyperlink ref="T52" r:id="rId40" display="dlshispania@gmail.com"/>
    <hyperlink ref="T53" r:id="rId41" display="dlshispania@gmail.com"/>
    <hyperlink ref="T54" r:id="rId42" display="dlshispania@gmail.com"/>
    <hyperlink ref="T55" r:id="rId43" display="dlshispania@gmail.com"/>
    <hyperlink ref="T56" r:id="rId44" display="dlshispania@gmail.com"/>
    <hyperlink ref="T57" r:id="rId45" display="dlshispania@gmail.com"/>
    <hyperlink ref="T58" r:id="rId46" display="dlshispania@gmail.com"/>
    <hyperlink ref="T60" r:id="rId47" display="dlshispania@gmail.com"/>
    <hyperlink ref="T62" r:id="rId48" display="dlshispania@gmail.com"/>
    <hyperlink ref="T64" r:id="rId49" display="dlshispania@gmail.com"/>
    <hyperlink ref="T66" r:id="rId50" display="dlshispania@gmail.com"/>
    <hyperlink ref="T68" r:id="rId51" display="dlshispania@gmail.com"/>
    <hyperlink ref="T59" r:id="rId52" display="dlshispania@gmail.com"/>
    <hyperlink ref="T61" r:id="rId53" display="dlshispania@gmail.com"/>
    <hyperlink ref="T63" r:id="rId54" display="dlshispania@gmail.com"/>
    <hyperlink ref="T65" r:id="rId55" display="dlshispania@gmail.com"/>
    <hyperlink ref="T67" r:id="rId56" display="dlshispania@gmail.com"/>
    <hyperlink ref="T69" r:id="rId57" display="dlshispania@gmail.com"/>
    <hyperlink ref="T70" r:id="rId58" display="dlshispania@gmail.com"/>
    <hyperlink ref="T71:T82" r:id="rId59" display="dlshispania@gmail.com"/>
    <hyperlink ref="T83" r:id="rId60" display="dlshispania@gmail.com"/>
    <hyperlink ref="T85" r:id="rId61" display="dlshispania@gmail.com"/>
    <hyperlink ref="T87" r:id="rId62" display="dlshispania@gmail.com"/>
    <hyperlink ref="T86" r:id="rId63" display="dlshispania@gmail.com"/>
    <hyperlink ref="T88" r:id="rId64" display="dlshispania@gmail.com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70" r:id="rId65"/>
  <headerFooter>
    <oddFooter>&amp;CPOAI 2013.&amp;"-,Negrita"  ANEXO 3&amp;"-,Normal" DE LA RESOLUCIÓN 425 DE 2008. 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82"/>
  <sheetViews>
    <sheetView view="pageLayout" zoomScale="80" zoomScaleNormal="90" zoomScalePageLayoutView="80" workbookViewId="0" topLeftCell="A3">
      <selection activeCell="G13" sqref="G13"/>
    </sheetView>
  </sheetViews>
  <sheetFormatPr defaultColWidth="11.421875" defaultRowHeight="15"/>
  <cols>
    <col min="1" max="1" width="5.140625" style="0" customWidth="1"/>
    <col min="2" max="2" width="7.7109375" style="59" customWidth="1"/>
    <col min="3" max="3" width="7.8515625" style="0" customWidth="1"/>
    <col min="4" max="4" width="12.57421875" style="0" customWidth="1"/>
    <col min="5" max="5" width="6.421875" style="56" customWidth="1"/>
    <col min="6" max="6" width="5.140625" style="0" customWidth="1"/>
    <col min="7" max="7" width="12.00390625" style="0" customWidth="1"/>
    <col min="8" max="8" width="5.8515625" style="0" customWidth="1"/>
    <col min="9" max="9" width="4.28125" style="0" customWidth="1"/>
    <col min="10" max="10" width="13.28125" style="0" customWidth="1"/>
    <col min="11" max="11" width="3.57421875" style="0" customWidth="1"/>
    <col min="12" max="12" width="6.140625" style="0" customWidth="1"/>
    <col min="13" max="13" width="15.57421875" style="0" customWidth="1"/>
    <col min="14" max="14" width="23.28125" style="0" customWidth="1"/>
    <col min="15" max="16" width="6.00390625" style="0" customWidth="1"/>
    <col min="17" max="18" width="6.28125" style="0" customWidth="1"/>
    <col min="19" max="19" width="12.421875" style="0" customWidth="1"/>
    <col min="20" max="20" width="9.57421875" style="0" customWidth="1"/>
    <col min="21" max="21" width="7.421875" style="0" customWidth="1"/>
    <col min="22" max="22" width="12.00390625" style="0" customWidth="1"/>
    <col min="23" max="23" width="7.7109375" style="0" customWidth="1"/>
    <col min="24" max="24" width="11.28125" style="0" customWidth="1"/>
    <col min="25" max="25" width="6.7109375" style="0" customWidth="1"/>
    <col min="28" max="28" width="9.421875" style="0" customWidth="1"/>
    <col min="29" max="29" width="8.28125" style="58" customWidth="1"/>
    <col min="30" max="30" width="11.421875" style="58" customWidth="1"/>
  </cols>
  <sheetData>
    <row r="1" spans="1:31" ht="15.75" hidden="1">
      <c r="A1" s="301" t="s">
        <v>230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57"/>
      <c r="AD1" s="57"/>
      <c r="AE1" s="53"/>
    </row>
    <row r="2" spans="1:31" ht="15" hidden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57"/>
      <c r="AD2" s="57"/>
      <c r="AE2" s="53"/>
    </row>
    <row r="3" spans="1:31" ht="15.75">
      <c r="A3" s="302" t="s">
        <v>231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57"/>
      <c r="AD3" s="57"/>
      <c r="AE3" s="53"/>
    </row>
    <row r="4" spans="1:31" s="85" customFormat="1" ht="15.75">
      <c r="A4" s="95"/>
      <c r="B4" s="96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43" t="s">
        <v>420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7"/>
      <c r="AD4" s="97"/>
      <c r="AE4" s="98"/>
    </row>
    <row r="5" spans="1:31" s="85" customFormat="1" ht="15">
      <c r="A5" s="95"/>
      <c r="B5" s="96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7"/>
      <c r="AD5" s="97"/>
      <c r="AE5" s="98"/>
    </row>
    <row r="6" spans="1:31" s="85" customFormat="1" ht="15">
      <c r="A6" s="290" t="s">
        <v>147</v>
      </c>
      <c r="B6" s="291"/>
      <c r="C6" s="291"/>
      <c r="D6" s="291"/>
      <c r="E6" s="291"/>
      <c r="F6" s="291"/>
      <c r="G6" s="99" t="s">
        <v>232</v>
      </c>
      <c r="H6" s="99"/>
      <c r="I6" s="99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1"/>
      <c r="AE6" s="102"/>
    </row>
    <row r="7" spans="1:31" s="85" customFormat="1" ht="15">
      <c r="A7" s="290" t="s">
        <v>149</v>
      </c>
      <c r="B7" s="291"/>
      <c r="C7" s="291"/>
      <c r="D7" s="291"/>
      <c r="E7" s="291"/>
      <c r="F7" s="291"/>
      <c r="G7" s="103">
        <v>5353</v>
      </c>
      <c r="H7" s="103"/>
      <c r="I7" s="99"/>
      <c r="J7" s="100"/>
      <c r="K7" s="100"/>
      <c r="L7" s="100"/>
      <c r="M7" s="100"/>
      <c r="N7" s="104"/>
      <c r="O7" s="104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1"/>
      <c r="AD7" s="101"/>
      <c r="AE7" s="102"/>
    </row>
    <row r="8" spans="1:31" s="85" customFormat="1" ht="15">
      <c r="A8" s="290" t="s">
        <v>150</v>
      </c>
      <c r="B8" s="291"/>
      <c r="C8" s="291"/>
      <c r="D8" s="291"/>
      <c r="E8" s="291"/>
      <c r="F8" s="291"/>
      <c r="G8" s="105">
        <v>41304</v>
      </c>
      <c r="H8" s="105"/>
      <c r="I8" s="99"/>
      <c r="J8" s="100"/>
      <c r="K8" s="100"/>
      <c r="L8" s="100"/>
      <c r="M8" s="100"/>
      <c r="N8" s="106"/>
      <c r="O8" s="104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1"/>
      <c r="AD8" s="101"/>
      <c r="AE8" s="102"/>
    </row>
    <row r="9" spans="1:31" s="85" customFormat="1" ht="15">
      <c r="A9" s="290" t="s">
        <v>151</v>
      </c>
      <c r="B9" s="291"/>
      <c r="C9" s="291"/>
      <c r="D9" s="291"/>
      <c r="E9" s="291"/>
      <c r="F9" s="291"/>
      <c r="G9" s="99" t="s">
        <v>152</v>
      </c>
      <c r="H9" s="99"/>
      <c r="I9" s="99"/>
      <c r="J9" s="100"/>
      <c r="K9" s="100"/>
      <c r="L9" s="100"/>
      <c r="M9" s="100"/>
      <c r="N9" s="104"/>
      <c r="O9" s="104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1"/>
      <c r="AD9" s="101"/>
      <c r="AE9" s="102"/>
    </row>
    <row r="10" spans="1:31" s="85" customFormat="1" ht="15">
      <c r="A10" s="107"/>
      <c r="B10" s="108"/>
      <c r="C10" s="107"/>
      <c r="D10" s="107"/>
      <c r="E10" s="100"/>
      <c r="F10" s="100"/>
      <c r="G10" s="100"/>
      <c r="H10" s="100"/>
      <c r="I10" s="100"/>
      <c r="J10" s="100"/>
      <c r="K10" s="100"/>
      <c r="L10" s="100"/>
      <c r="M10" s="100"/>
      <c r="N10" s="104"/>
      <c r="O10" s="104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1"/>
      <c r="AD10" s="101"/>
      <c r="AE10" s="102"/>
    </row>
    <row r="11" spans="1:31" ht="33" customHeight="1">
      <c r="A11" s="305" t="s">
        <v>7</v>
      </c>
      <c r="B11" s="292" t="s">
        <v>153</v>
      </c>
      <c r="C11" s="296" t="s">
        <v>154</v>
      </c>
      <c r="D11" s="298" t="s">
        <v>155</v>
      </c>
      <c r="E11" s="298" t="s">
        <v>156</v>
      </c>
      <c r="F11" s="303" t="s">
        <v>157</v>
      </c>
      <c r="G11" s="298" t="s">
        <v>162</v>
      </c>
      <c r="H11" s="296" t="s">
        <v>163</v>
      </c>
      <c r="I11" s="296" t="s">
        <v>161</v>
      </c>
      <c r="J11" s="298" t="s">
        <v>214</v>
      </c>
      <c r="K11" s="296" t="s">
        <v>132</v>
      </c>
      <c r="L11" s="296" t="s">
        <v>215</v>
      </c>
      <c r="M11" s="298" t="s">
        <v>233</v>
      </c>
      <c r="N11" s="298" t="s">
        <v>234</v>
      </c>
      <c r="O11" s="298" t="s">
        <v>422</v>
      </c>
      <c r="P11" s="298"/>
      <c r="Q11" s="298"/>
      <c r="R11" s="298"/>
      <c r="S11" s="298" t="s">
        <v>235</v>
      </c>
      <c r="T11" s="298" t="s">
        <v>236</v>
      </c>
      <c r="U11" s="298"/>
      <c r="V11" s="298" t="s">
        <v>107</v>
      </c>
      <c r="W11" s="298"/>
      <c r="X11" s="296" t="s">
        <v>109</v>
      </c>
      <c r="Y11" s="296" t="s">
        <v>113</v>
      </c>
      <c r="Z11" s="296" t="s">
        <v>115</v>
      </c>
      <c r="AA11" s="296" t="s">
        <v>105</v>
      </c>
      <c r="AB11" s="296" t="s">
        <v>237</v>
      </c>
      <c r="AC11" s="296" t="s">
        <v>169</v>
      </c>
      <c r="AD11" s="296" t="s">
        <v>170</v>
      </c>
      <c r="AE11" s="53"/>
    </row>
    <row r="12" spans="1:31" ht="78.75" customHeight="1" thickBot="1">
      <c r="A12" s="306"/>
      <c r="B12" s="293"/>
      <c r="C12" s="297"/>
      <c r="D12" s="305"/>
      <c r="E12" s="305"/>
      <c r="F12" s="304"/>
      <c r="G12" s="305"/>
      <c r="H12" s="297"/>
      <c r="I12" s="297"/>
      <c r="J12" s="305"/>
      <c r="K12" s="297"/>
      <c r="L12" s="297"/>
      <c r="M12" s="305"/>
      <c r="N12" s="305"/>
      <c r="O12" s="90" t="s">
        <v>219</v>
      </c>
      <c r="P12" s="90" t="s">
        <v>220</v>
      </c>
      <c r="Q12" s="90" t="s">
        <v>221</v>
      </c>
      <c r="R12" s="90" t="s">
        <v>222</v>
      </c>
      <c r="S12" s="305"/>
      <c r="T12" s="90" t="s">
        <v>238</v>
      </c>
      <c r="U12" s="90" t="s">
        <v>239</v>
      </c>
      <c r="V12" s="90" t="s">
        <v>238</v>
      </c>
      <c r="W12" s="90" t="s">
        <v>239</v>
      </c>
      <c r="X12" s="297"/>
      <c r="Y12" s="297"/>
      <c r="Z12" s="297"/>
      <c r="AA12" s="297"/>
      <c r="AB12" s="297"/>
      <c r="AC12" s="297"/>
      <c r="AD12" s="297"/>
      <c r="AE12" s="53"/>
    </row>
    <row r="13" spans="1:31" s="85" customFormat="1" ht="144" customHeight="1">
      <c r="A13" s="122">
        <v>3000000</v>
      </c>
      <c r="B13" s="123" t="s">
        <v>240</v>
      </c>
      <c r="C13" s="123"/>
      <c r="D13" s="124" t="s">
        <v>176</v>
      </c>
      <c r="E13" s="299">
        <f>1135467899*100/1315381439</f>
        <v>86.32232942736545</v>
      </c>
      <c r="F13" s="123">
        <v>1</v>
      </c>
      <c r="G13" s="123" t="s">
        <v>26</v>
      </c>
      <c r="H13" s="125">
        <f>210000*100/1135467899</f>
        <v>0.018494578330655213</v>
      </c>
      <c r="I13" s="123" t="s">
        <v>27</v>
      </c>
      <c r="J13" s="123" t="s">
        <v>176</v>
      </c>
      <c r="K13" s="126"/>
      <c r="L13" s="125">
        <f aca="true" t="shared" si="0" ref="L13:L21">S13*100/1135467899</f>
        <v>0.018494578330655213</v>
      </c>
      <c r="M13" s="123" t="s">
        <v>340</v>
      </c>
      <c r="N13" s="123" t="s">
        <v>360</v>
      </c>
      <c r="O13" s="126">
        <v>1</v>
      </c>
      <c r="P13" s="126">
        <v>1</v>
      </c>
      <c r="Q13" s="126">
        <v>1</v>
      </c>
      <c r="R13" s="126">
        <v>0</v>
      </c>
      <c r="S13" s="127">
        <v>210000</v>
      </c>
      <c r="T13" s="128">
        <v>210000</v>
      </c>
      <c r="U13" s="128"/>
      <c r="V13" s="128"/>
      <c r="W13" s="128"/>
      <c r="X13" s="128"/>
      <c r="Y13" s="128"/>
      <c r="Z13" s="128"/>
      <c r="AA13" s="128">
        <v>210000</v>
      </c>
      <c r="AB13" s="128"/>
      <c r="AC13" s="123" t="s">
        <v>359</v>
      </c>
      <c r="AD13" s="149" t="s">
        <v>183</v>
      </c>
      <c r="AE13" s="98"/>
    </row>
    <row r="14" spans="1:31" s="85" customFormat="1" ht="126" customHeight="1">
      <c r="A14" s="129">
        <v>3000000</v>
      </c>
      <c r="B14" s="55" t="s">
        <v>240</v>
      </c>
      <c r="C14" s="55"/>
      <c r="D14" s="86" t="s">
        <v>176</v>
      </c>
      <c r="E14" s="300"/>
      <c r="F14" s="55">
        <v>1</v>
      </c>
      <c r="G14" s="55" t="s">
        <v>28</v>
      </c>
      <c r="H14" s="283">
        <f>1900000*100/1135381439</f>
        <v>0.16734464160991097</v>
      </c>
      <c r="I14" s="55" t="s">
        <v>29</v>
      </c>
      <c r="J14" s="55" t="s">
        <v>176</v>
      </c>
      <c r="K14" s="54"/>
      <c r="L14" s="94">
        <f t="shared" si="0"/>
        <v>0.1056833047466012</v>
      </c>
      <c r="M14" s="55" t="s">
        <v>241</v>
      </c>
      <c r="N14" s="55" t="s">
        <v>242</v>
      </c>
      <c r="O14" s="54">
        <v>3</v>
      </c>
      <c r="P14" s="54">
        <v>3</v>
      </c>
      <c r="Q14" s="54">
        <v>3</v>
      </c>
      <c r="R14" s="54">
        <v>3</v>
      </c>
      <c r="S14" s="87">
        <v>1200000</v>
      </c>
      <c r="T14" s="88">
        <v>1200000</v>
      </c>
      <c r="U14" s="88"/>
      <c r="V14" s="88"/>
      <c r="W14" s="88"/>
      <c r="X14" s="88"/>
      <c r="Y14" s="88"/>
      <c r="Z14" s="88"/>
      <c r="AA14" s="88">
        <v>1200000</v>
      </c>
      <c r="AB14" s="88"/>
      <c r="AC14" s="55" t="s">
        <v>359</v>
      </c>
      <c r="AD14" s="150" t="s">
        <v>183</v>
      </c>
      <c r="AE14" s="98"/>
    </row>
    <row r="15" spans="1:31" s="85" customFormat="1" ht="80.25" customHeight="1">
      <c r="A15" s="129"/>
      <c r="B15" s="55"/>
      <c r="C15" s="55"/>
      <c r="D15" s="86" t="s">
        <v>176</v>
      </c>
      <c r="E15" s="300"/>
      <c r="F15" s="55">
        <v>1</v>
      </c>
      <c r="G15" s="55" t="s">
        <v>28</v>
      </c>
      <c r="H15" s="282"/>
      <c r="I15" s="55" t="s">
        <v>29</v>
      </c>
      <c r="J15" s="55" t="s">
        <v>176</v>
      </c>
      <c r="K15" s="54"/>
      <c r="L15" s="94">
        <f t="shared" si="0"/>
        <v>0.06164859443551737</v>
      </c>
      <c r="M15" s="55" t="s">
        <v>341</v>
      </c>
      <c r="N15" s="109" t="s">
        <v>347</v>
      </c>
      <c r="O15" s="54">
        <v>3</v>
      </c>
      <c r="P15" s="54">
        <v>3</v>
      </c>
      <c r="Q15" s="54">
        <v>1</v>
      </c>
      <c r="R15" s="54"/>
      <c r="S15" s="87">
        <v>700000</v>
      </c>
      <c r="T15" s="88">
        <v>700000</v>
      </c>
      <c r="U15" s="88"/>
      <c r="V15" s="88"/>
      <c r="W15" s="88"/>
      <c r="X15" s="88"/>
      <c r="Y15" s="88"/>
      <c r="Z15" s="88"/>
      <c r="AA15" s="88">
        <v>700000</v>
      </c>
      <c r="AB15" s="88"/>
      <c r="AC15" s="55" t="s">
        <v>359</v>
      </c>
      <c r="AD15" s="151" t="s">
        <v>183</v>
      </c>
      <c r="AE15" s="98"/>
    </row>
    <row r="16" spans="1:31" s="85" customFormat="1" ht="80.25">
      <c r="A16" s="129">
        <v>3000000</v>
      </c>
      <c r="B16" s="55" t="s">
        <v>240</v>
      </c>
      <c r="C16" s="55"/>
      <c r="D16" s="86" t="s">
        <v>176</v>
      </c>
      <c r="E16" s="300"/>
      <c r="F16" s="55">
        <v>1</v>
      </c>
      <c r="G16" s="55" t="s">
        <v>30</v>
      </c>
      <c r="H16" s="94">
        <f aca="true" t="shared" si="1" ref="H16:H21">S16*100/1135467899</f>
        <v>0.1056833047466012</v>
      </c>
      <c r="I16" s="55" t="s">
        <v>31</v>
      </c>
      <c r="J16" s="55" t="s">
        <v>176</v>
      </c>
      <c r="K16" s="54"/>
      <c r="L16" s="94">
        <f t="shared" si="0"/>
        <v>0.1056833047466012</v>
      </c>
      <c r="M16" s="55" t="s">
        <v>243</v>
      </c>
      <c r="N16" s="55" t="s">
        <v>244</v>
      </c>
      <c r="O16" s="54">
        <v>3</v>
      </c>
      <c r="P16" s="54">
        <v>3</v>
      </c>
      <c r="Q16" s="54">
        <v>3</v>
      </c>
      <c r="R16" s="54">
        <v>3</v>
      </c>
      <c r="S16" s="87">
        <v>1200000</v>
      </c>
      <c r="T16" s="88">
        <v>1200000</v>
      </c>
      <c r="U16" s="88"/>
      <c r="V16" s="88"/>
      <c r="W16" s="88"/>
      <c r="X16" s="88"/>
      <c r="Y16" s="88"/>
      <c r="Z16" s="88"/>
      <c r="AA16" s="88">
        <v>1200000</v>
      </c>
      <c r="AB16" s="88"/>
      <c r="AC16" s="55" t="s">
        <v>359</v>
      </c>
      <c r="AD16" s="150" t="s">
        <v>183</v>
      </c>
      <c r="AE16" s="98"/>
    </row>
    <row r="17" spans="1:31" s="85" customFormat="1" ht="80.25">
      <c r="A17" s="129">
        <v>3000000</v>
      </c>
      <c r="B17" s="55" t="s">
        <v>240</v>
      </c>
      <c r="C17" s="55"/>
      <c r="D17" s="86" t="s">
        <v>176</v>
      </c>
      <c r="E17" s="300"/>
      <c r="F17" s="55">
        <v>1</v>
      </c>
      <c r="G17" s="55" t="s">
        <v>342</v>
      </c>
      <c r="H17" s="94">
        <f t="shared" si="1"/>
        <v>0.11449024680881797</v>
      </c>
      <c r="I17" s="55" t="s">
        <v>33</v>
      </c>
      <c r="J17" s="55" t="s">
        <v>176</v>
      </c>
      <c r="K17" s="54"/>
      <c r="L17" s="94">
        <f t="shared" si="0"/>
        <v>0.11449024680881797</v>
      </c>
      <c r="M17" s="55" t="s">
        <v>343</v>
      </c>
      <c r="N17" s="55" t="s">
        <v>344</v>
      </c>
      <c r="O17" s="54">
        <v>0</v>
      </c>
      <c r="P17" s="54">
        <v>1</v>
      </c>
      <c r="Q17" s="54">
        <v>0</v>
      </c>
      <c r="R17" s="54">
        <v>1</v>
      </c>
      <c r="S17" s="87">
        <v>1300000</v>
      </c>
      <c r="T17" s="88">
        <v>1300000</v>
      </c>
      <c r="U17" s="88"/>
      <c r="V17" s="88"/>
      <c r="W17" s="88"/>
      <c r="X17" s="88"/>
      <c r="Y17" s="88"/>
      <c r="Z17" s="88"/>
      <c r="AA17" s="88">
        <v>1300000</v>
      </c>
      <c r="AB17" s="88"/>
      <c r="AC17" s="55" t="s">
        <v>359</v>
      </c>
      <c r="AD17" s="150" t="s">
        <v>183</v>
      </c>
      <c r="AE17" s="98"/>
    </row>
    <row r="18" spans="1:30" s="85" customFormat="1" ht="166.5" customHeight="1">
      <c r="A18" s="129">
        <v>3000000</v>
      </c>
      <c r="B18" s="55" t="s">
        <v>240</v>
      </c>
      <c r="C18" s="55"/>
      <c r="D18" s="86" t="s">
        <v>176</v>
      </c>
      <c r="E18" s="300"/>
      <c r="F18" s="55">
        <v>1</v>
      </c>
      <c r="G18" s="55" t="s">
        <v>34</v>
      </c>
      <c r="H18" s="94">
        <f t="shared" si="1"/>
        <v>98.98668628059559</v>
      </c>
      <c r="I18" s="55" t="s">
        <v>35</v>
      </c>
      <c r="J18" s="55" t="s">
        <v>176</v>
      </c>
      <c r="K18" s="54"/>
      <c r="L18" s="94">
        <f t="shared" si="0"/>
        <v>98.98668628059559</v>
      </c>
      <c r="M18" s="55" t="s">
        <v>345</v>
      </c>
      <c r="N18" s="55" t="s">
        <v>245</v>
      </c>
      <c r="O18" s="54">
        <v>1</v>
      </c>
      <c r="P18" s="54">
        <v>0</v>
      </c>
      <c r="Q18" s="54">
        <v>0</v>
      </c>
      <c r="R18" s="54">
        <v>0</v>
      </c>
      <c r="S18" s="87">
        <f>SUM(V18:AB18)</f>
        <v>1123962047</v>
      </c>
      <c r="T18" s="88">
        <v>23349160</v>
      </c>
      <c r="U18" s="88"/>
      <c r="V18" s="88">
        <v>522577695</v>
      </c>
      <c r="W18" s="88">
        <v>0</v>
      </c>
      <c r="X18" s="88">
        <v>499008260</v>
      </c>
      <c r="Y18" s="88">
        <v>0</v>
      </c>
      <c r="Z18" s="88">
        <v>17947704</v>
      </c>
      <c r="AA18" s="88">
        <v>5401456</v>
      </c>
      <c r="AB18" s="88">
        <v>79026932</v>
      </c>
      <c r="AC18" s="55" t="s">
        <v>359</v>
      </c>
      <c r="AD18" s="150" t="s">
        <v>183</v>
      </c>
    </row>
    <row r="19" spans="1:30" s="85" customFormat="1" ht="80.25">
      <c r="A19" s="129">
        <v>3000000</v>
      </c>
      <c r="B19" s="55" t="s">
        <v>240</v>
      </c>
      <c r="C19" s="55"/>
      <c r="D19" s="86" t="s">
        <v>176</v>
      </c>
      <c r="E19" s="300"/>
      <c r="F19" s="55">
        <v>1</v>
      </c>
      <c r="G19" s="55" t="s">
        <v>36</v>
      </c>
      <c r="H19" s="94">
        <f t="shared" si="1"/>
        <v>0.1056833047466012</v>
      </c>
      <c r="I19" s="55" t="s">
        <v>37</v>
      </c>
      <c r="J19" s="55" t="s">
        <v>176</v>
      </c>
      <c r="K19" s="54"/>
      <c r="L19" s="94">
        <f t="shared" si="0"/>
        <v>0.1056833047466012</v>
      </c>
      <c r="M19" s="55" t="s">
        <v>223</v>
      </c>
      <c r="N19" s="55" t="s">
        <v>224</v>
      </c>
      <c r="O19" s="54">
        <v>3</v>
      </c>
      <c r="P19" s="54">
        <v>3</v>
      </c>
      <c r="Q19" s="54">
        <v>3</v>
      </c>
      <c r="R19" s="54">
        <v>3</v>
      </c>
      <c r="S19" s="87">
        <v>1200000</v>
      </c>
      <c r="T19" s="88">
        <v>1200000</v>
      </c>
      <c r="U19" s="88"/>
      <c r="V19" s="88"/>
      <c r="W19" s="88"/>
      <c r="X19" s="88"/>
      <c r="Y19" s="88"/>
      <c r="Z19" s="88"/>
      <c r="AA19" s="88">
        <v>1200000</v>
      </c>
      <c r="AB19" s="88"/>
      <c r="AC19" s="55" t="s">
        <v>359</v>
      </c>
      <c r="AD19" s="150" t="s">
        <v>183</v>
      </c>
    </row>
    <row r="20" spans="1:30" s="85" customFormat="1" ht="80.25">
      <c r="A20" s="129">
        <v>3000000</v>
      </c>
      <c r="B20" s="55" t="s">
        <v>240</v>
      </c>
      <c r="C20" s="55"/>
      <c r="D20" s="86" t="s">
        <v>176</v>
      </c>
      <c r="E20" s="300"/>
      <c r="F20" s="55">
        <v>1</v>
      </c>
      <c r="G20" s="55" t="s">
        <v>38</v>
      </c>
      <c r="H20" s="94">
        <f t="shared" si="1"/>
        <v>0.1056833047466012</v>
      </c>
      <c r="I20" s="55" t="s">
        <v>39</v>
      </c>
      <c r="J20" s="55" t="s">
        <v>176</v>
      </c>
      <c r="K20" s="54"/>
      <c r="L20" s="94">
        <f t="shared" si="0"/>
        <v>0.1056833047466012</v>
      </c>
      <c r="M20" s="55" t="s">
        <v>346</v>
      </c>
      <c r="N20" s="55" t="s">
        <v>246</v>
      </c>
      <c r="O20" s="54">
        <v>3</v>
      </c>
      <c r="P20" s="54">
        <v>3</v>
      </c>
      <c r="Q20" s="54">
        <v>3</v>
      </c>
      <c r="R20" s="54">
        <v>3</v>
      </c>
      <c r="S20" s="87">
        <v>1200000</v>
      </c>
      <c r="T20" s="88">
        <v>1200000</v>
      </c>
      <c r="U20" s="88"/>
      <c r="V20" s="88"/>
      <c r="W20" s="88"/>
      <c r="X20" s="88"/>
      <c r="Y20" s="88"/>
      <c r="Z20" s="88"/>
      <c r="AA20" s="88">
        <v>1200000</v>
      </c>
      <c r="AB20" s="88"/>
      <c r="AC20" s="55" t="s">
        <v>359</v>
      </c>
      <c r="AD20" s="151" t="s">
        <v>183</v>
      </c>
    </row>
    <row r="21" spans="1:30" s="85" customFormat="1" ht="80.25">
      <c r="A21" s="129">
        <v>3000000</v>
      </c>
      <c r="B21" s="55" t="s">
        <v>240</v>
      </c>
      <c r="C21" s="55"/>
      <c r="D21" s="86" t="s">
        <v>176</v>
      </c>
      <c r="E21" s="300"/>
      <c r="F21" s="55">
        <v>1</v>
      </c>
      <c r="G21" s="55" t="s">
        <v>42</v>
      </c>
      <c r="H21" s="94">
        <f t="shared" si="1"/>
        <v>0.3959467285653313</v>
      </c>
      <c r="I21" s="55" t="s">
        <v>43</v>
      </c>
      <c r="J21" s="55" t="s">
        <v>176</v>
      </c>
      <c r="K21" s="54"/>
      <c r="L21" s="94">
        <f t="shared" si="0"/>
        <v>0.3959467285653313</v>
      </c>
      <c r="M21" s="55" t="s">
        <v>247</v>
      </c>
      <c r="N21" s="55" t="s">
        <v>248</v>
      </c>
      <c r="O21" s="54">
        <v>1</v>
      </c>
      <c r="P21" s="54">
        <v>2</v>
      </c>
      <c r="Q21" s="54">
        <v>2</v>
      </c>
      <c r="R21" s="54">
        <v>1</v>
      </c>
      <c r="S21" s="87">
        <v>4495848</v>
      </c>
      <c r="T21" s="88">
        <v>4495848</v>
      </c>
      <c r="U21" s="88"/>
      <c r="V21" s="88"/>
      <c r="W21" s="88"/>
      <c r="X21" s="88"/>
      <c r="Y21" s="88"/>
      <c r="Z21" s="88"/>
      <c r="AA21" s="88">
        <v>4495848</v>
      </c>
      <c r="AB21" s="88"/>
      <c r="AC21" s="55" t="s">
        <v>359</v>
      </c>
      <c r="AD21" s="151" t="s">
        <v>183</v>
      </c>
    </row>
    <row r="22" spans="1:30" s="85" customFormat="1" ht="15.75" thickBot="1">
      <c r="A22" s="130"/>
      <c r="B22" s="131"/>
      <c r="C22" s="131"/>
      <c r="D22" s="132"/>
      <c r="E22" s="131"/>
      <c r="F22" s="131"/>
      <c r="G22" s="131"/>
      <c r="H22" s="133">
        <f>SUM(H13:H21)</f>
        <v>100.00001239015012</v>
      </c>
      <c r="I22" s="131"/>
      <c r="J22" s="131"/>
      <c r="K22" s="134"/>
      <c r="L22" s="133">
        <f>SUM(L13:L21)</f>
        <v>99.99999964772233</v>
      </c>
      <c r="M22" s="131"/>
      <c r="N22" s="131"/>
      <c r="O22" s="134"/>
      <c r="P22" s="134"/>
      <c r="Q22" s="134"/>
      <c r="R22" s="134"/>
      <c r="S22" s="135">
        <f>SUM(S13:S21)</f>
        <v>1135467895</v>
      </c>
      <c r="T22" s="136"/>
      <c r="U22" s="136"/>
      <c r="V22" s="136"/>
      <c r="W22" s="136"/>
      <c r="X22" s="136"/>
      <c r="Y22" s="136"/>
      <c r="Z22" s="136"/>
      <c r="AA22" s="136"/>
      <c r="AB22" s="136"/>
      <c r="AC22" s="131"/>
      <c r="AD22" s="152"/>
    </row>
    <row r="23" spans="1:30" s="85" customFormat="1" ht="80.25">
      <c r="A23" s="122">
        <v>3000000</v>
      </c>
      <c r="B23" s="123" t="s">
        <v>240</v>
      </c>
      <c r="C23" s="123"/>
      <c r="D23" s="124" t="s">
        <v>184</v>
      </c>
      <c r="E23" s="280">
        <f>129782200*100/1315381439</f>
        <v>9.866506866530294</v>
      </c>
      <c r="F23" s="123">
        <v>2</v>
      </c>
      <c r="G23" s="123" t="s">
        <v>46</v>
      </c>
      <c r="H23" s="280">
        <f>SUM(S23:S25)*100/129782200</f>
        <v>99.22949372101876</v>
      </c>
      <c r="I23" s="123" t="s">
        <v>47</v>
      </c>
      <c r="J23" s="123" t="s">
        <v>249</v>
      </c>
      <c r="K23" s="123"/>
      <c r="L23" s="125">
        <f>S23*100/129782200</f>
        <v>96.60971997700763</v>
      </c>
      <c r="M23" s="123" t="s">
        <v>250</v>
      </c>
      <c r="N23" s="123" t="s">
        <v>251</v>
      </c>
      <c r="O23" s="126">
        <v>1</v>
      </c>
      <c r="P23" s="126">
        <v>0</v>
      </c>
      <c r="Q23" s="126">
        <v>0</v>
      </c>
      <c r="R23" s="126">
        <v>0</v>
      </c>
      <c r="S23" s="127">
        <v>125382220</v>
      </c>
      <c r="T23" s="128">
        <v>0</v>
      </c>
      <c r="U23" s="128"/>
      <c r="V23" s="128">
        <v>125382220</v>
      </c>
      <c r="W23" s="128"/>
      <c r="X23" s="128"/>
      <c r="Y23" s="128"/>
      <c r="Z23" s="128"/>
      <c r="AA23" s="128"/>
      <c r="AB23" s="128"/>
      <c r="AC23" s="55" t="s">
        <v>359</v>
      </c>
      <c r="AD23" s="153" t="s">
        <v>183</v>
      </c>
    </row>
    <row r="24" spans="1:30" s="85" customFormat="1" ht="81" thickBot="1">
      <c r="A24" s="129">
        <v>3000000</v>
      </c>
      <c r="B24" s="55" t="s">
        <v>240</v>
      </c>
      <c r="C24" s="55"/>
      <c r="D24" s="86" t="s">
        <v>184</v>
      </c>
      <c r="E24" s="281"/>
      <c r="F24" s="55">
        <v>2</v>
      </c>
      <c r="G24" s="55" t="s">
        <v>46</v>
      </c>
      <c r="H24" s="281"/>
      <c r="I24" s="55" t="s">
        <v>47</v>
      </c>
      <c r="J24" s="55" t="s">
        <v>249</v>
      </c>
      <c r="K24" s="55"/>
      <c r="L24" s="94">
        <f>S24*100/129782200</f>
        <v>2.311565068245106</v>
      </c>
      <c r="M24" s="55" t="s">
        <v>252</v>
      </c>
      <c r="N24" s="55" t="s">
        <v>253</v>
      </c>
      <c r="O24" s="54">
        <v>1</v>
      </c>
      <c r="P24" s="54">
        <v>2</v>
      </c>
      <c r="Q24" s="54">
        <v>2</v>
      </c>
      <c r="R24" s="54">
        <v>1</v>
      </c>
      <c r="S24" s="87">
        <v>3000000</v>
      </c>
      <c r="T24" s="88">
        <v>3000000</v>
      </c>
      <c r="U24" s="88"/>
      <c r="V24" s="88"/>
      <c r="W24" s="88"/>
      <c r="X24" s="88"/>
      <c r="Y24" s="88"/>
      <c r="Z24" s="88"/>
      <c r="AA24" s="88">
        <v>3000000</v>
      </c>
      <c r="AB24" s="88"/>
      <c r="AC24" s="55" t="s">
        <v>359</v>
      </c>
      <c r="AD24" s="151" t="s">
        <v>183</v>
      </c>
    </row>
    <row r="25" spans="1:30" s="85" customFormat="1" ht="153.75" customHeight="1">
      <c r="A25" s="129">
        <v>3000000</v>
      </c>
      <c r="B25" s="55" t="s">
        <v>240</v>
      </c>
      <c r="C25" s="55"/>
      <c r="D25" s="86" t="s">
        <v>184</v>
      </c>
      <c r="E25" s="281"/>
      <c r="F25" s="55">
        <v>2</v>
      </c>
      <c r="G25" s="55" t="s">
        <v>46</v>
      </c>
      <c r="H25" s="282"/>
      <c r="I25" s="55" t="s">
        <v>47</v>
      </c>
      <c r="J25" s="55" t="s">
        <v>348</v>
      </c>
      <c r="K25" s="55"/>
      <c r="L25" s="94">
        <f>S25*100/129782200</f>
        <v>0.30820867576601413</v>
      </c>
      <c r="M25" s="55" t="s">
        <v>254</v>
      </c>
      <c r="N25" s="55" t="s">
        <v>349</v>
      </c>
      <c r="O25" s="54">
        <v>1</v>
      </c>
      <c r="P25" s="54">
        <v>1</v>
      </c>
      <c r="Q25" s="54">
        <v>1</v>
      </c>
      <c r="R25" s="54">
        <v>1</v>
      </c>
      <c r="S25" s="87">
        <v>400000</v>
      </c>
      <c r="T25" s="88">
        <v>400000</v>
      </c>
      <c r="U25" s="88"/>
      <c r="V25" s="88"/>
      <c r="W25" s="88"/>
      <c r="X25" s="88"/>
      <c r="Y25" s="88"/>
      <c r="Z25" s="88"/>
      <c r="AA25" s="88">
        <v>400000</v>
      </c>
      <c r="AB25" s="88"/>
      <c r="AC25" s="55" t="s">
        <v>359</v>
      </c>
      <c r="AD25" s="153" t="s">
        <v>183</v>
      </c>
    </row>
    <row r="26" spans="1:30" s="85" customFormat="1" ht="90.75" thickBot="1">
      <c r="A26" s="129">
        <v>3000000</v>
      </c>
      <c r="B26" s="55" t="s">
        <v>240</v>
      </c>
      <c r="C26" s="55"/>
      <c r="D26" s="86" t="s">
        <v>184</v>
      </c>
      <c r="E26" s="282"/>
      <c r="F26" s="55">
        <v>2</v>
      </c>
      <c r="G26" s="55" t="s">
        <v>50</v>
      </c>
      <c r="H26" s="94">
        <f>S26*100/125782220</f>
        <v>0.7950249248264182</v>
      </c>
      <c r="I26" s="55" t="s">
        <v>51</v>
      </c>
      <c r="J26" s="55" t="s">
        <v>350</v>
      </c>
      <c r="K26" s="55"/>
      <c r="L26" s="94">
        <f>S26*100/129782200</f>
        <v>0.7705216894150353</v>
      </c>
      <c r="M26" s="55" t="s">
        <v>351</v>
      </c>
      <c r="N26" s="55" t="s">
        <v>255</v>
      </c>
      <c r="O26" s="54">
        <v>0</v>
      </c>
      <c r="P26" s="54">
        <v>1</v>
      </c>
      <c r="Q26" s="54">
        <v>0</v>
      </c>
      <c r="R26" s="54">
        <v>1</v>
      </c>
      <c r="S26" s="87">
        <v>1000000</v>
      </c>
      <c r="T26" s="88">
        <v>1000000</v>
      </c>
      <c r="U26" s="88"/>
      <c r="V26" s="88"/>
      <c r="W26" s="88"/>
      <c r="X26" s="88"/>
      <c r="Y26" s="88"/>
      <c r="Z26" s="88"/>
      <c r="AA26" s="88">
        <v>1000000</v>
      </c>
      <c r="AB26" s="88"/>
      <c r="AC26" s="55" t="s">
        <v>359</v>
      </c>
      <c r="AD26" s="151" t="s">
        <v>421</v>
      </c>
    </row>
    <row r="27" spans="1:30" s="85" customFormat="1" ht="15.75" thickBot="1">
      <c r="A27" s="130"/>
      <c r="B27" s="131"/>
      <c r="C27" s="131"/>
      <c r="D27" s="132"/>
      <c r="E27" s="131"/>
      <c r="F27" s="131"/>
      <c r="G27" s="131"/>
      <c r="H27" s="133">
        <f>SUM(H23:H26)</f>
        <v>100.02451864584518</v>
      </c>
      <c r="I27" s="131"/>
      <c r="J27" s="131"/>
      <c r="K27" s="131"/>
      <c r="L27" s="133">
        <f>S27*100/129782200</f>
        <v>100.00001541043379</v>
      </c>
      <c r="M27" s="131"/>
      <c r="N27" s="131"/>
      <c r="O27" s="134"/>
      <c r="P27" s="134"/>
      <c r="Q27" s="134"/>
      <c r="R27" s="134"/>
      <c r="S27" s="135">
        <f>SUM(S23:S26)</f>
        <v>129782220</v>
      </c>
      <c r="T27" s="136"/>
      <c r="U27" s="136"/>
      <c r="V27" s="136"/>
      <c r="W27" s="136"/>
      <c r="X27" s="136"/>
      <c r="Y27" s="136"/>
      <c r="Z27" s="136"/>
      <c r="AA27" s="136"/>
      <c r="AB27" s="136"/>
      <c r="AC27" s="131"/>
      <c r="AD27" s="137"/>
    </row>
    <row r="28" spans="1:30" s="85" customFormat="1" ht="100.5" customHeight="1" thickBot="1">
      <c r="A28" s="122">
        <v>3000000</v>
      </c>
      <c r="B28" s="123" t="s">
        <v>240</v>
      </c>
      <c r="C28" s="123"/>
      <c r="D28" s="124" t="s">
        <v>189</v>
      </c>
      <c r="E28" s="280">
        <f>30640290*100/1315381439</f>
        <v>2.3293843969163683</v>
      </c>
      <c r="F28" s="123">
        <v>3</v>
      </c>
      <c r="G28" s="123" t="s">
        <v>54</v>
      </c>
      <c r="H28" s="280">
        <f>SUM(S28:S42)*100/30640290</f>
        <v>30.025825473583964</v>
      </c>
      <c r="I28" s="294" t="s">
        <v>55</v>
      </c>
      <c r="J28" s="123" t="s">
        <v>225</v>
      </c>
      <c r="K28" s="123"/>
      <c r="L28" s="125">
        <f>S28*100/30640290</f>
        <v>2.9373090137201703</v>
      </c>
      <c r="M28" s="123" t="s">
        <v>368</v>
      </c>
      <c r="N28" s="123" t="s">
        <v>367</v>
      </c>
      <c r="O28" s="126">
        <v>0</v>
      </c>
      <c r="P28" s="126">
        <v>2</v>
      </c>
      <c r="Q28" s="126">
        <v>2</v>
      </c>
      <c r="R28" s="126">
        <v>2</v>
      </c>
      <c r="S28" s="138">
        <v>900000</v>
      </c>
      <c r="T28" s="128">
        <v>0</v>
      </c>
      <c r="U28" s="128"/>
      <c r="V28" s="128">
        <v>900000</v>
      </c>
      <c r="W28" s="128"/>
      <c r="X28" s="128"/>
      <c r="Y28" s="128"/>
      <c r="Z28" s="128"/>
      <c r="AA28" s="128"/>
      <c r="AB28" s="128"/>
      <c r="AC28" s="55" t="s">
        <v>359</v>
      </c>
      <c r="AD28" s="151" t="s">
        <v>183</v>
      </c>
    </row>
    <row r="29" spans="1:30" s="85" customFormat="1" ht="123.75" customHeight="1" thickBot="1">
      <c r="A29" s="129">
        <v>3000000</v>
      </c>
      <c r="B29" s="55" t="s">
        <v>240</v>
      </c>
      <c r="C29" s="55"/>
      <c r="D29" s="86" t="s">
        <v>189</v>
      </c>
      <c r="E29" s="281"/>
      <c r="F29" s="55">
        <v>3</v>
      </c>
      <c r="G29" s="55" t="s">
        <v>54</v>
      </c>
      <c r="H29" s="281"/>
      <c r="I29" s="295"/>
      <c r="J29" s="55" t="s">
        <v>225</v>
      </c>
      <c r="K29" s="55"/>
      <c r="L29" s="94">
        <f>S29*100/30640290</f>
        <v>2.9373090137201703</v>
      </c>
      <c r="M29" s="55" t="s">
        <v>368</v>
      </c>
      <c r="N29" s="55" t="s">
        <v>369</v>
      </c>
      <c r="O29" s="54">
        <v>2</v>
      </c>
      <c r="P29" s="54">
        <v>2</v>
      </c>
      <c r="Q29" s="54">
        <v>2</v>
      </c>
      <c r="R29" s="54">
        <v>0</v>
      </c>
      <c r="S29" s="110">
        <v>900000</v>
      </c>
      <c r="T29" s="88"/>
      <c r="U29" s="88"/>
      <c r="V29" s="88">
        <v>900000</v>
      </c>
      <c r="W29" s="88"/>
      <c r="X29" s="88"/>
      <c r="Y29" s="88"/>
      <c r="Z29" s="88"/>
      <c r="AA29" s="88"/>
      <c r="AB29" s="88"/>
      <c r="AC29" s="55" t="s">
        <v>359</v>
      </c>
      <c r="AD29" s="153" t="s">
        <v>183</v>
      </c>
    </row>
    <row r="30" spans="1:30" s="85" customFormat="1" ht="132" customHeight="1" thickBot="1">
      <c r="A30" s="129">
        <v>3000000</v>
      </c>
      <c r="B30" s="55" t="s">
        <v>240</v>
      </c>
      <c r="C30" s="55"/>
      <c r="D30" s="86" t="s">
        <v>189</v>
      </c>
      <c r="E30" s="281"/>
      <c r="F30" s="55">
        <v>3</v>
      </c>
      <c r="G30" s="55" t="s">
        <v>366</v>
      </c>
      <c r="H30" s="281"/>
      <c r="I30" s="295"/>
      <c r="J30" s="55" t="s">
        <v>225</v>
      </c>
      <c r="K30" s="55"/>
      <c r="L30" s="94">
        <f aca="true" t="shared" si="2" ref="L30:L75">S30*100/30640290</f>
        <v>0.4895515022866951</v>
      </c>
      <c r="M30" s="55" t="s">
        <v>370</v>
      </c>
      <c r="N30" s="55" t="s">
        <v>371</v>
      </c>
      <c r="O30" s="54">
        <v>0</v>
      </c>
      <c r="P30" s="54">
        <v>0</v>
      </c>
      <c r="Q30" s="54">
        <v>1</v>
      </c>
      <c r="R30" s="54">
        <v>0</v>
      </c>
      <c r="S30" s="110">
        <v>150000</v>
      </c>
      <c r="T30" s="88"/>
      <c r="U30" s="88"/>
      <c r="V30" s="88">
        <v>150000</v>
      </c>
      <c r="W30" s="88"/>
      <c r="X30" s="88"/>
      <c r="Y30" s="88"/>
      <c r="Z30" s="88"/>
      <c r="AA30" s="88"/>
      <c r="AB30" s="88"/>
      <c r="AC30" s="55" t="s">
        <v>359</v>
      </c>
      <c r="AD30" s="153" t="s">
        <v>183</v>
      </c>
    </row>
    <row r="31" spans="1:30" s="85" customFormat="1" ht="81" thickBot="1">
      <c r="A31" s="129">
        <v>3000000</v>
      </c>
      <c r="B31" s="55" t="s">
        <v>240</v>
      </c>
      <c r="C31" s="55"/>
      <c r="D31" s="86" t="s">
        <v>189</v>
      </c>
      <c r="E31" s="281"/>
      <c r="F31" s="55">
        <v>3</v>
      </c>
      <c r="G31" s="55" t="s">
        <v>366</v>
      </c>
      <c r="H31" s="281"/>
      <c r="I31" s="295"/>
      <c r="J31" s="54" t="s">
        <v>226</v>
      </c>
      <c r="K31" s="55"/>
      <c r="L31" s="94">
        <f t="shared" si="2"/>
        <v>0.6527353363822601</v>
      </c>
      <c r="M31" s="55" t="s">
        <v>256</v>
      </c>
      <c r="N31" s="55" t="s">
        <v>257</v>
      </c>
      <c r="O31" s="54">
        <v>0</v>
      </c>
      <c r="P31" s="54">
        <v>0</v>
      </c>
      <c r="Q31" s="54">
        <v>1</v>
      </c>
      <c r="R31" s="54">
        <v>0</v>
      </c>
      <c r="S31" s="87">
        <v>200000</v>
      </c>
      <c r="T31" s="88"/>
      <c r="U31" s="88"/>
      <c r="V31" s="88">
        <v>200000</v>
      </c>
      <c r="W31" s="88"/>
      <c r="X31" s="88"/>
      <c r="Y31" s="88"/>
      <c r="Z31" s="88"/>
      <c r="AA31" s="88"/>
      <c r="AB31" s="88"/>
      <c r="AC31" s="55" t="s">
        <v>359</v>
      </c>
      <c r="AD31" s="153" t="s">
        <v>183</v>
      </c>
    </row>
    <row r="32" spans="1:30" s="85" customFormat="1" ht="81" thickBot="1">
      <c r="A32" s="129">
        <v>3000000</v>
      </c>
      <c r="B32" s="55" t="s">
        <v>240</v>
      </c>
      <c r="C32" s="55"/>
      <c r="D32" s="86" t="s">
        <v>189</v>
      </c>
      <c r="E32" s="281"/>
      <c r="F32" s="55">
        <v>3</v>
      </c>
      <c r="G32" s="55" t="s">
        <v>366</v>
      </c>
      <c r="H32" s="281"/>
      <c r="I32" s="295"/>
      <c r="J32" s="54" t="s">
        <v>226</v>
      </c>
      <c r="K32" s="55"/>
      <c r="L32" s="94">
        <f t="shared" si="2"/>
        <v>2.4477575114334753</v>
      </c>
      <c r="M32" s="55" t="s">
        <v>258</v>
      </c>
      <c r="N32" s="55" t="s">
        <v>259</v>
      </c>
      <c r="O32" s="54">
        <v>0</v>
      </c>
      <c r="P32" s="54">
        <v>0</v>
      </c>
      <c r="Q32" s="54">
        <v>250</v>
      </c>
      <c r="R32" s="54">
        <v>250</v>
      </c>
      <c r="S32" s="87">
        <v>750000</v>
      </c>
      <c r="T32" s="88"/>
      <c r="U32" s="88"/>
      <c r="V32" s="88">
        <v>750000</v>
      </c>
      <c r="W32" s="88"/>
      <c r="X32" s="88"/>
      <c r="Y32" s="88"/>
      <c r="Z32" s="88"/>
      <c r="AA32" s="88"/>
      <c r="AB32" s="88"/>
      <c r="AC32" s="55" t="s">
        <v>359</v>
      </c>
      <c r="AD32" s="153" t="s">
        <v>183</v>
      </c>
    </row>
    <row r="33" spans="1:30" s="85" customFormat="1" ht="81" thickBot="1">
      <c r="A33" s="129">
        <v>3000000</v>
      </c>
      <c r="B33" s="55" t="s">
        <v>240</v>
      </c>
      <c r="C33" s="55"/>
      <c r="D33" s="86" t="s">
        <v>189</v>
      </c>
      <c r="E33" s="281"/>
      <c r="F33" s="55">
        <v>3</v>
      </c>
      <c r="G33" s="55" t="s">
        <v>366</v>
      </c>
      <c r="H33" s="281"/>
      <c r="I33" s="295"/>
      <c r="J33" s="54" t="s">
        <v>226</v>
      </c>
      <c r="K33" s="55"/>
      <c r="L33" s="94">
        <f t="shared" si="2"/>
        <v>0.6527353363822601</v>
      </c>
      <c r="M33" s="55" t="s">
        <v>256</v>
      </c>
      <c r="N33" s="55" t="s">
        <v>392</v>
      </c>
      <c r="O33" s="54">
        <v>0</v>
      </c>
      <c r="P33" s="54">
        <v>0</v>
      </c>
      <c r="Q33" s="54">
        <v>0</v>
      </c>
      <c r="R33" s="54">
        <v>1</v>
      </c>
      <c r="S33" s="87">
        <v>200000</v>
      </c>
      <c r="T33" s="88"/>
      <c r="U33" s="88"/>
      <c r="V33" s="88">
        <v>200000</v>
      </c>
      <c r="W33" s="88"/>
      <c r="X33" s="88"/>
      <c r="Y33" s="88"/>
      <c r="Z33" s="88"/>
      <c r="AA33" s="88"/>
      <c r="AB33" s="88"/>
      <c r="AC33" s="55" t="s">
        <v>359</v>
      </c>
      <c r="AD33" s="153" t="s">
        <v>183</v>
      </c>
    </row>
    <row r="34" spans="1:30" s="85" customFormat="1" ht="89.25" customHeight="1" thickBot="1">
      <c r="A34" s="129">
        <v>3000000</v>
      </c>
      <c r="B34" s="55" t="s">
        <v>240</v>
      </c>
      <c r="C34" s="55"/>
      <c r="D34" s="86" t="s">
        <v>189</v>
      </c>
      <c r="E34" s="281"/>
      <c r="F34" s="55">
        <v>3</v>
      </c>
      <c r="G34" s="55" t="s">
        <v>366</v>
      </c>
      <c r="H34" s="281"/>
      <c r="I34" s="295"/>
      <c r="J34" s="54" t="s">
        <v>226</v>
      </c>
      <c r="K34" s="55"/>
      <c r="L34" s="94">
        <f t="shared" si="2"/>
        <v>1.9582060091467803</v>
      </c>
      <c r="M34" s="55" t="s">
        <v>393</v>
      </c>
      <c r="N34" s="55" t="s">
        <v>394</v>
      </c>
      <c r="O34" s="54"/>
      <c r="P34" s="54">
        <v>2</v>
      </c>
      <c r="Q34" s="54">
        <v>2</v>
      </c>
      <c r="R34" s="54"/>
      <c r="S34" s="87">
        <v>600000</v>
      </c>
      <c r="T34" s="88"/>
      <c r="U34" s="88"/>
      <c r="V34" s="88">
        <v>600000</v>
      </c>
      <c r="W34" s="88"/>
      <c r="X34" s="88"/>
      <c r="Y34" s="88"/>
      <c r="Z34" s="88"/>
      <c r="AA34" s="88"/>
      <c r="AB34" s="88"/>
      <c r="AC34" s="55" t="s">
        <v>359</v>
      </c>
      <c r="AD34" s="153" t="s">
        <v>183</v>
      </c>
    </row>
    <row r="35" spans="1:30" s="85" customFormat="1" ht="81" thickBot="1">
      <c r="A35" s="129">
        <v>3000000</v>
      </c>
      <c r="B35" s="55" t="s">
        <v>240</v>
      </c>
      <c r="C35" s="55"/>
      <c r="D35" s="86" t="s">
        <v>189</v>
      </c>
      <c r="E35" s="281"/>
      <c r="F35" s="55">
        <v>3</v>
      </c>
      <c r="G35" s="55" t="s">
        <v>366</v>
      </c>
      <c r="H35" s="281"/>
      <c r="I35" s="295"/>
      <c r="J35" s="54" t="s">
        <v>226</v>
      </c>
      <c r="K35" s="55"/>
      <c r="L35" s="94">
        <f t="shared" si="2"/>
        <v>0.9791030045733902</v>
      </c>
      <c r="M35" s="55" t="s">
        <v>260</v>
      </c>
      <c r="N35" s="55" t="s">
        <v>261</v>
      </c>
      <c r="O35" s="54">
        <v>0</v>
      </c>
      <c r="P35" s="54">
        <v>0</v>
      </c>
      <c r="Q35" s="54">
        <v>0</v>
      </c>
      <c r="R35" s="54">
        <v>1</v>
      </c>
      <c r="S35" s="87">
        <v>300000</v>
      </c>
      <c r="T35" s="88"/>
      <c r="U35" s="88"/>
      <c r="V35" s="88">
        <v>300000</v>
      </c>
      <c r="W35" s="88"/>
      <c r="X35" s="88"/>
      <c r="Y35" s="88"/>
      <c r="Z35" s="88"/>
      <c r="AA35" s="88"/>
      <c r="AB35" s="88"/>
      <c r="AC35" s="55" t="s">
        <v>359</v>
      </c>
      <c r="AD35" s="153" t="s">
        <v>183</v>
      </c>
    </row>
    <row r="36" spans="1:30" s="85" customFormat="1" ht="81" thickBot="1">
      <c r="A36" s="129">
        <v>3000000</v>
      </c>
      <c r="B36" s="55" t="s">
        <v>240</v>
      </c>
      <c r="C36" s="55"/>
      <c r="D36" s="86" t="s">
        <v>189</v>
      </c>
      <c r="E36" s="281"/>
      <c r="F36" s="55">
        <v>3</v>
      </c>
      <c r="G36" s="55" t="s">
        <v>366</v>
      </c>
      <c r="H36" s="281"/>
      <c r="I36" s="295"/>
      <c r="J36" s="55" t="s">
        <v>227</v>
      </c>
      <c r="K36" s="55"/>
      <c r="L36" s="94">
        <f t="shared" si="2"/>
        <v>2.4477575114334753</v>
      </c>
      <c r="M36" s="55" t="s">
        <v>258</v>
      </c>
      <c r="N36" s="55" t="s">
        <v>262</v>
      </c>
      <c r="O36" s="54">
        <v>0</v>
      </c>
      <c r="P36" s="54">
        <v>0</v>
      </c>
      <c r="Q36" s="54">
        <v>250</v>
      </c>
      <c r="R36" s="54">
        <v>250</v>
      </c>
      <c r="S36" s="87">
        <v>750000</v>
      </c>
      <c r="T36" s="88"/>
      <c r="U36" s="88"/>
      <c r="V36" s="88">
        <v>750000</v>
      </c>
      <c r="W36" s="88"/>
      <c r="X36" s="88"/>
      <c r="Y36" s="88"/>
      <c r="Z36" s="88"/>
      <c r="AA36" s="88"/>
      <c r="AB36" s="88"/>
      <c r="AC36" s="55" t="s">
        <v>359</v>
      </c>
      <c r="AD36" s="153" t="s">
        <v>183</v>
      </c>
    </row>
    <row r="37" spans="1:30" s="85" customFormat="1" ht="81" thickBot="1">
      <c r="A37" s="129">
        <v>3000000</v>
      </c>
      <c r="B37" s="55" t="s">
        <v>240</v>
      </c>
      <c r="C37" s="55"/>
      <c r="D37" s="86" t="s">
        <v>189</v>
      </c>
      <c r="E37" s="281"/>
      <c r="F37" s="55">
        <v>3</v>
      </c>
      <c r="G37" s="55" t="s">
        <v>366</v>
      </c>
      <c r="H37" s="281"/>
      <c r="I37" s="295"/>
      <c r="J37" s="55" t="s">
        <v>227</v>
      </c>
      <c r="K37" s="55"/>
      <c r="L37" s="94">
        <f t="shared" si="2"/>
        <v>2.6109413455290404</v>
      </c>
      <c r="M37" s="55" t="s">
        <v>386</v>
      </c>
      <c r="N37" s="55" t="s">
        <v>387</v>
      </c>
      <c r="O37" s="54">
        <v>2</v>
      </c>
      <c r="P37" s="54">
        <v>2</v>
      </c>
      <c r="Q37" s="54">
        <v>2</v>
      </c>
      <c r="R37" s="54">
        <v>2</v>
      </c>
      <c r="S37" s="87">
        <v>800000</v>
      </c>
      <c r="T37" s="88"/>
      <c r="U37" s="88"/>
      <c r="V37" s="88">
        <v>800000</v>
      </c>
      <c r="W37" s="88"/>
      <c r="X37" s="88"/>
      <c r="Y37" s="88"/>
      <c r="Z37" s="88"/>
      <c r="AA37" s="88"/>
      <c r="AB37" s="88"/>
      <c r="AC37" s="55" t="s">
        <v>359</v>
      </c>
      <c r="AD37" s="153" t="s">
        <v>183</v>
      </c>
    </row>
    <row r="38" spans="1:30" s="85" customFormat="1" ht="77.25" customHeight="1" thickBot="1">
      <c r="A38" s="129">
        <v>3000000</v>
      </c>
      <c r="B38" s="55" t="s">
        <v>240</v>
      </c>
      <c r="C38" s="55"/>
      <c r="D38" s="86" t="s">
        <v>189</v>
      </c>
      <c r="E38" s="281"/>
      <c r="F38" s="55">
        <v>3</v>
      </c>
      <c r="G38" s="55" t="s">
        <v>366</v>
      </c>
      <c r="H38" s="281"/>
      <c r="I38" s="295"/>
      <c r="J38" s="55" t="s">
        <v>227</v>
      </c>
      <c r="K38" s="55"/>
      <c r="L38" s="94">
        <f t="shared" si="2"/>
        <v>2.6109413455290404</v>
      </c>
      <c r="M38" s="55" t="s">
        <v>388</v>
      </c>
      <c r="N38" s="55" t="s">
        <v>389</v>
      </c>
      <c r="O38" s="54">
        <v>2</v>
      </c>
      <c r="P38" s="54">
        <v>2</v>
      </c>
      <c r="Q38" s="54">
        <v>2</v>
      </c>
      <c r="R38" s="54">
        <v>2</v>
      </c>
      <c r="S38" s="87">
        <v>800000</v>
      </c>
      <c r="T38" s="88"/>
      <c r="U38" s="88"/>
      <c r="V38" s="88">
        <v>800000</v>
      </c>
      <c r="W38" s="88"/>
      <c r="X38" s="88"/>
      <c r="Y38" s="88"/>
      <c r="Z38" s="88"/>
      <c r="AA38" s="88"/>
      <c r="AB38" s="88"/>
      <c r="AC38" s="55" t="s">
        <v>359</v>
      </c>
      <c r="AD38" s="153" t="s">
        <v>183</v>
      </c>
    </row>
    <row r="39" spans="1:30" s="85" customFormat="1" ht="110.25" customHeight="1" thickBot="1">
      <c r="A39" s="129">
        <v>3000000</v>
      </c>
      <c r="B39" s="55" t="s">
        <v>240</v>
      </c>
      <c r="C39" s="55"/>
      <c r="D39" s="86" t="s">
        <v>189</v>
      </c>
      <c r="E39" s="281"/>
      <c r="F39" s="55">
        <v>3</v>
      </c>
      <c r="G39" s="55" t="s">
        <v>54</v>
      </c>
      <c r="H39" s="281"/>
      <c r="I39" s="295"/>
      <c r="J39" s="55" t="s">
        <v>227</v>
      </c>
      <c r="K39" s="55"/>
      <c r="L39" s="94">
        <f t="shared" si="2"/>
        <v>0.6527353363822601</v>
      </c>
      <c r="M39" s="55" t="s">
        <v>379</v>
      </c>
      <c r="N39" s="55" t="s">
        <v>263</v>
      </c>
      <c r="O39" s="54">
        <v>0</v>
      </c>
      <c r="P39" s="54">
        <v>0</v>
      </c>
      <c r="Q39" s="54">
        <v>1</v>
      </c>
      <c r="R39" s="54">
        <v>1</v>
      </c>
      <c r="S39" s="87">
        <v>200000</v>
      </c>
      <c r="T39" s="88"/>
      <c r="U39" s="88"/>
      <c r="V39" s="88">
        <v>200000</v>
      </c>
      <c r="W39" s="88"/>
      <c r="X39" s="88"/>
      <c r="Y39" s="88"/>
      <c r="Z39" s="88"/>
      <c r="AA39" s="88"/>
      <c r="AB39" s="88"/>
      <c r="AC39" s="55" t="s">
        <v>359</v>
      </c>
      <c r="AD39" s="153" t="s">
        <v>183</v>
      </c>
    </row>
    <row r="40" spans="1:30" s="85" customFormat="1" ht="81" thickBot="1">
      <c r="A40" s="129">
        <v>3000000</v>
      </c>
      <c r="B40" s="55" t="s">
        <v>240</v>
      </c>
      <c r="C40" s="55"/>
      <c r="D40" s="86" t="s">
        <v>189</v>
      </c>
      <c r="E40" s="281"/>
      <c r="F40" s="55">
        <v>3</v>
      </c>
      <c r="G40" s="55" t="s">
        <v>54</v>
      </c>
      <c r="H40" s="281"/>
      <c r="I40" s="295"/>
      <c r="J40" s="54" t="s">
        <v>228</v>
      </c>
      <c r="K40" s="55"/>
      <c r="L40" s="94">
        <f t="shared" si="2"/>
        <v>2.4477575114334753</v>
      </c>
      <c r="M40" s="55" t="s">
        <v>258</v>
      </c>
      <c r="N40" s="55" t="s">
        <v>264</v>
      </c>
      <c r="O40" s="54">
        <v>0</v>
      </c>
      <c r="P40" s="54">
        <v>0</v>
      </c>
      <c r="Q40" s="54">
        <v>250</v>
      </c>
      <c r="R40" s="54">
        <v>250</v>
      </c>
      <c r="S40" s="87">
        <v>750000</v>
      </c>
      <c r="T40" s="88"/>
      <c r="U40" s="88"/>
      <c r="V40" s="88">
        <v>750000</v>
      </c>
      <c r="W40" s="88"/>
      <c r="X40" s="88"/>
      <c r="Y40" s="88"/>
      <c r="Z40" s="88"/>
      <c r="AA40" s="88"/>
      <c r="AB40" s="88"/>
      <c r="AC40" s="55" t="s">
        <v>359</v>
      </c>
      <c r="AD40" s="153" t="s">
        <v>183</v>
      </c>
    </row>
    <row r="41" spans="1:30" s="85" customFormat="1" ht="81" thickBot="1">
      <c r="A41" s="129">
        <v>3000000</v>
      </c>
      <c r="B41" s="55" t="s">
        <v>240</v>
      </c>
      <c r="C41" s="55"/>
      <c r="D41" s="86" t="s">
        <v>189</v>
      </c>
      <c r="E41" s="281"/>
      <c r="F41" s="55">
        <v>3</v>
      </c>
      <c r="G41" s="55" t="s">
        <v>54</v>
      </c>
      <c r="H41" s="281"/>
      <c r="I41" s="295"/>
      <c r="J41" s="54" t="s">
        <v>228</v>
      </c>
      <c r="K41" s="55"/>
      <c r="L41" s="94">
        <f t="shared" si="2"/>
        <v>3.2636766819113006</v>
      </c>
      <c r="M41" s="55" t="s">
        <v>265</v>
      </c>
      <c r="N41" s="55" t="s">
        <v>266</v>
      </c>
      <c r="O41" s="54">
        <v>0</v>
      </c>
      <c r="P41" s="54">
        <v>0</v>
      </c>
      <c r="Q41" s="54">
        <v>0</v>
      </c>
      <c r="R41" s="54">
        <v>1</v>
      </c>
      <c r="S41" s="87">
        <v>1000000</v>
      </c>
      <c r="T41" s="88"/>
      <c r="U41" s="88"/>
      <c r="V41" s="88">
        <v>1000000</v>
      </c>
      <c r="W41" s="88"/>
      <c r="X41" s="88"/>
      <c r="Y41" s="88"/>
      <c r="Z41" s="88"/>
      <c r="AA41" s="88"/>
      <c r="AB41" s="88"/>
      <c r="AC41" s="55" t="s">
        <v>359</v>
      </c>
      <c r="AD41" s="153" t="s">
        <v>183</v>
      </c>
    </row>
    <row r="42" spans="1:30" s="85" customFormat="1" ht="135.75" customHeight="1" thickBot="1">
      <c r="A42" s="129">
        <v>3000000</v>
      </c>
      <c r="B42" s="55" t="s">
        <v>240</v>
      </c>
      <c r="C42" s="55"/>
      <c r="D42" s="86" t="s">
        <v>189</v>
      </c>
      <c r="E42" s="281"/>
      <c r="F42" s="55">
        <v>3</v>
      </c>
      <c r="G42" s="55" t="s">
        <v>54</v>
      </c>
      <c r="H42" s="282"/>
      <c r="I42" s="295"/>
      <c r="J42" s="54" t="s">
        <v>228</v>
      </c>
      <c r="K42" s="55"/>
      <c r="L42" s="94">
        <f t="shared" si="2"/>
        <v>2.9373090137201703</v>
      </c>
      <c r="M42" s="55" t="s">
        <v>267</v>
      </c>
      <c r="N42" s="55" t="s">
        <v>268</v>
      </c>
      <c r="O42" s="54">
        <v>0</v>
      </c>
      <c r="P42" s="54">
        <v>0</v>
      </c>
      <c r="Q42" s="54">
        <v>1</v>
      </c>
      <c r="R42" s="54">
        <v>0</v>
      </c>
      <c r="S42" s="87">
        <v>900000</v>
      </c>
      <c r="T42" s="88"/>
      <c r="U42" s="88"/>
      <c r="V42" s="88">
        <v>900000</v>
      </c>
      <c r="W42" s="88"/>
      <c r="X42" s="88"/>
      <c r="Y42" s="88"/>
      <c r="Z42" s="88"/>
      <c r="AA42" s="88"/>
      <c r="AB42" s="88"/>
      <c r="AC42" s="55" t="s">
        <v>359</v>
      </c>
      <c r="AD42" s="153" t="s">
        <v>183</v>
      </c>
    </row>
    <row r="43" spans="1:30" s="85" customFormat="1" ht="81" thickBot="1">
      <c r="A43" s="129">
        <v>3000000</v>
      </c>
      <c r="B43" s="55" t="s">
        <v>240</v>
      </c>
      <c r="C43" s="55"/>
      <c r="D43" s="86" t="s">
        <v>189</v>
      </c>
      <c r="E43" s="281"/>
      <c r="F43" s="55">
        <v>3</v>
      </c>
      <c r="G43" s="55" t="s">
        <v>56</v>
      </c>
      <c r="H43" s="284">
        <f>SUM(S43:S58)*100/30640290</f>
        <v>37.01009357287415</v>
      </c>
      <c r="I43" s="55" t="s">
        <v>57</v>
      </c>
      <c r="J43" s="55" t="s">
        <v>225</v>
      </c>
      <c r="K43" s="55"/>
      <c r="L43" s="94">
        <f t="shared" si="2"/>
        <v>2.6109413455290404</v>
      </c>
      <c r="M43" s="55" t="s">
        <v>269</v>
      </c>
      <c r="N43" s="55" t="s">
        <v>372</v>
      </c>
      <c r="O43" s="54">
        <v>1</v>
      </c>
      <c r="P43" s="54">
        <v>1</v>
      </c>
      <c r="Q43" s="54">
        <v>1</v>
      </c>
      <c r="R43" s="54">
        <v>1</v>
      </c>
      <c r="S43" s="87">
        <v>800000</v>
      </c>
      <c r="T43" s="88"/>
      <c r="U43" s="88"/>
      <c r="V43" s="88">
        <v>800000</v>
      </c>
      <c r="W43" s="88"/>
      <c r="X43" s="88"/>
      <c r="Y43" s="88"/>
      <c r="Z43" s="88"/>
      <c r="AA43" s="88"/>
      <c r="AB43" s="88"/>
      <c r="AC43" s="55" t="s">
        <v>359</v>
      </c>
      <c r="AD43" s="153" t="s">
        <v>183</v>
      </c>
    </row>
    <row r="44" spans="1:30" s="85" customFormat="1" ht="73.5" customHeight="1" thickBot="1">
      <c r="A44" s="129">
        <v>3000000</v>
      </c>
      <c r="B44" s="55" t="s">
        <v>240</v>
      </c>
      <c r="C44" s="55"/>
      <c r="D44" s="86" t="s">
        <v>189</v>
      </c>
      <c r="E44" s="281"/>
      <c r="F44" s="55">
        <v>3</v>
      </c>
      <c r="G44" s="55" t="s">
        <v>56</v>
      </c>
      <c r="H44" s="285"/>
      <c r="I44" s="55"/>
      <c r="J44" s="55" t="s">
        <v>225</v>
      </c>
      <c r="K44" s="55"/>
      <c r="L44" s="94">
        <f t="shared" si="2"/>
        <v>2.0887530764232323</v>
      </c>
      <c r="M44" s="55" t="s">
        <v>373</v>
      </c>
      <c r="N44" s="55" t="s">
        <v>375</v>
      </c>
      <c r="O44" s="54">
        <v>8</v>
      </c>
      <c r="P44" s="54">
        <v>8</v>
      </c>
      <c r="Q44" s="54">
        <v>8</v>
      </c>
      <c r="R44" s="54">
        <v>8</v>
      </c>
      <c r="S44" s="87">
        <v>640000</v>
      </c>
      <c r="T44" s="88"/>
      <c r="U44" s="88"/>
      <c r="V44" s="88">
        <v>640000</v>
      </c>
      <c r="W44" s="88"/>
      <c r="X44" s="88"/>
      <c r="Y44" s="88"/>
      <c r="Z44" s="88"/>
      <c r="AA44" s="88"/>
      <c r="AB44" s="88"/>
      <c r="AC44" s="55" t="s">
        <v>359</v>
      </c>
      <c r="AD44" s="153" t="s">
        <v>183</v>
      </c>
    </row>
    <row r="45" spans="1:30" s="85" customFormat="1" ht="81" thickBot="1">
      <c r="A45" s="129">
        <v>3000000</v>
      </c>
      <c r="B45" s="55" t="s">
        <v>240</v>
      </c>
      <c r="C45" s="55"/>
      <c r="D45" s="86" t="s">
        <v>189</v>
      </c>
      <c r="E45" s="281"/>
      <c r="F45" s="55">
        <v>3</v>
      </c>
      <c r="G45" s="55" t="s">
        <v>56</v>
      </c>
      <c r="H45" s="285"/>
      <c r="I45" s="55"/>
      <c r="J45" s="54" t="s">
        <v>226</v>
      </c>
      <c r="K45" s="55"/>
      <c r="L45" s="94">
        <f t="shared" si="2"/>
        <v>3.2636766819113006</v>
      </c>
      <c r="M45" s="55" t="s">
        <v>274</v>
      </c>
      <c r="N45" s="55" t="s">
        <v>275</v>
      </c>
      <c r="O45" s="54">
        <v>0</v>
      </c>
      <c r="P45" s="54">
        <v>2</v>
      </c>
      <c r="Q45" s="54">
        <v>4</v>
      </c>
      <c r="R45" s="54">
        <v>4</v>
      </c>
      <c r="S45" s="87">
        <v>1000000</v>
      </c>
      <c r="T45" s="88"/>
      <c r="U45" s="88"/>
      <c r="V45" s="88">
        <v>1000000</v>
      </c>
      <c r="W45" s="88"/>
      <c r="X45" s="88"/>
      <c r="Y45" s="88"/>
      <c r="Z45" s="88"/>
      <c r="AA45" s="88"/>
      <c r="AB45" s="88"/>
      <c r="AC45" s="55" t="s">
        <v>359</v>
      </c>
      <c r="AD45" s="153" t="s">
        <v>183</v>
      </c>
    </row>
    <row r="46" spans="1:30" s="85" customFormat="1" ht="81" thickBot="1">
      <c r="A46" s="129">
        <v>3000000</v>
      </c>
      <c r="B46" s="55" t="s">
        <v>240</v>
      </c>
      <c r="C46" s="55"/>
      <c r="D46" s="86" t="s">
        <v>189</v>
      </c>
      <c r="E46" s="281"/>
      <c r="F46" s="55">
        <v>3</v>
      </c>
      <c r="G46" s="55" t="s">
        <v>56</v>
      </c>
      <c r="H46" s="285"/>
      <c r="I46" s="55"/>
      <c r="J46" s="54" t="s">
        <v>226</v>
      </c>
      <c r="K46" s="55"/>
      <c r="L46" s="94">
        <f t="shared" si="2"/>
        <v>3.2636766819113006</v>
      </c>
      <c r="M46" s="55" t="s">
        <v>276</v>
      </c>
      <c r="N46" s="55" t="s">
        <v>277</v>
      </c>
      <c r="O46" s="54">
        <v>0</v>
      </c>
      <c r="P46" s="54">
        <v>0</v>
      </c>
      <c r="Q46" s="54">
        <v>1</v>
      </c>
      <c r="R46" s="54">
        <v>0</v>
      </c>
      <c r="S46" s="87">
        <v>1000000</v>
      </c>
      <c r="T46" s="88"/>
      <c r="U46" s="88"/>
      <c r="V46" s="88">
        <v>1000000</v>
      </c>
      <c r="W46" s="88"/>
      <c r="X46" s="88"/>
      <c r="Y46" s="88"/>
      <c r="Z46" s="88"/>
      <c r="AA46" s="88"/>
      <c r="AB46" s="88"/>
      <c r="AC46" s="55" t="s">
        <v>359</v>
      </c>
      <c r="AD46" s="153" t="s">
        <v>183</v>
      </c>
    </row>
    <row r="47" spans="1:30" s="85" customFormat="1" ht="84" customHeight="1" thickBot="1">
      <c r="A47" s="129">
        <v>3000000</v>
      </c>
      <c r="B47" s="55" t="s">
        <v>240</v>
      </c>
      <c r="C47" s="55"/>
      <c r="D47" s="86" t="s">
        <v>189</v>
      </c>
      <c r="E47" s="281"/>
      <c r="F47" s="55">
        <v>3</v>
      </c>
      <c r="G47" s="55" t="s">
        <v>56</v>
      </c>
      <c r="H47" s="285"/>
      <c r="I47" s="55"/>
      <c r="J47" s="54" t="s">
        <v>226</v>
      </c>
      <c r="K47" s="55"/>
      <c r="L47" s="94">
        <f t="shared" si="2"/>
        <v>6.527353363822601</v>
      </c>
      <c r="M47" s="55" t="s">
        <v>384</v>
      </c>
      <c r="N47" s="55" t="s">
        <v>385</v>
      </c>
      <c r="O47" s="54">
        <v>25</v>
      </c>
      <c r="P47" s="54">
        <v>25</v>
      </c>
      <c r="Q47" s="54">
        <v>25</v>
      </c>
      <c r="R47" s="54">
        <v>25</v>
      </c>
      <c r="S47" s="87">
        <f>20000*100</f>
        <v>2000000</v>
      </c>
      <c r="T47" s="88"/>
      <c r="U47" s="88"/>
      <c r="V47" s="88">
        <v>2000000</v>
      </c>
      <c r="W47" s="88"/>
      <c r="X47" s="88"/>
      <c r="Y47" s="88"/>
      <c r="Z47" s="88"/>
      <c r="AA47" s="88"/>
      <c r="AB47" s="88"/>
      <c r="AC47" s="55" t="s">
        <v>359</v>
      </c>
      <c r="AD47" s="153" t="s">
        <v>183</v>
      </c>
    </row>
    <row r="48" spans="1:30" s="85" customFormat="1" ht="81" thickBot="1">
      <c r="A48" s="129">
        <v>3000000</v>
      </c>
      <c r="B48" s="55" t="s">
        <v>240</v>
      </c>
      <c r="C48" s="55"/>
      <c r="D48" s="86" t="s">
        <v>189</v>
      </c>
      <c r="E48" s="281"/>
      <c r="F48" s="55">
        <v>3</v>
      </c>
      <c r="G48" s="55" t="s">
        <v>56</v>
      </c>
      <c r="H48" s="285"/>
      <c r="I48" s="55"/>
      <c r="J48" s="54" t="s">
        <v>226</v>
      </c>
      <c r="K48" s="55"/>
      <c r="L48" s="94">
        <f t="shared" si="2"/>
        <v>1.6318383409556503</v>
      </c>
      <c r="M48" s="55" t="s">
        <v>278</v>
      </c>
      <c r="N48" s="55" t="s">
        <v>279</v>
      </c>
      <c r="O48" s="54">
        <v>0</v>
      </c>
      <c r="P48" s="54">
        <v>0</v>
      </c>
      <c r="Q48" s="54">
        <v>2</v>
      </c>
      <c r="R48" s="54">
        <v>3</v>
      </c>
      <c r="S48" s="87">
        <v>500000</v>
      </c>
      <c r="T48" s="88"/>
      <c r="U48" s="88"/>
      <c r="V48" s="88">
        <v>500000</v>
      </c>
      <c r="W48" s="88"/>
      <c r="X48" s="88"/>
      <c r="Y48" s="88"/>
      <c r="Z48" s="88"/>
      <c r="AA48" s="88"/>
      <c r="AB48" s="88"/>
      <c r="AC48" s="55" t="s">
        <v>359</v>
      </c>
      <c r="AD48" s="153" t="s">
        <v>183</v>
      </c>
    </row>
    <row r="49" spans="1:30" s="85" customFormat="1" ht="81" thickBot="1">
      <c r="A49" s="129">
        <v>3000000</v>
      </c>
      <c r="B49" s="55" t="s">
        <v>240</v>
      </c>
      <c r="C49" s="55"/>
      <c r="D49" s="86" t="s">
        <v>189</v>
      </c>
      <c r="E49" s="281"/>
      <c r="F49" s="55">
        <v>3</v>
      </c>
      <c r="G49" s="55" t="s">
        <v>56</v>
      </c>
      <c r="H49" s="285"/>
      <c r="I49" s="55"/>
      <c r="J49" s="54" t="s">
        <v>226</v>
      </c>
      <c r="K49" s="55"/>
      <c r="L49" s="94">
        <f t="shared" si="2"/>
        <v>1.6318383409556503</v>
      </c>
      <c r="M49" s="55" t="s">
        <v>278</v>
      </c>
      <c r="N49" s="55" t="s">
        <v>280</v>
      </c>
      <c r="O49" s="54">
        <v>0</v>
      </c>
      <c r="P49" s="54">
        <v>1</v>
      </c>
      <c r="Q49" s="54">
        <v>2</v>
      </c>
      <c r="R49" s="54">
        <v>2</v>
      </c>
      <c r="S49" s="87">
        <v>500000</v>
      </c>
      <c r="T49" s="88"/>
      <c r="U49" s="88"/>
      <c r="V49" s="88">
        <v>500000</v>
      </c>
      <c r="W49" s="88"/>
      <c r="X49" s="88"/>
      <c r="Y49" s="88"/>
      <c r="Z49" s="88"/>
      <c r="AA49" s="88"/>
      <c r="AB49" s="88"/>
      <c r="AC49" s="55" t="s">
        <v>359</v>
      </c>
      <c r="AD49" s="153" t="s">
        <v>183</v>
      </c>
    </row>
    <row r="50" spans="1:30" s="85" customFormat="1" ht="81" thickBot="1">
      <c r="A50" s="129">
        <v>3000000</v>
      </c>
      <c r="B50" s="55" t="s">
        <v>240</v>
      </c>
      <c r="C50" s="55"/>
      <c r="D50" s="86" t="s">
        <v>189</v>
      </c>
      <c r="E50" s="281"/>
      <c r="F50" s="55">
        <v>3</v>
      </c>
      <c r="G50" s="55" t="s">
        <v>56</v>
      </c>
      <c r="H50" s="285"/>
      <c r="I50" s="55"/>
      <c r="J50" s="54" t="s">
        <v>226</v>
      </c>
      <c r="K50" s="55"/>
      <c r="L50" s="94">
        <f t="shared" si="2"/>
        <v>0.9791030045733902</v>
      </c>
      <c r="M50" s="55" t="s">
        <v>281</v>
      </c>
      <c r="N50" s="55" t="s">
        <v>282</v>
      </c>
      <c r="O50" s="54">
        <v>0</v>
      </c>
      <c r="P50" s="54">
        <v>1</v>
      </c>
      <c r="Q50" s="54">
        <v>1</v>
      </c>
      <c r="R50" s="54">
        <v>1</v>
      </c>
      <c r="S50" s="87">
        <v>300000</v>
      </c>
      <c r="T50" s="88"/>
      <c r="U50" s="88"/>
      <c r="V50" s="88">
        <v>300000</v>
      </c>
      <c r="W50" s="88"/>
      <c r="X50" s="88"/>
      <c r="Y50" s="88"/>
      <c r="Z50" s="88"/>
      <c r="AA50" s="88"/>
      <c r="AB50" s="88"/>
      <c r="AC50" s="55" t="s">
        <v>359</v>
      </c>
      <c r="AD50" s="153" t="s">
        <v>183</v>
      </c>
    </row>
    <row r="51" spans="1:30" s="85" customFormat="1" ht="81" thickBot="1">
      <c r="A51" s="129">
        <v>3000000</v>
      </c>
      <c r="B51" s="55" t="s">
        <v>240</v>
      </c>
      <c r="C51" s="55"/>
      <c r="D51" s="86" t="s">
        <v>189</v>
      </c>
      <c r="E51" s="281"/>
      <c r="F51" s="55">
        <v>3</v>
      </c>
      <c r="G51" s="55" t="s">
        <v>56</v>
      </c>
      <c r="H51" s="285"/>
      <c r="I51" s="55"/>
      <c r="J51" s="55" t="s">
        <v>227</v>
      </c>
      <c r="K51" s="55"/>
      <c r="L51" s="94">
        <f t="shared" si="2"/>
        <v>1.4686545068600851</v>
      </c>
      <c r="M51" s="55" t="s">
        <v>283</v>
      </c>
      <c r="N51" s="55" t="s">
        <v>284</v>
      </c>
      <c r="O51" s="54">
        <v>0</v>
      </c>
      <c r="P51" s="54">
        <v>1</v>
      </c>
      <c r="Q51" s="54">
        <v>1</v>
      </c>
      <c r="R51" s="54">
        <v>1</v>
      </c>
      <c r="S51" s="87">
        <v>450000</v>
      </c>
      <c r="T51" s="88"/>
      <c r="U51" s="88"/>
      <c r="V51" s="111">
        <v>450000</v>
      </c>
      <c r="W51" s="88"/>
      <c r="X51" s="88"/>
      <c r="Y51" s="88"/>
      <c r="Z51" s="88"/>
      <c r="AA51" s="88"/>
      <c r="AB51" s="88"/>
      <c r="AC51" s="55" t="s">
        <v>359</v>
      </c>
      <c r="AD51" s="153" t="s">
        <v>183</v>
      </c>
    </row>
    <row r="52" spans="1:30" s="85" customFormat="1" ht="81" thickBot="1">
      <c r="A52" s="129">
        <v>3000000</v>
      </c>
      <c r="B52" s="55" t="s">
        <v>240</v>
      </c>
      <c r="C52" s="55"/>
      <c r="D52" s="86" t="s">
        <v>189</v>
      </c>
      <c r="E52" s="281"/>
      <c r="F52" s="55">
        <v>3</v>
      </c>
      <c r="G52" s="55" t="s">
        <v>56</v>
      </c>
      <c r="H52" s="285"/>
      <c r="I52" s="55"/>
      <c r="J52" s="55" t="s">
        <v>227</v>
      </c>
      <c r="K52" s="55"/>
      <c r="L52" s="94">
        <f t="shared" si="2"/>
        <v>3.2636766819113006</v>
      </c>
      <c r="M52" s="55" t="s">
        <v>285</v>
      </c>
      <c r="N52" s="55" t="s">
        <v>286</v>
      </c>
      <c r="O52" s="54">
        <v>0</v>
      </c>
      <c r="P52" s="54">
        <v>0</v>
      </c>
      <c r="Q52" s="54">
        <v>0</v>
      </c>
      <c r="R52" s="54">
        <v>1</v>
      </c>
      <c r="S52" s="87">
        <v>1000000</v>
      </c>
      <c r="T52" s="88"/>
      <c r="U52" s="88"/>
      <c r="V52" s="112">
        <v>1000000</v>
      </c>
      <c r="W52" s="88"/>
      <c r="X52" s="88"/>
      <c r="Y52" s="88"/>
      <c r="Z52" s="88"/>
      <c r="AA52" s="88"/>
      <c r="AB52" s="88"/>
      <c r="AC52" s="55" t="s">
        <v>359</v>
      </c>
      <c r="AD52" s="153" t="s">
        <v>183</v>
      </c>
    </row>
    <row r="53" spans="1:30" s="85" customFormat="1" ht="81" thickBot="1">
      <c r="A53" s="129">
        <v>3000000</v>
      </c>
      <c r="B53" s="55" t="s">
        <v>240</v>
      </c>
      <c r="C53" s="55"/>
      <c r="D53" s="86" t="s">
        <v>189</v>
      </c>
      <c r="E53" s="281"/>
      <c r="F53" s="55">
        <v>3</v>
      </c>
      <c r="G53" s="55" t="s">
        <v>56</v>
      </c>
      <c r="H53" s="285"/>
      <c r="I53" s="55"/>
      <c r="J53" s="55" t="s">
        <v>227</v>
      </c>
      <c r="K53" s="55"/>
      <c r="L53" s="94">
        <f t="shared" si="2"/>
        <v>0.9791030045733902</v>
      </c>
      <c r="M53" s="55" t="s">
        <v>287</v>
      </c>
      <c r="N53" s="55" t="s">
        <v>288</v>
      </c>
      <c r="O53" s="54">
        <v>0</v>
      </c>
      <c r="P53" s="54">
        <v>0</v>
      </c>
      <c r="Q53" s="54">
        <v>0</v>
      </c>
      <c r="R53" s="54">
        <v>2</v>
      </c>
      <c r="S53" s="87">
        <v>300000</v>
      </c>
      <c r="T53" s="88"/>
      <c r="U53" s="88"/>
      <c r="V53" s="112">
        <v>300000</v>
      </c>
      <c r="W53" s="88"/>
      <c r="X53" s="88"/>
      <c r="Y53" s="88"/>
      <c r="Z53" s="88"/>
      <c r="AA53" s="88"/>
      <c r="AB53" s="88"/>
      <c r="AC53" s="55" t="s">
        <v>359</v>
      </c>
      <c r="AD53" s="153" t="s">
        <v>183</v>
      </c>
    </row>
    <row r="54" spans="1:30" s="85" customFormat="1" ht="104.25" customHeight="1" thickBot="1">
      <c r="A54" s="129">
        <v>3000000</v>
      </c>
      <c r="B54" s="55" t="s">
        <v>240</v>
      </c>
      <c r="C54" s="55"/>
      <c r="D54" s="86" t="s">
        <v>189</v>
      </c>
      <c r="E54" s="281"/>
      <c r="F54" s="55">
        <v>3</v>
      </c>
      <c r="G54" s="55" t="s">
        <v>56</v>
      </c>
      <c r="H54" s="285"/>
      <c r="I54" s="55"/>
      <c r="J54" s="55" t="s">
        <v>227</v>
      </c>
      <c r="K54" s="55"/>
      <c r="L54" s="94">
        <f t="shared" si="2"/>
        <v>2.9373090137201703</v>
      </c>
      <c r="M54" s="55" t="s">
        <v>390</v>
      </c>
      <c r="N54" s="55" t="s">
        <v>391</v>
      </c>
      <c r="O54" s="54">
        <v>2</v>
      </c>
      <c r="P54" s="54">
        <v>2</v>
      </c>
      <c r="Q54" s="54">
        <v>2</v>
      </c>
      <c r="R54" s="54">
        <v>0</v>
      </c>
      <c r="S54" s="87">
        <v>900000</v>
      </c>
      <c r="T54" s="88"/>
      <c r="U54" s="88">
        <v>900000</v>
      </c>
      <c r="V54" s="112">
        <v>300000</v>
      </c>
      <c r="W54" s="88"/>
      <c r="X54" s="88"/>
      <c r="Y54" s="88"/>
      <c r="Z54" s="88"/>
      <c r="AA54" s="88"/>
      <c r="AB54" s="88"/>
      <c r="AC54" s="55" t="s">
        <v>359</v>
      </c>
      <c r="AD54" s="153" t="s">
        <v>183</v>
      </c>
    </row>
    <row r="55" spans="1:30" s="85" customFormat="1" ht="108.75" customHeight="1" thickBot="1">
      <c r="A55" s="129">
        <v>3000000</v>
      </c>
      <c r="B55" s="55" t="s">
        <v>240</v>
      </c>
      <c r="C55" s="55"/>
      <c r="D55" s="86" t="s">
        <v>189</v>
      </c>
      <c r="E55" s="281"/>
      <c r="F55" s="55">
        <v>3</v>
      </c>
      <c r="G55" s="55" t="s">
        <v>56</v>
      </c>
      <c r="H55" s="285"/>
      <c r="I55" s="55"/>
      <c r="J55" s="55" t="s">
        <v>227</v>
      </c>
      <c r="K55" s="55"/>
      <c r="L55" s="94">
        <f t="shared" si="2"/>
        <v>0.4895515022866951</v>
      </c>
      <c r="M55" s="55" t="s">
        <v>289</v>
      </c>
      <c r="N55" s="55" t="s">
        <v>290</v>
      </c>
      <c r="O55" s="54">
        <v>0</v>
      </c>
      <c r="P55" s="54">
        <v>0</v>
      </c>
      <c r="Q55" s="54">
        <v>1</v>
      </c>
      <c r="R55" s="54">
        <v>0</v>
      </c>
      <c r="S55" s="87">
        <v>150000</v>
      </c>
      <c r="T55" s="88"/>
      <c r="U55" s="88"/>
      <c r="V55" s="112">
        <v>150000</v>
      </c>
      <c r="W55" s="88"/>
      <c r="X55" s="88"/>
      <c r="Y55" s="88"/>
      <c r="Z55" s="88"/>
      <c r="AA55" s="88"/>
      <c r="AB55" s="88"/>
      <c r="AC55" s="55" t="s">
        <v>359</v>
      </c>
      <c r="AD55" s="153" t="s">
        <v>183</v>
      </c>
    </row>
    <row r="56" spans="1:30" s="85" customFormat="1" ht="81" thickBot="1">
      <c r="A56" s="129">
        <v>3000000</v>
      </c>
      <c r="B56" s="55" t="s">
        <v>240</v>
      </c>
      <c r="C56" s="55"/>
      <c r="D56" s="86" t="s">
        <v>189</v>
      </c>
      <c r="E56" s="281"/>
      <c r="F56" s="55">
        <v>3</v>
      </c>
      <c r="G56" s="55" t="s">
        <v>56</v>
      </c>
      <c r="H56" s="285"/>
      <c r="I56" s="55"/>
      <c r="J56" s="54" t="s">
        <v>365</v>
      </c>
      <c r="K56" s="55"/>
      <c r="L56" s="94">
        <f t="shared" si="2"/>
        <v>0.9791030045733902</v>
      </c>
      <c r="M56" s="55" t="s">
        <v>364</v>
      </c>
      <c r="N56" s="55" t="s">
        <v>291</v>
      </c>
      <c r="O56" s="54">
        <v>0</v>
      </c>
      <c r="P56" s="54">
        <v>1</v>
      </c>
      <c r="Q56" s="54">
        <v>1</v>
      </c>
      <c r="R56" s="54">
        <v>1</v>
      </c>
      <c r="S56" s="87">
        <v>300000</v>
      </c>
      <c r="T56" s="88"/>
      <c r="U56" s="88"/>
      <c r="V56" s="88">
        <v>300000</v>
      </c>
      <c r="W56" s="88"/>
      <c r="X56" s="88"/>
      <c r="Y56" s="88"/>
      <c r="Z56" s="88"/>
      <c r="AA56" s="88"/>
      <c r="AB56" s="88"/>
      <c r="AC56" s="55" t="s">
        <v>359</v>
      </c>
      <c r="AD56" s="153" t="s">
        <v>183</v>
      </c>
    </row>
    <row r="57" spans="1:30" s="85" customFormat="1" ht="81" thickBot="1">
      <c r="A57" s="129">
        <v>3000000</v>
      </c>
      <c r="B57" s="55" t="s">
        <v>240</v>
      </c>
      <c r="C57" s="55"/>
      <c r="D57" s="86" t="s">
        <v>189</v>
      </c>
      <c r="E57" s="281"/>
      <c r="F57" s="55">
        <v>3</v>
      </c>
      <c r="G57" s="55" t="s">
        <v>56</v>
      </c>
      <c r="H57" s="286"/>
      <c r="I57" s="55"/>
      <c r="J57" s="54" t="s">
        <v>365</v>
      </c>
      <c r="K57" s="55"/>
      <c r="L57" s="94">
        <f t="shared" si="2"/>
        <v>3.2636766819113006</v>
      </c>
      <c r="M57" s="55" t="s">
        <v>292</v>
      </c>
      <c r="N57" s="55" t="s">
        <v>293</v>
      </c>
      <c r="O57" s="54">
        <v>0</v>
      </c>
      <c r="P57" s="54">
        <v>0</v>
      </c>
      <c r="Q57" s="54">
        <v>1</v>
      </c>
      <c r="R57" s="54">
        <v>0</v>
      </c>
      <c r="S57" s="87">
        <v>1000000</v>
      </c>
      <c r="T57" s="88"/>
      <c r="U57" s="88"/>
      <c r="V57" s="88">
        <v>1000000</v>
      </c>
      <c r="W57" s="88"/>
      <c r="X57" s="88"/>
      <c r="Y57" s="88"/>
      <c r="Z57" s="88"/>
      <c r="AA57" s="88"/>
      <c r="AB57" s="88"/>
      <c r="AC57" s="55" t="s">
        <v>359</v>
      </c>
      <c r="AD57" s="153" t="s">
        <v>183</v>
      </c>
    </row>
    <row r="58" spans="1:30" s="85" customFormat="1" ht="81" thickBot="1">
      <c r="A58" s="129">
        <v>3000000</v>
      </c>
      <c r="B58" s="55" t="s">
        <v>240</v>
      </c>
      <c r="C58" s="55"/>
      <c r="D58" s="86" t="s">
        <v>189</v>
      </c>
      <c r="E58" s="281"/>
      <c r="F58" s="55">
        <v>3</v>
      </c>
      <c r="G58" s="55" t="s">
        <v>56</v>
      </c>
      <c r="H58" s="93"/>
      <c r="I58" s="55"/>
      <c r="J58" s="54" t="s">
        <v>365</v>
      </c>
      <c r="K58" s="55"/>
      <c r="L58" s="94">
        <f t="shared" si="2"/>
        <v>1.6318383409556503</v>
      </c>
      <c r="M58" s="55" t="s">
        <v>294</v>
      </c>
      <c r="N58" s="55" t="s">
        <v>295</v>
      </c>
      <c r="O58" s="54">
        <v>0</v>
      </c>
      <c r="P58" s="54">
        <v>1</v>
      </c>
      <c r="Q58" s="54">
        <v>0</v>
      </c>
      <c r="R58" s="54">
        <v>0</v>
      </c>
      <c r="S58" s="87">
        <v>500000</v>
      </c>
      <c r="T58" s="88"/>
      <c r="U58" s="88"/>
      <c r="V58" s="88">
        <v>500000</v>
      </c>
      <c r="W58" s="88"/>
      <c r="X58" s="88"/>
      <c r="Y58" s="88"/>
      <c r="Z58" s="88"/>
      <c r="AA58" s="88"/>
      <c r="AB58" s="88"/>
      <c r="AC58" s="55" t="s">
        <v>359</v>
      </c>
      <c r="AD58" s="153" t="s">
        <v>183</v>
      </c>
    </row>
    <row r="59" spans="1:30" s="85" customFormat="1" ht="81" thickBot="1">
      <c r="A59" s="129">
        <v>3000000</v>
      </c>
      <c r="B59" s="55" t="s">
        <v>240</v>
      </c>
      <c r="C59" s="55"/>
      <c r="D59" s="86" t="s">
        <v>189</v>
      </c>
      <c r="E59" s="281"/>
      <c r="F59" s="55">
        <v>3</v>
      </c>
      <c r="G59" s="55" t="s">
        <v>58</v>
      </c>
      <c r="H59" s="283">
        <f>SUM(S59:S72)*100/30640290</f>
        <v>28.58980773354299</v>
      </c>
      <c r="I59" s="55"/>
      <c r="J59" s="55" t="s">
        <v>225</v>
      </c>
      <c r="K59" s="55"/>
      <c r="L59" s="94">
        <f t="shared" si="2"/>
        <v>1.9582060091467803</v>
      </c>
      <c r="M59" s="55" t="s">
        <v>270</v>
      </c>
      <c r="N59" s="55" t="s">
        <v>271</v>
      </c>
      <c r="O59" s="54">
        <v>1</v>
      </c>
      <c r="P59" s="54">
        <v>1</v>
      </c>
      <c r="Q59" s="54">
        <v>1</v>
      </c>
      <c r="R59" s="54">
        <v>1</v>
      </c>
      <c r="S59" s="87">
        <v>600000</v>
      </c>
      <c r="T59" s="88"/>
      <c r="U59" s="88"/>
      <c r="V59" s="88">
        <v>600000</v>
      </c>
      <c r="W59" s="88"/>
      <c r="X59" s="88"/>
      <c r="Y59" s="88"/>
      <c r="Z59" s="88"/>
      <c r="AA59" s="88"/>
      <c r="AB59" s="88"/>
      <c r="AC59" s="55" t="s">
        <v>359</v>
      </c>
      <c r="AD59" s="153" t="s">
        <v>183</v>
      </c>
    </row>
    <row r="60" spans="1:30" s="85" customFormat="1" ht="102.75" customHeight="1" thickBot="1">
      <c r="A60" s="129">
        <v>3000000</v>
      </c>
      <c r="B60" s="55" t="s">
        <v>240</v>
      </c>
      <c r="C60" s="55"/>
      <c r="D60" s="86" t="s">
        <v>189</v>
      </c>
      <c r="E60" s="281"/>
      <c r="F60" s="55">
        <v>3</v>
      </c>
      <c r="G60" s="55" t="s">
        <v>58</v>
      </c>
      <c r="H60" s="281"/>
      <c r="I60" s="55"/>
      <c r="J60" s="55" t="s">
        <v>225</v>
      </c>
      <c r="K60" s="55"/>
      <c r="L60" s="94">
        <f t="shared" si="2"/>
        <v>1.9582060091467803</v>
      </c>
      <c r="M60" s="55" t="s">
        <v>272</v>
      </c>
      <c r="N60" s="55" t="s">
        <v>273</v>
      </c>
      <c r="O60" s="54">
        <v>1</v>
      </c>
      <c r="P60" s="54">
        <v>1</v>
      </c>
      <c r="Q60" s="54">
        <v>1</v>
      </c>
      <c r="R60" s="54">
        <v>1</v>
      </c>
      <c r="S60" s="87">
        <v>600000</v>
      </c>
      <c r="T60" s="88"/>
      <c r="U60" s="88"/>
      <c r="V60" s="88">
        <v>600000</v>
      </c>
      <c r="W60" s="88"/>
      <c r="X60" s="88"/>
      <c r="Y60" s="88"/>
      <c r="Z60" s="88"/>
      <c r="AA60" s="88"/>
      <c r="AB60" s="88"/>
      <c r="AC60" s="55" t="s">
        <v>359</v>
      </c>
      <c r="AD60" s="153" t="s">
        <v>183</v>
      </c>
    </row>
    <row r="61" spans="1:30" s="85" customFormat="1" ht="94.5" customHeight="1" thickBot="1">
      <c r="A61" s="129">
        <v>3000000</v>
      </c>
      <c r="B61" s="55" t="s">
        <v>240</v>
      </c>
      <c r="C61" s="55"/>
      <c r="D61" s="86" t="s">
        <v>189</v>
      </c>
      <c r="E61" s="281"/>
      <c r="F61" s="55">
        <v>3</v>
      </c>
      <c r="G61" s="55" t="s">
        <v>58</v>
      </c>
      <c r="H61" s="281"/>
      <c r="I61" s="55"/>
      <c r="J61" s="55" t="s">
        <v>225</v>
      </c>
      <c r="K61" s="55"/>
      <c r="L61" s="94">
        <f t="shared" si="2"/>
        <v>1.9582060091467803</v>
      </c>
      <c r="M61" s="55" t="s">
        <v>378</v>
      </c>
      <c r="N61" s="55" t="s">
        <v>273</v>
      </c>
      <c r="O61" s="54">
        <v>3</v>
      </c>
      <c r="P61" s="54">
        <v>3</v>
      </c>
      <c r="Q61" s="54">
        <v>3</v>
      </c>
      <c r="R61" s="54">
        <v>3</v>
      </c>
      <c r="S61" s="87">
        <v>600000</v>
      </c>
      <c r="T61" s="88"/>
      <c r="U61" s="88"/>
      <c r="V61" s="88">
        <v>600000</v>
      </c>
      <c r="W61" s="88"/>
      <c r="X61" s="88"/>
      <c r="Y61" s="88"/>
      <c r="Z61" s="88"/>
      <c r="AA61" s="88"/>
      <c r="AB61" s="88"/>
      <c r="AC61" s="55" t="s">
        <v>359</v>
      </c>
      <c r="AD61" s="153" t="s">
        <v>183</v>
      </c>
    </row>
    <row r="62" spans="1:30" s="85" customFormat="1" ht="81" thickBot="1">
      <c r="A62" s="129">
        <v>3000000</v>
      </c>
      <c r="B62" s="55" t="s">
        <v>240</v>
      </c>
      <c r="C62" s="55"/>
      <c r="D62" s="86" t="s">
        <v>189</v>
      </c>
      <c r="E62" s="281"/>
      <c r="F62" s="55">
        <v>3</v>
      </c>
      <c r="G62" s="55" t="s">
        <v>58</v>
      </c>
      <c r="H62" s="281"/>
      <c r="I62" s="55"/>
      <c r="J62" s="55" t="s">
        <v>225</v>
      </c>
      <c r="K62" s="55"/>
      <c r="L62" s="94">
        <f t="shared" si="2"/>
        <v>1.3054706727645202</v>
      </c>
      <c r="M62" s="55" t="s">
        <v>376</v>
      </c>
      <c r="N62" s="55" t="s">
        <v>377</v>
      </c>
      <c r="O62" s="54">
        <v>1</v>
      </c>
      <c r="P62" s="54">
        <v>1</v>
      </c>
      <c r="Q62" s="54">
        <v>1</v>
      </c>
      <c r="R62" s="54">
        <v>1</v>
      </c>
      <c r="S62" s="87">
        <v>400000</v>
      </c>
      <c r="T62" s="88"/>
      <c r="U62" s="88"/>
      <c r="V62" s="88">
        <v>400000</v>
      </c>
      <c r="W62" s="88"/>
      <c r="X62" s="88"/>
      <c r="Y62" s="88"/>
      <c r="Z62" s="88"/>
      <c r="AA62" s="88"/>
      <c r="AB62" s="88"/>
      <c r="AC62" s="55" t="s">
        <v>359</v>
      </c>
      <c r="AD62" s="153" t="s">
        <v>183</v>
      </c>
    </row>
    <row r="63" spans="1:30" s="85" customFormat="1" ht="81" thickBot="1">
      <c r="A63" s="129">
        <v>3000000</v>
      </c>
      <c r="B63" s="55" t="s">
        <v>240</v>
      </c>
      <c r="C63" s="55"/>
      <c r="D63" s="86" t="s">
        <v>189</v>
      </c>
      <c r="E63" s="281"/>
      <c r="F63" s="55">
        <v>3</v>
      </c>
      <c r="G63" s="55" t="s">
        <v>58</v>
      </c>
      <c r="H63" s="281"/>
      <c r="I63" s="55" t="s">
        <v>59</v>
      </c>
      <c r="J63" s="55" t="s">
        <v>225</v>
      </c>
      <c r="K63" s="55"/>
      <c r="L63" s="94">
        <f t="shared" si="2"/>
        <v>1.6318383409556503</v>
      </c>
      <c r="M63" s="55" t="s">
        <v>296</v>
      </c>
      <c r="N63" s="55" t="s">
        <v>297</v>
      </c>
      <c r="O63" s="113">
        <v>1</v>
      </c>
      <c r="P63" s="113">
        <v>1</v>
      </c>
      <c r="Q63" s="113">
        <v>1</v>
      </c>
      <c r="R63" s="113">
        <v>1</v>
      </c>
      <c r="S63" s="87">
        <v>500000</v>
      </c>
      <c r="T63" s="88"/>
      <c r="U63" s="88"/>
      <c r="V63" s="88">
        <v>500000</v>
      </c>
      <c r="W63" s="88"/>
      <c r="X63" s="88"/>
      <c r="Y63" s="88"/>
      <c r="Z63" s="88"/>
      <c r="AA63" s="88"/>
      <c r="AB63" s="88"/>
      <c r="AC63" s="55" t="s">
        <v>359</v>
      </c>
      <c r="AD63" s="153" t="s">
        <v>183</v>
      </c>
    </row>
    <row r="64" spans="1:30" s="85" customFormat="1" ht="81" thickBot="1">
      <c r="A64" s="129">
        <v>3000000</v>
      </c>
      <c r="B64" s="55" t="s">
        <v>240</v>
      </c>
      <c r="C64" s="55"/>
      <c r="D64" s="86" t="s">
        <v>189</v>
      </c>
      <c r="E64" s="281"/>
      <c r="F64" s="55">
        <v>3</v>
      </c>
      <c r="G64" s="55" t="s">
        <v>58</v>
      </c>
      <c r="H64" s="281"/>
      <c r="I64" s="55"/>
      <c r="J64" s="55" t="s">
        <v>225</v>
      </c>
      <c r="K64" s="55"/>
      <c r="L64" s="94">
        <f t="shared" si="2"/>
        <v>3.9164120182935607</v>
      </c>
      <c r="M64" s="55" t="s">
        <v>363</v>
      </c>
      <c r="N64" s="55" t="s">
        <v>298</v>
      </c>
      <c r="O64" s="54">
        <v>3</v>
      </c>
      <c r="P64" s="54">
        <v>3</v>
      </c>
      <c r="Q64" s="54">
        <v>3</v>
      </c>
      <c r="R64" s="54">
        <v>3</v>
      </c>
      <c r="S64" s="87">
        <v>1200000</v>
      </c>
      <c r="T64" s="88"/>
      <c r="U64" s="88"/>
      <c r="V64" s="88">
        <v>1200000</v>
      </c>
      <c r="W64" s="88"/>
      <c r="X64" s="88"/>
      <c r="Y64" s="88"/>
      <c r="Z64" s="88"/>
      <c r="AA64" s="88"/>
      <c r="AB64" s="88"/>
      <c r="AC64" s="55" t="s">
        <v>359</v>
      </c>
      <c r="AD64" s="153" t="s">
        <v>183</v>
      </c>
    </row>
    <row r="65" spans="1:30" s="85" customFormat="1" ht="90.75" thickBot="1">
      <c r="A65" s="129">
        <v>3000000</v>
      </c>
      <c r="B65" s="55" t="s">
        <v>240</v>
      </c>
      <c r="C65" s="55"/>
      <c r="D65" s="86" t="s">
        <v>189</v>
      </c>
      <c r="E65" s="281"/>
      <c r="F65" s="55">
        <v>3</v>
      </c>
      <c r="G65" s="55" t="s">
        <v>58</v>
      </c>
      <c r="H65" s="281"/>
      <c r="I65" s="55" t="s">
        <v>61</v>
      </c>
      <c r="J65" s="55" t="s">
        <v>225</v>
      </c>
      <c r="K65" s="55"/>
      <c r="L65" s="94">
        <f t="shared" si="2"/>
        <v>1.6318383409556503</v>
      </c>
      <c r="M65" s="55" t="s">
        <v>299</v>
      </c>
      <c r="N65" s="55" t="s">
        <v>300</v>
      </c>
      <c r="O65" s="113">
        <v>1</v>
      </c>
      <c r="P65" s="113">
        <v>1</v>
      </c>
      <c r="Q65" s="113">
        <v>1</v>
      </c>
      <c r="R65" s="113">
        <v>1</v>
      </c>
      <c r="S65" s="87">
        <v>500000</v>
      </c>
      <c r="T65" s="88"/>
      <c r="U65" s="88"/>
      <c r="V65" s="88">
        <v>500000</v>
      </c>
      <c r="W65" s="88"/>
      <c r="X65" s="88"/>
      <c r="Y65" s="88"/>
      <c r="Z65" s="88"/>
      <c r="AA65" s="88"/>
      <c r="AB65" s="88"/>
      <c r="AC65" s="55" t="s">
        <v>359</v>
      </c>
      <c r="AD65" s="153" t="s">
        <v>183</v>
      </c>
    </row>
    <row r="66" spans="1:30" s="85" customFormat="1" ht="81" thickBot="1">
      <c r="A66" s="129">
        <v>3000000</v>
      </c>
      <c r="B66" s="55" t="s">
        <v>240</v>
      </c>
      <c r="C66" s="55"/>
      <c r="D66" s="86" t="s">
        <v>189</v>
      </c>
      <c r="E66" s="281"/>
      <c r="F66" s="55">
        <v>3</v>
      </c>
      <c r="G66" s="55" t="s">
        <v>58</v>
      </c>
      <c r="H66" s="281"/>
      <c r="I66" s="55"/>
      <c r="J66" s="55" t="s">
        <v>301</v>
      </c>
      <c r="K66" s="55"/>
      <c r="L66" s="94">
        <f t="shared" si="2"/>
        <v>1.6318383409556503</v>
      </c>
      <c r="M66" s="55" t="s">
        <v>302</v>
      </c>
      <c r="N66" s="55" t="s">
        <v>303</v>
      </c>
      <c r="O66" s="113">
        <v>1</v>
      </c>
      <c r="P66" s="113">
        <v>1</v>
      </c>
      <c r="Q66" s="113">
        <v>1</v>
      </c>
      <c r="R66" s="113">
        <v>1</v>
      </c>
      <c r="S66" s="87">
        <v>500000</v>
      </c>
      <c r="T66" s="88"/>
      <c r="U66" s="88"/>
      <c r="V66" s="88">
        <v>500000</v>
      </c>
      <c r="W66" s="88"/>
      <c r="X66" s="88"/>
      <c r="Y66" s="88"/>
      <c r="Z66" s="88"/>
      <c r="AA66" s="88"/>
      <c r="AB66" s="88"/>
      <c r="AC66" s="55" t="s">
        <v>359</v>
      </c>
      <c r="AD66" s="153" t="s">
        <v>183</v>
      </c>
    </row>
    <row r="67" spans="1:30" s="85" customFormat="1" ht="81" thickBot="1">
      <c r="A67" s="129">
        <v>3000000</v>
      </c>
      <c r="B67" s="55" t="s">
        <v>240</v>
      </c>
      <c r="C67" s="55"/>
      <c r="D67" s="86" t="s">
        <v>189</v>
      </c>
      <c r="E67" s="281"/>
      <c r="F67" s="55">
        <v>3</v>
      </c>
      <c r="G67" s="55" t="s">
        <v>58</v>
      </c>
      <c r="H67" s="281"/>
      <c r="I67" s="55"/>
      <c r="J67" s="55" t="s">
        <v>301</v>
      </c>
      <c r="K67" s="55"/>
      <c r="L67" s="94">
        <f t="shared" si="2"/>
        <v>2.28457367733791</v>
      </c>
      <c r="M67" s="55" t="s">
        <v>304</v>
      </c>
      <c r="N67" s="55" t="s">
        <v>305</v>
      </c>
      <c r="O67" s="113">
        <v>1</v>
      </c>
      <c r="P67" s="113">
        <v>1</v>
      </c>
      <c r="Q67" s="113">
        <v>1</v>
      </c>
      <c r="R67" s="113">
        <v>1</v>
      </c>
      <c r="S67" s="87">
        <v>700000</v>
      </c>
      <c r="T67" s="88"/>
      <c r="U67" s="88"/>
      <c r="V67" s="88">
        <v>700000</v>
      </c>
      <c r="W67" s="88"/>
      <c r="X67" s="88"/>
      <c r="Y67" s="88"/>
      <c r="Z67" s="88"/>
      <c r="AA67" s="88"/>
      <c r="AB67" s="88"/>
      <c r="AC67" s="55" t="s">
        <v>359</v>
      </c>
      <c r="AD67" s="153" t="s">
        <v>183</v>
      </c>
    </row>
    <row r="68" spans="1:30" s="85" customFormat="1" ht="81" thickBot="1">
      <c r="A68" s="129">
        <v>3000000</v>
      </c>
      <c r="B68" s="55" t="s">
        <v>240</v>
      </c>
      <c r="C68" s="55"/>
      <c r="D68" s="86" t="s">
        <v>189</v>
      </c>
      <c r="E68" s="281"/>
      <c r="F68" s="55">
        <v>3</v>
      </c>
      <c r="G68" s="55" t="s">
        <v>58</v>
      </c>
      <c r="H68" s="281"/>
      <c r="I68" s="55"/>
      <c r="J68" s="55" t="s">
        <v>227</v>
      </c>
      <c r="K68" s="55"/>
      <c r="L68" s="94">
        <f t="shared" si="2"/>
        <v>1.6318383409556503</v>
      </c>
      <c r="M68" s="55" t="s">
        <v>306</v>
      </c>
      <c r="N68" s="55" t="s">
        <v>307</v>
      </c>
      <c r="O68" s="113">
        <v>1</v>
      </c>
      <c r="P68" s="113">
        <v>1</v>
      </c>
      <c r="Q68" s="113">
        <v>1</v>
      </c>
      <c r="R68" s="113">
        <v>1</v>
      </c>
      <c r="S68" s="87">
        <v>500000</v>
      </c>
      <c r="T68" s="88"/>
      <c r="U68" s="88"/>
      <c r="V68" s="88">
        <v>500000</v>
      </c>
      <c r="W68" s="88"/>
      <c r="X68" s="88"/>
      <c r="Y68" s="88"/>
      <c r="Z68" s="88"/>
      <c r="AA68" s="88"/>
      <c r="AB68" s="88"/>
      <c r="AC68" s="55" t="s">
        <v>359</v>
      </c>
      <c r="AD68" s="153" t="s">
        <v>183</v>
      </c>
    </row>
    <row r="69" spans="1:30" s="85" customFormat="1" ht="81" thickBot="1">
      <c r="A69" s="129">
        <v>3000000</v>
      </c>
      <c r="B69" s="55" t="s">
        <v>240</v>
      </c>
      <c r="C69" s="55"/>
      <c r="D69" s="86" t="s">
        <v>189</v>
      </c>
      <c r="E69" s="281"/>
      <c r="F69" s="55">
        <v>3</v>
      </c>
      <c r="G69" s="55" t="s">
        <v>58</v>
      </c>
      <c r="H69" s="281"/>
      <c r="I69" s="55"/>
      <c r="J69" s="55" t="s">
        <v>227</v>
      </c>
      <c r="K69" s="55"/>
      <c r="L69" s="94">
        <f t="shared" si="2"/>
        <v>2.28457367733791</v>
      </c>
      <c r="M69" s="55" t="s">
        <v>308</v>
      </c>
      <c r="N69" s="55" t="s">
        <v>309</v>
      </c>
      <c r="O69" s="113">
        <v>1</v>
      </c>
      <c r="P69" s="113">
        <v>1</v>
      </c>
      <c r="Q69" s="113">
        <v>1</v>
      </c>
      <c r="R69" s="113">
        <v>1</v>
      </c>
      <c r="S69" s="92">
        <v>700000</v>
      </c>
      <c r="T69" s="88"/>
      <c r="U69" s="88"/>
      <c r="V69" s="88">
        <v>700000</v>
      </c>
      <c r="W69" s="88"/>
      <c r="X69" s="88"/>
      <c r="Y69" s="88"/>
      <c r="Z69" s="88"/>
      <c r="AA69" s="88"/>
      <c r="AB69" s="88"/>
      <c r="AC69" s="55" t="s">
        <v>359</v>
      </c>
      <c r="AD69" s="153" t="s">
        <v>183</v>
      </c>
    </row>
    <row r="70" spans="1:30" s="85" customFormat="1" ht="81" thickBot="1">
      <c r="A70" s="129">
        <v>3000000</v>
      </c>
      <c r="B70" s="55" t="s">
        <v>240</v>
      </c>
      <c r="C70" s="55"/>
      <c r="D70" s="86" t="s">
        <v>189</v>
      </c>
      <c r="E70" s="281"/>
      <c r="F70" s="55">
        <v>3</v>
      </c>
      <c r="G70" s="55" t="s">
        <v>58</v>
      </c>
      <c r="H70" s="281"/>
      <c r="I70" s="55"/>
      <c r="J70" s="55" t="s">
        <v>228</v>
      </c>
      <c r="K70" s="55"/>
      <c r="L70" s="94">
        <f t="shared" si="2"/>
        <v>1.6318383409556503</v>
      </c>
      <c r="M70" s="55" t="s">
        <v>310</v>
      </c>
      <c r="N70" s="55" t="s">
        <v>311</v>
      </c>
      <c r="O70" s="113">
        <v>1</v>
      </c>
      <c r="P70" s="113">
        <v>1</v>
      </c>
      <c r="Q70" s="113">
        <v>1</v>
      </c>
      <c r="R70" s="113">
        <v>1</v>
      </c>
      <c r="S70" s="87">
        <v>500000</v>
      </c>
      <c r="T70" s="88"/>
      <c r="U70" s="88"/>
      <c r="V70" s="88">
        <v>500000</v>
      </c>
      <c r="W70" s="88"/>
      <c r="X70" s="88"/>
      <c r="Y70" s="88"/>
      <c r="Z70" s="88"/>
      <c r="AA70" s="88"/>
      <c r="AB70" s="88"/>
      <c r="AC70" s="55" t="s">
        <v>359</v>
      </c>
      <c r="AD70" s="153" t="s">
        <v>183</v>
      </c>
    </row>
    <row r="71" spans="1:30" s="85" customFormat="1" ht="81" thickBot="1">
      <c r="A71" s="129">
        <v>3000000</v>
      </c>
      <c r="B71" s="55" t="s">
        <v>240</v>
      </c>
      <c r="C71" s="55"/>
      <c r="D71" s="86" t="s">
        <v>189</v>
      </c>
      <c r="E71" s="281"/>
      <c r="F71" s="55">
        <v>3</v>
      </c>
      <c r="G71" s="55" t="s">
        <v>58</v>
      </c>
      <c r="H71" s="281"/>
      <c r="I71" s="55"/>
      <c r="J71" s="55" t="s">
        <v>228</v>
      </c>
      <c r="K71" s="55"/>
      <c r="L71" s="94">
        <f t="shared" si="2"/>
        <v>1.6318383409556503</v>
      </c>
      <c r="M71" s="55" t="s">
        <v>312</v>
      </c>
      <c r="N71" s="55" t="s">
        <v>313</v>
      </c>
      <c r="O71" s="113">
        <v>1</v>
      </c>
      <c r="P71" s="113">
        <v>1</v>
      </c>
      <c r="Q71" s="113">
        <v>1</v>
      </c>
      <c r="R71" s="113">
        <v>1</v>
      </c>
      <c r="S71" s="92">
        <v>500000</v>
      </c>
      <c r="T71" s="88"/>
      <c r="U71" s="88"/>
      <c r="V71" s="88">
        <v>500000</v>
      </c>
      <c r="W71" s="88"/>
      <c r="X71" s="88"/>
      <c r="Y71" s="88"/>
      <c r="Z71" s="88"/>
      <c r="AA71" s="88"/>
      <c r="AB71" s="88"/>
      <c r="AC71" s="55" t="s">
        <v>359</v>
      </c>
      <c r="AD71" s="153" t="s">
        <v>183</v>
      </c>
    </row>
    <row r="72" spans="1:30" s="85" customFormat="1" ht="81" thickBot="1">
      <c r="A72" s="129">
        <v>3000000</v>
      </c>
      <c r="B72" s="55" t="s">
        <v>240</v>
      </c>
      <c r="C72" s="55"/>
      <c r="D72" s="86" t="s">
        <v>189</v>
      </c>
      <c r="E72" s="281"/>
      <c r="F72" s="55">
        <v>3</v>
      </c>
      <c r="G72" s="55" t="s">
        <v>58</v>
      </c>
      <c r="H72" s="282"/>
      <c r="I72" s="55"/>
      <c r="J72" s="55" t="s">
        <v>314</v>
      </c>
      <c r="K72" s="55"/>
      <c r="L72" s="94">
        <f t="shared" si="2"/>
        <v>3.1331296146348486</v>
      </c>
      <c r="M72" s="55" t="s">
        <v>374</v>
      </c>
      <c r="N72" s="55" t="s">
        <v>374</v>
      </c>
      <c r="O72" s="114">
        <v>3</v>
      </c>
      <c r="P72" s="114">
        <v>3</v>
      </c>
      <c r="Q72" s="114">
        <v>3</v>
      </c>
      <c r="R72" s="114">
        <v>3</v>
      </c>
      <c r="S72" s="87">
        <f>80000*12</f>
        <v>960000</v>
      </c>
      <c r="T72" s="88"/>
      <c r="U72" s="88"/>
      <c r="V72" s="88">
        <f>80000*12</f>
        <v>960000</v>
      </c>
      <c r="W72" s="88"/>
      <c r="X72" s="88"/>
      <c r="Y72" s="88"/>
      <c r="Z72" s="88"/>
      <c r="AA72" s="88"/>
      <c r="AB72" s="88"/>
      <c r="AC72" s="55" t="s">
        <v>359</v>
      </c>
      <c r="AD72" s="153" t="s">
        <v>183</v>
      </c>
    </row>
    <row r="73" spans="1:30" s="85" customFormat="1" ht="86.25" customHeight="1" thickBot="1">
      <c r="A73" s="129">
        <v>3000000</v>
      </c>
      <c r="B73" s="55" t="s">
        <v>240</v>
      </c>
      <c r="C73" s="55"/>
      <c r="D73" s="86" t="s">
        <v>189</v>
      </c>
      <c r="E73" s="281"/>
      <c r="F73" s="55" t="s">
        <v>61</v>
      </c>
      <c r="G73" s="55" t="s">
        <v>380</v>
      </c>
      <c r="H73" s="283">
        <f>SUM(S73:S74)*100/30640290</f>
        <v>4.374273219998897</v>
      </c>
      <c r="I73" s="55"/>
      <c r="J73" s="55" t="s">
        <v>225</v>
      </c>
      <c r="K73" s="55"/>
      <c r="L73" s="94">
        <f t="shared" si="2"/>
        <v>3.1331296146348486</v>
      </c>
      <c r="M73" s="55" t="s">
        <v>381</v>
      </c>
      <c r="N73" s="55" t="s">
        <v>382</v>
      </c>
      <c r="O73" s="114">
        <v>3</v>
      </c>
      <c r="P73" s="114">
        <v>3</v>
      </c>
      <c r="Q73" s="114">
        <v>3</v>
      </c>
      <c r="R73" s="114">
        <v>3</v>
      </c>
      <c r="S73" s="87">
        <f>80000*12</f>
        <v>960000</v>
      </c>
      <c r="T73" s="88"/>
      <c r="U73" s="88"/>
      <c r="V73" s="88">
        <f>80000*12</f>
        <v>960000</v>
      </c>
      <c r="W73" s="88"/>
      <c r="X73" s="88"/>
      <c r="Y73" s="88"/>
      <c r="Z73" s="88"/>
      <c r="AA73" s="88"/>
      <c r="AB73" s="88"/>
      <c r="AC73" s="55" t="s">
        <v>359</v>
      </c>
      <c r="AD73" s="153" t="s">
        <v>183</v>
      </c>
    </row>
    <row r="74" spans="1:30" s="85" customFormat="1" ht="102.75" customHeight="1" thickBot="1">
      <c r="A74" s="129">
        <v>3000000</v>
      </c>
      <c r="B74" s="55" t="s">
        <v>240</v>
      </c>
      <c r="C74" s="55"/>
      <c r="D74" s="86" t="s">
        <v>189</v>
      </c>
      <c r="E74" s="282"/>
      <c r="F74" s="55" t="s">
        <v>61</v>
      </c>
      <c r="G74" s="55" t="s">
        <v>380</v>
      </c>
      <c r="H74" s="282"/>
      <c r="I74" s="55"/>
      <c r="J74" s="55" t="s">
        <v>225</v>
      </c>
      <c r="K74" s="55"/>
      <c r="L74" s="94">
        <f t="shared" si="2"/>
        <v>1.2411436053640486</v>
      </c>
      <c r="M74" s="55" t="s">
        <v>383</v>
      </c>
      <c r="N74" s="55" t="s">
        <v>417</v>
      </c>
      <c r="O74" s="114"/>
      <c r="P74" s="114">
        <v>1</v>
      </c>
      <c r="Q74" s="114">
        <v>1</v>
      </c>
      <c r="R74" s="114"/>
      <c r="S74" s="87">
        <f>400000-19710</f>
        <v>380290</v>
      </c>
      <c r="T74" s="88"/>
      <c r="U74" s="88"/>
      <c r="V74" s="88">
        <v>380290</v>
      </c>
      <c r="W74" s="88"/>
      <c r="X74" s="88"/>
      <c r="Y74" s="88"/>
      <c r="Z74" s="88"/>
      <c r="AA74" s="88"/>
      <c r="AB74" s="88"/>
      <c r="AC74" s="55" t="s">
        <v>359</v>
      </c>
      <c r="AD74" s="153" t="s">
        <v>183</v>
      </c>
    </row>
    <row r="75" spans="1:30" s="85" customFormat="1" ht="15.75" thickBot="1">
      <c r="A75" s="130"/>
      <c r="B75" s="131"/>
      <c r="C75" s="131"/>
      <c r="D75" s="132"/>
      <c r="E75" s="131"/>
      <c r="F75" s="131"/>
      <c r="G75" s="131"/>
      <c r="H75" s="133">
        <f>SUM(H28:H74)</f>
        <v>99.99999999999999</v>
      </c>
      <c r="I75" s="131"/>
      <c r="J75" s="131"/>
      <c r="K75" s="131"/>
      <c r="L75" s="133">
        <f t="shared" si="2"/>
        <v>100</v>
      </c>
      <c r="M75" s="131"/>
      <c r="N75" s="131"/>
      <c r="O75" s="139"/>
      <c r="P75" s="139"/>
      <c r="Q75" s="139"/>
      <c r="R75" s="139"/>
      <c r="S75" s="135">
        <f>SUM(S28:S74)</f>
        <v>30640290</v>
      </c>
      <c r="T75" s="136"/>
      <c r="U75" s="136"/>
      <c r="V75" s="136"/>
      <c r="W75" s="136"/>
      <c r="X75" s="136"/>
      <c r="Y75" s="136"/>
      <c r="Z75" s="136"/>
      <c r="AA75" s="136"/>
      <c r="AB75" s="136"/>
      <c r="AC75" s="131"/>
      <c r="AD75" s="137"/>
    </row>
    <row r="76" spans="1:30" s="85" customFormat="1" ht="114.75" customHeight="1" thickBot="1">
      <c r="A76" s="122">
        <v>3000000</v>
      </c>
      <c r="B76" s="123" t="s">
        <v>240</v>
      </c>
      <c r="C76" s="123"/>
      <c r="D76" s="124" t="s">
        <v>193</v>
      </c>
      <c r="E76" s="280">
        <f>16091034*100/1315381439</f>
        <v>1.2232979364702743</v>
      </c>
      <c r="F76" s="123">
        <v>4</v>
      </c>
      <c r="G76" s="123" t="s">
        <v>315</v>
      </c>
      <c r="H76" s="280">
        <f>SUM(S76:S77)*100/16091034</f>
        <v>1.752528768505492</v>
      </c>
      <c r="I76" s="123" t="s">
        <v>65</v>
      </c>
      <c r="J76" s="123" t="s">
        <v>395</v>
      </c>
      <c r="K76" s="123"/>
      <c r="L76" s="125">
        <f>141000*100/16091034</f>
        <v>0.876264384252746</v>
      </c>
      <c r="M76" s="123" t="s">
        <v>396</v>
      </c>
      <c r="N76" s="123" t="s">
        <v>316</v>
      </c>
      <c r="O76" s="126">
        <v>0</v>
      </c>
      <c r="P76" s="126">
        <v>0</v>
      </c>
      <c r="Q76" s="126">
        <v>1</v>
      </c>
      <c r="R76" s="126">
        <v>0</v>
      </c>
      <c r="S76" s="127">
        <v>141000</v>
      </c>
      <c r="T76" s="128">
        <v>141000</v>
      </c>
      <c r="U76" s="128"/>
      <c r="V76" s="128"/>
      <c r="W76" s="128"/>
      <c r="X76" s="128"/>
      <c r="Y76" s="128"/>
      <c r="Z76" s="128"/>
      <c r="AA76" s="128"/>
      <c r="AB76" s="128">
        <v>141000</v>
      </c>
      <c r="AC76" s="55" t="s">
        <v>359</v>
      </c>
      <c r="AD76" s="153" t="s">
        <v>183</v>
      </c>
    </row>
    <row r="77" spans="1:30" s="85" customFormat="1" ht="81" thickBot="1">
      <c r="A77" s="129">
        <v>3000000</v>
      </c>
      <c r="B77" s="55" t="s">
        <v>240</v>
      </c>
      <c r="C77" s="55"/>
      <c r="D77" s="86" t="s">
        <v>193</v>
      </c>
      <c r="E77" s="281"/>
      <c r="F77" s="55">
        <v>4</v>
      </c>
      <c r="G77" s="55" t="s">
        <v>315</v>
      </c>
      <c r="H77" s="282"/>
      <c r="I77" s="55"/>
      <c r="J77" s="55" t="s">
        <v>317</v>
      </c>
      <c r="K77" s="55"/>
      <c r="L77" s="94">
        <f>S77*100/16091034</f>
        <v>0.876264384252746</v>
      </c>
      <c r="M77" s="55" t="s">
        <v>318</v>
      </c>
      <c r="N77" s="55" t="s">
        <v>397</v>
      </c>
      <c r="O77" s="54">
        <v>0</v>
      </c>
      <c r="P77" s="54">
        <v>0</v>
      </c>
      <c r="Q77" s="54">
        <v>2</v>
      </c>
      <c r="R77" s="54">
        <v>1</v>
      </c>
      <c r="S77" s="87">
        <v>141000</v>
      </c>
      <c r="T77" s="88">
        <v>141000</v>
      </c>
      <c r="U77" s="88"/>
      <c r="V77" s="88"/>
      <c r="W77" s="88"/>
      <c r="X77" s="88"/>
      <c r="Y77" s="88"/>
      <c r="Z77" s="88"/>
      <c r="AA77" s="88"/>
      <c r="AB77" s="88">
        <v>141000</v>
      </c>
      <c r="AC77" s="55" t="s">
        <v>359</v>
      </c>
      <c r="AD77" s="153" t="s">
        <v>183</v>
      </c>
    </row>
    <row r="78" spans="1:30" s="85" customFormat="1" ht="138" customHeight="1" thickBot="1">
      <c r="A78" s="129">
        <v>3000000</v>
      </c>
      <c r="B78" s="55" t="s">
        <v>240</v>
      </c>
      <c r="C78" s="55"/>
      <c r="D78" s="86" t="s">
        <v>193</v>
      </c>
      <c r="E78" s="281"/>
      <c r="F78" s="55">
        <v>4</v>
      </c>
      <c r="G78" s="55" t="s">
        <v>319</v>
      </c>
      <c r="H78" s="283">
        <f>SUM(S78:S79)*100/16091034</f>
        <v>1.752528768505492</v>
      </c>
      <c r="I78" s="55"/>
      <c r="J78" s="55" t="s">
        <v>398</v>
      </c>
      <c r="K78" s="55"/>
      <c r="L78" s="94">
        <f>141000*100/16091034</f>
        <v>0.876264384252746</v>
      </c>
      <c r="M78" s="55" t="s">
        <v>321</v>
      </c>
      <c r="N78" s="55" t="s">
        <v>399</v>
      </c>
      <c r="O78" s="54">
        <v>0</v>
      </c>
      <c r="P78" s="54">
        <v>1</v>
      </c>
      <c r="Q78" s="54">
        <v>1</v>
      </c>
      <c r="R78" s="54">
        <v>1</v>
      </c>
      <c r="S78" s="87">
        <v>141000</v>
      </c>
      <c r="T78" s="88">
        <v>141000</v>
      </c>
      <c r="U78" s="88"/>
      <c r="V78" s="88"/>
      <c r="W78" s="88"/>
      <c r="X78" s="88"/>
      <c r="Y78" s="88"/>
      <c r="Z78" s="88"/>
      <c r="AA78" s="88"/>
      <c r="AB78" s="88">
        <v>141000</v>
      </c>
      <c r="AC78" s="55" t="s">
        <v>359</v>
      </c>
      <c r="AD78" s="153" t="s">
        <v>183</v>
      </c>
    </row>
    <row r="79" spans="1:30" s="85" customFormat="1" ht="169.5" thickBot="1">
      <c r="A79" s="129">
        <v>3000000</v>
      </c>
      <c r="B79" s="55" t="s">
        <v>240</v>
      </c>
      <c r="C79" s="55"/>
      <c r="D79" s="86" t="s">
        <v>193</v>
      </c>
      <c r="E79" s="281"/>
      <c r="F79" s="55">
        <v>4</v>
      </c>
      <c r="G79" s="55" t="s">
        <v>319</v>
      </c>
      <c r="H79" s="282"/>
      <c r="I79" s="55"/>
      <c r="J79" s="55" t="s">
        <v>320</v>
      </c>
      <c r="K79" s="55"/>
      <c r="L79" s="94">
        <f>141000*100/16091034</f>
        <v>0.876264384252746</v>
      </c>
      <c r="M79" s="55" t="s">
        <v>322</v>
      </c>
      <c r="N79" s="55" t="s">
        <v>322</v>
      </c>
      <c r="O79" s="54">
        <v>0</v>
      </c>
      <c r="P79" s="54">
        <v>1</v>
      </c>
      <c r="Q79" s="54">
        <v>1</v>
      </c>
      <c r="R79" s="54">
        <v>1</v>
      </c>
      <c r="S79" s="87">
        <v>141000</v>
      </c>
      <c r="T79" s="88">
        <v>141000</v>
      </c>
      <c r="U79" s="88"/>
      <c r="V79" s="88"/>
      <c r="W79" s="88"/>
      <c r="X79" s="88"/>
      <c r="Y79" s="88"/>
      <c r="Z79" s="88"/>
      <c r="AA79" s="88"/>
      <c r="AB79" s="88">
        <v>141000</v>
      </c>
      <c r="AC79" s="55" t="s">
        <v>359</v>
      </c>
      <c r="AD79" s="153" t="s">
        <v>183</v>
      </c>
    </row>
    <row r="80" spans="1:30" s="85" customFormat="1" ht="122.25" customHeight="1" thickBot="1">
      <c r="A80" s="129">
        <v>3000000</v>
      </c>
      <c r="B80" s="55" t="s">
        <v>240</v>
      </c>
      <c r="C80" s="55"/>
      <c r="D80" s="86" t="s">
        <v>193</v>
      </c>
      <c r="E80" s="281"/>
      <c r="F80" s="55">
        <v>4</v>
      </c>
      <c r="G80" s="55" t="s">
        <v>323</v>
      </c>
      <c r="H80" s="283">
        <f>SUM(S80:S82)*100/16091034</f>
        <v>2.7095834860581363</v>
      </c>
      <c r="I80" s="55"/>
      <c r="J80" s="55" t="s">
        <v>362</v>
      </c>
      <c r="K80" s="55"/>
      <c r="L80" s="94">
        <f>S80*100/16091034</f>
        <v>0.876264384252746</v>
      </c>
      <c r="M80" s="55" t="s">
        <v>361</v>
      </c>
      <c r="N80" s="55" t="s">
        <v>324</v>
      </c>
      <c r="O80" s="54">
        <v>0</v>
      </c>
      <c r="P80" s="54">
        <v>0</v>
      </c>
      <c r="Q80" s="54">
        <v>1</v>
      </c>
      <c r="R80" s="54">
        <v>1</v>
      </c>
      <c r="S80" s="87">
        <v>141000</v>
      </c>
      <c r="T80" s="88">
        <v>141000</v>
      </c>
      <c r="U80" s="88"/>
      <c r="V80" s="88"/>
      <c r="W80" s="88"/>
      <c r="X80" s="88"/>
      <c r="Y80" s="88"/>
      <c r="Z80" s="88"/>
      <c r="AA80" s="88"/>
      <c r="AB80" s="88">
        <v>141000</v>
      </c>
      <c r="AC80" s="55" t="s">
        <v>359</v>
      </c>
      <c r="AD80" s="153" t="s">
        <v>183</v>
      </c>
    </row>
    <row r="81" spans="1:30" s="85" customFormat="1" ht="132" customHeight="1" thickBot="1">
      <c r="A81" s="129">
        <v>3000000</v>
      </c>
      <c r="B81" s="55" t="s">
        <v>240</v>
      </c>
      <c r="C81" s="55"/>
      <c r="D81" s="86" t="s">
        <v>193</v>
      </c>
      <c r="E81" s="281"/>
      <c r="F81" s="55">
        <v>4</v>
      </c>
      <c r="G81" s="55" t="s">
        <v>323</v>
      </c>
      <c r="H81" s="281"/>
      <c r="I81" s="55"/>
      <c r="J81" s="55" t="s">
        <v>362</v>
      </c>
      <c r="K81" s="55"/>
      <c r="L81" s="94">
        <f>S81*100/16091034</f>
        <v>0.9570547175526445</v>
      </c>
      <c r="M81" s="55" t="s">
        <v>325</v>
      </c>
      <c r="N81" s="55" t="s">
        <v>325</v>
      </c>
      <c r="O81" s="54">
        <v>0</v>
      </c>
      <c r="P81" s="54">
        <v>0</v>
      </c>
      <c r="Q81" s="54">
        <v>0</v>
      </c>
      <c r="R81" s="54">
        <v>1</v>
      </c>
      <c r="S81" s="87">
        <v>154000</v>
      </c>
      <c r="T81" s="88">
        <v>154000</v>
      </c>
      <c r="U81" s="88"/>
      <c r="V81" s="88"/>
      <c r="W81" s="88"/>
      <c r="X81" s="88"/>
      <c r="Y81" s="88"/>
      <c r="Z81" s="88"/>
      <c r="AA81" s="88"/>
      <c r="AB81" s="88">
        <v>154000</v>
      </c>
      <c r="AC81" s="55" t="s">
        <v>359</v>
      </c>
      <c r="AD81" s="153" t="s">
        <v>183</v>
      </c>
    </row>
    <row r="82" spans="1:30" s="85" customFormat="1" ht="117.75" customHeight="1" thickBot="1">
      <c r="A82" s="129">
        <v>3000000</v>
      </c>
      <c r="B82" s="55" t="s">
        <v>240</v>
      </c>
      <c r="C82" s="55"/>
      <c r="D82" s="86" t="s">
        <v>193</v>
      </c>
      <c r="E82" s="281"/>
      <c r="F82" s="55">
        <v>4</v>
      </c>
      <c r="G82" s="55" t="s">
        <v>323</v>
      </c>
      <c r="H82" s="282"/>
      <c r="I82" s="55"/>
      <c r="J82" s="55" t="s">
        <v>362</v>
      </c>
      <c r="K82" s="55"/>
      <c r="L82" s="94">
        <f>S82*100/16091034</f>
        <v>0.876264384252746</v>
      </c>
      <c r="M82" s="55" t="s">
        <v>326</v>
      </c>
      <c r="N82" s="55" t="s">
        <v>326</v>
      </c>
      <c r="O82" s="113">
        <v>1</v>
      </c>
      <c r="P82" s="113">
        <v>1</v>
      </c>
      <c r="Q82" s="113">
        <v>1</v>
      </c>
      <c r="R82" s="113">
        <v>1</v>
      </c>
      <c r="S82" s="87">
        <v>141000</v>
      </c>
      <c r="T82" s="88">
        <v>141000</v>
      </c>
      <c r="U82" s="88"/>
      <c r="V82" s="88"/>
      <c r="W82" s="88"/>
      <c r="X82" s="88"/>
      <c r="Y82" s="88"/>
      <c r="Z82" s="88"/>
      <c r="AA82" s="88"/>
      <c r="AB82" s="88">
        <v>141000</v>
      </c>
      <c r="AC82" s="55" t="s">
        <v>359</v>
      </c>
      <c r="AD82" s="153" t="s">
        <v>183</v>
      </c>
    </row>
    <row r="83" spans="1:30" s="85" customFormat="1" ht="113.25" thickBot="1">
      <c r="A83" s="129">
        <v>3000000</v>
      </c>
      <c r="B83" s="55" t="s">
        <v>240</v>
      </c>
      <c r="C83" s="55"/>
      <c r="D83" s="86" t="s">
        <v>193</v>
      </c>
      <c r="E83" s="281"/>
      <c r="F83" s="55">
        <v>4</v>
      </c>
      <c r="G83" s="55" t="s">
        <v>327</v>
      </c>
      <c r="H83" s="94">
        <f>1000000*100/16091034</f>
        <v>6.21464102306912</v>
      </c>
      <c r="I83" s="55"/>
      <c r="J83" s="55" t="s">
        <v>328</v>
      </c>
      <c r="K83" s="55"/>
      <c r="L83" s="94">
        <f>S83*100/16091034</f>
        <v>6.21464102306912</v>
      </c>
      <c r="M83" s="55" t="s">
        <v>329</v>
      </c>
      <c r="N83" s="55" t="s">
        <v>329</v>
      </c>
      <c r="O83" s="113">
        <v>1</v>
      </c>
      <c r="P83" s="113">
        <v>1</v>
      </c>
      <c r="Q83" s="113">
        <v>1</v>
      </c>
      <c r="R83" s="113">
        <v>1</v>
      </c>
      <c r="S83" s="87">
        <v>1000000</v>
      </c>
      <c r="T83" s="88">
        <v>56564139</v>
      </c>
      <c r="U83" s="88"/>
      <c r="V83" s="88"/>
      <c r="W83" s="88"/>
      <c r="X83" s="88"/>
      <c r="Y83" s="88"/>
      <c r="Z83" s="88"/>
      <c r="AA83" s="88"/>
      <c r="AB83" s="115">
        <v>56564139</v>
      </c>
      <c r="AC83" s="55" t="s">
        <v>359</v>
      </c>
      <c r="AD83" s="153" t="s">
        <v>183</v>
      </c>
    </row>
    <row r="84" spans="1:30" s="85" customFormat="1" ht="135.75" thickBot="1">
      <c r="A84" s="129">
        <v>3000000</v>
      </c>
      <c r="B84" s="55" t="s">
        <v>240</v>
      </c>
      <c r="C84" s="55"/>
      <c r="D84" s="86" t="s">
        <v>193</v>
      </c>
      <c r="E84" s="281"/>
      <c r="F84" s="55">
        <v>4</v>
      </c>
      <c r="G84" s="55" t="s">
        <v>400</v>
      </c>
      <c r="H84" s="283">
        <f>13491034*100/16091034</f>
        <v>83.84193334002029</v>
      </c>
      <c r="I84" s="55"/>
      <c r="J84" s="55" t="s">
        <v>328</v>
      </c>
      <c r="K84" s="55"/>
      <c r="L84" s="283">
        <f>S84*100/16091034</f>
        <v>83.84193334002029</v>
      </c>
      <c r="M84" s="55" t="s">
        <v>401</v>
      </c>
      <c r="N84" s="55" t="s">
        <v>402</v>
      </c>
      <c r="O84" s="114">
        <v>0</v>
      </c>
      <c r="P84" s="114">
        <v>0</v>
      </c>
      <c r="Q84" s="114">
        <v>1</v>
      </c>
      <c r="R84" s="114">
        <v>1</v>
      </c>
      <c r="S84" s="287">
        <v>13491034</v>
      </c>
      <c r="T84" s="116"/>
      <c r="U84" s="88"/>
      <c r="V84" s="88"/>
      <c r="W84" s="88"/>
      <c r="X84" s="88"/>
      <c r="Y84" s="88"/>
      <c r="Z84" s="88"/>
      <c r="AA84" s="88"/>
      <c r="AB84" s="116"/>
      <c r="AC84" s="55" t="s">
        <v>359</v>
      </c>
      <c r="AD84" s="153" t="s">
        <v>183</v>
      </c>
    </row>
    <row r="85" spans="1:30" s="85" customFormat="1" ht="81" thickBot="1">
      <c r="A85" s="129">
        <v>3000000</v>
      </c>
      <c r="B85" s="55" t="s">
        <v>240</v>
      </c>
      <c r="C85" s="55"/>
      <c r="D85" s="86" t="s">
        <v>193</v>
      </c>
      <c r="E85" s="281"/>
      <c r="F85" s="55">
        <v>4</v>
      </c>
      <c r="G85" s="55" t="s">
        <v>330</v>
      </c>
      <c r="H85" s="281"/>
      <c r="I85" s="55"/>
      <c r="J85" s="55" t="s">
        <v>328</v>
      </c>
      <c r="K85" s="55"/>
      <c r="L85" s="281"/>
      <c r="M85" s="55" t="s">
        <v>331</v>
      </c>
      <c r="N85" s="55" t="s">
        <v>331</v>
      </c>
      <c r="O85" s="114">
        <v>0</v>
      </c>
      <c r="P85" s="114">
        <v>0</v>
      </c>
      <c r="Q85" s="114">
        <v>2</v>
      </c>
      <c r="R85" s="114">
        <v>1</v>
      </c>
      <c r="S85" s="288"/>
      <c r="T85" s="116"/>
      <c r="U85" s="88"/>
      <c r="V85" s="88"/>
      <c r="W85" s="88"/>
      <c r="X85" s="88"/>
      <c r="Y85" s="88"/>
      <c r="Z85" s="88"/>
      <c r="AA85" s="88"/>
      <c r="AB85" s="116"/>
      <c r="AC85" s="55" t="s">
        <v>359</v>
      </c>
      <c r="AD85" s="153" t="s">
        <v>183</v>
      </c>
    </row>
    <row r="86" spans="1:30" s="85" customFormat="1" ht="81" thickBot="1">
      <c r="A86" s="129">
        <v>3000000</v>
      </c>
      <c r="B86" s="55" t="s">
        <v>240</v>
      </c>
      <c r="C86" s="55"/>
      <c r="D86" s="86" t="s">
        <v>193</v>
      </c>
      <c r="E86" s="281"/>
      <c r="F86" s="55">
        <v>4</v>
      </c>
      <c r="G86" s="55" t="s">
        <v>330</v>
      </c>
      <c r="H86" s="281"/>
      <c r="I86" s="55"/>
      <c r="J86" s="55" t="s">
        <v>328</v>
      </c>
      <c r="K86" s="55"/>
      <c r="L86" s="281"/>
      <c r="M86" s="55" t="s">
        <v>332</v>
      </c>
      <c r="N86" s="55" t="s">
        <v>332</v>
      </c>
      <c r="O86" s="114">
        <v>8</v>
      </c>
      <c r="P86" s="114">
        <v>12</v>
      </c>
      <c r="Q86" s="114">
        <v>12</v>
      </c>
      <c r="R86" s="114">
        <v>12</v>
      </c>
      <c r="S86" s="288"/>
      <c r="T86" s="116"/>
      <c r="U86" s="88"/>
      <c r="V86" s="88"/>
      <c r="W86" s="88"/>
      <c r="X86" s="88"/>
      <c r="Y86" s="88"/>
      <c r="Z86" s="88"/>
      <c r="AA86" s="88"/>
      <c r="AB86" s="116"/>
      <c r="AC86" s="55" t="s">
        <v>359</v>
      </c>
      <c r="AD86" s="153" t="s">
        <v>183</v>
      </c>
    </row>
    <row r="87" spans="1:30" s="85" customFormat="1" ht="90.75" thickBot="1">
      <c r="A87" s="129">
        <v>3000000</v>
      </c>
      <c r="B87" s="55" t="s">
        <v>240</v>
      </c>
      <c r="C87" s="55"/>
      <c r="D87" s="86" t="s">
        <v>193</v>
      </c>
      <c r="E87" s="281"/>
      <c r="F87" s="55">
        <v>4</v>
      </c>
      <c r="G87" s="55" t="s">
        <v>330</v>
      </c>
      <c r="H87" s="282"/>
      <c r="I87" s="55"/>
      <c r="J87" s="55" t="s">
        <v>328</v>
      </c>
      <c r="K87" s="55"/>
      <c r="L87" s="282"/>
      <c r="M87" s="55" t="s">
        <v>333</v>
      </c>
      <c r="N87" s="55" t="s">
        <v>333</v>
      </c>
      <c r="O87" s="114">
        <v>8</v>
      </c>
      <c r="P87" s="114">
        <v>12</v>
      </c>
      <c r="Q87" s="114">
        <v>12</v>
      </c>
      <c r="R87" s="114">
        <v>12</v>
      </c>
      <c r="S87" s="289"/>
      <c r="T87" s="117"/>
      <c r="U87" s="88"/>
      <c r="V87" s="88"/>
      <c r="W87" s="88"/>
      <c r="X87" s="88"/>
      <c r="Y87" s="88"/>
      <c r="Z87" s="88"/>
      <c r="AA87" s="88"/>
      <c r="AB87" s="116"/>
      <c r="AC87" s="55" t="s">
        <v>359</v>
      </c>
      <c r="AD87" s="153" t="s">
        <v>183</v>
      </c>
    </row>
    <row r="88" spans="1:30" s="85" customFormat="1" ht="90.75" thickBot="1">
      <c r="A88" s="129">
        <v>3000000</v>
      </c>
      <c r="B88" s="55" t="s">
        <v>240</v>
      </c>
      <c r="C88" s="55"/>
      <c r="D88" s="86" t="s">
        <v>193</v>
      </c>
      <c r="E88" s="282"/>
      <c r="F88" s="55">
        <v>4</v>
      </c>
      <c r="G88" s="55" t="s">
        <v>334</v>
      </c>
      <c r="H88" s="94">
        <f>S88*100/16091034</f>
        <v>3.7287846138414724</v>
      </c>
      <c r="I88" s="55"/>
      <c r="J88" s="55" t="s">
        <v>328</v>
      </c>
      <c r="K88" s="55"/>
      <c r="L88" s="94">
        <f>S88*100/16091034</f>
        <v>3.7287846138414724</v>
      </c>
      <c r="M88" s="55" t="s">
        <v>335</v>
      </c>
      <c r="N88" s="55" t="s">
        <v>335</v>
      </c>
      <c r="O88" s="114">
        <v>0</v>
      </c>
      <c r="P88" s="114">
        <v>1</v>
      </c>
      <c r="Q88" s="114">
        <v>3</v>
      </c>
      <c r="R88" s="114">
        <v>2</v>
      </c>
      <c r="S88" s="92">
        <v>600000</v>
      </c>
      <c r="T88" s="117"/>
      <c r="U88" s="88"/>
      <c r="V88" s="88"/>
      <c r="W88" s="88"/>
      <c r="X88" s="88"/>
      <c r="Y88" s="88"/>
      <c r="Z88" s="88"/>
      <c r="AA88" s="88"/>
      <c r="AB88" s="117"/>
      <c r="AC88" s="55" t="s">
        <v>359</v>
      </c>
      <c r="AD88" s="153" t="s">
        <v>183</v>
      </c>
    </row>
    <row r="89" spans="1:30" s="85" customFormat="1" ht="15.75" thickBot="1">
      <c r="A89" s="130"/>
      <c r="B89" s="131"/>
      <c r="C89" s="131"/>
      <c r="D89" s="132"/>
      <c r="E89" s="131"/>
      <c r="F89" s="131"/>
      <c r="G89" s="131"/>
      <c r="H89" s="133">
        <f>SUM(H76:H88)</f>
        <v>100</v>
      </c>
      <c r="I89" s="131"/>
      <c r="J89" s="131"/>
      <c r="K89" s="131"/>
      <c r="L89" s="133">
        <f>SUM(L76:L88)</f>
        <v>100</v>
      </c>
      <c r="M89" s="131"/>
      <c r="N89" s="131"/>
      <c r="O89" s="139"/>
      <c r="P89" s="139"/>
      <c r="Q89" s="139"/>
      <c r="R89" s="139"/>
      <c r="S89" s="140">
        <f>SUM(S76:S88)</f>
        <v>16091034</v>
      </c>
      <c r="T89" s="141"/>
      <c r="U89" s="136"/>
      <c r="V89" s="136"/>
      <c r="W89" s="136"/>
      <c r="X89" s="136"/>
      <c r="Y89" s="136"/>
      <c r="Z89" s="136"/>
      <c r="AA89" s="136"/>
      <c r="AB89" s="141"/>
      <c r="AC89" s="131"/>
      <c r="AD89" s="137"/>
    </row>
    <row r="90" spans="1:30" s="85" customFormat="1" ht="112.5" customHeight="1" thickBot="1">
      <c r="A90" s="122">
        <v>3000000</v>
      </c>
      <c r="B90" s="123" t="s">
        <v>240</v>
      </c>
      <c r="C90" s="123"/>
      <c r="D90" s="124" t="s">
        <v>197</v>
      </c>
      <c r="E90" s="280">
        <f>1200000*100/1315381439</f>
        <v>0.09122829047308763</v>
      </c>
      <c r="F90" s="123">
        <v>5</v>
      </c>
      <c r="G90" s="123" t="s">
        <v>72</v>
      </c>
      <c r="H90" s="280">
        <f>SUM(S90:S92)*100/1200000</f>
        <v>100</v>
      </c>
      <c r="I90" s="123" t="s">
        <v>73</v>
      </c>
      <c r="J90" s="123" t="s">
        <v>403</v>
      </c>
      <c r="K90" s="123"/>
      <c r="L90" s="125">
        <f>S90*100/1200000</f>
        <v>41.666666666666664</v>
      </c>
      <c r="M90" s="123" t="s">
        <v>404</v>
      </c>
      <c r="N90" s="123" t="s">
        <v>337</v>
      </c>
      <c r="O90" s="126">
        <v>0</v>
      </c>
      <c r="P90" s="126">
        <v>0</v>
      </c>
      <c r="Q90" s="126">
        <v>1</v>
      </c>
      <c r="R90" s="126">
        <v>0</v>
      </c>
      <c r="S90" s="127">
        <v>500000</v>
      </c>
      <c r="T90" s="128">
        <v>500000</v>
      </c>
      <c r="U90" s="128">
        <v>0</v>
      </c>
      <c r="V90" s="128"/>
      <c r="W90" s="128"/>
      <c r="X90" s="128"/>
      <c r="Y90" s="128"/>
      <c r="Z90" s="128"/>
      <c r="AA90" s="128">
        <v>500000</v>
      </c>
      <c r="AB90" s="128"/>
      <c r="AC90" s="55" t="s">
        <v>359</v>
      </c>
      <c r="AD90" s="151" t="s">
        <v>183</v>
      </c>
    </row>
    <row r="91" spans="1:30" s="85" customFormat="1" ht="118.5" customHeight="1">
      <c r="A91" s="129">
        <v>3000000</v>
      </c>
      <c r="B91" s="55" t="s">
        <v>240</v>
      </c>
      <c r="C91" s="55"/>
      <c r="D91" s="86" t="s">
        <v>197</v>
      </c>
      <c r="E91" s="281"/>
      <c r="F91" s="55">
        <v>5</v>
      </c>
      <c r="G91" s="55" t="s">
        <v>72</v>
      </c>
      <c r="H91" s="281"/>
      <c r="I91" s="55" t="s">
        <v>73</v>
      </c>
      <c r="J91" s="55" t="s">
        <v>336</v>
      </c>
      <c r="K91" s="55"/>
      <c r="L91" s="94">
        <f>S91*100/1200000</f>
        <v>41.666666666666664</v>
      </c>
      <c r="M91" s="55" t="s">
        <v>338</v>
      </c>
      <c r="N91" s="55" t="s">
        <v>339</v>
      </c>
      <c r="O91" s="54">
        <v>0</v>
      </c>
      <c r="P91" s="54">
        <v>0</v>
      </c>
      <c r="Q91" s="54">
        <v>1</v>
      </c>
      <c r="R91" s="54">
        <v>0</v>
      </c>
      <c r="S91" s="87">
        <v>500000</v>
      </c>
      <c r="T91" s="88">
        <v>500000</v>
      </c>
      <c r="U91" s="88"/>
      <c r="V91" s="88"/>
      <c r="W91" s="88"/>
      <c r="X91" s="88"/>
      <c r="Y91" s="88"/>
      <c r="Z91" s="88"/>
      <c r="AA91" s="88">
        <v>500000</v>
      </c>
      <c r="AB91" s="88"/>
      <c r="AC91" s="55" t="s">
        <v>359</v>
      </c>
      <c r="AD91" s="153" t="s">
        <v>183</v>
      </c>
    </row>
    <row r="92" spans="1:30" s="85" customFormat="1" ht="118.5" customHeight="1" thickBot="1">
      <c r="A92" s="129">
        <v>3000000</v>
      </c>
      <c r="B92" s="55" t="s">
        <v>240</v>
      </c>
      <c r="C92" s="55"/>
      <c r="D92" s="86" t="s">
        <v>197</v>
      </c>
      <c r="E92" s="282"/>
      <c r="F92" s="55">
        <v>5</v>
      </c>
      <c r="G92" s="55" t="s">
        <v>72</v>
      </c>
      <c r="H92" s="282"/>
      <c r="I92" s="55" t="s">
        <v>73</v>
      </c>
      <c r="J92" s="55" t="s">
        <v>336</v>
      </c>
      <c r="K92" s="55"/>
      <c r="L92" s="94">
        <f>S92*100/1200000</f>
        <v>16.666666666666668</v>
      </c>
      <c r="M92" s="55" t="s">
        <v>405</v>
      </c>
      <c r="N92" s="55" t="s">
        <v>406</v>
      </c>
      <c r="O92" s="54">
        <v>0</v>
      </c>
      <c r="P92" s="54">
        <v>0</v>
      </c>
      <c r="Q92" s="54">
        <v>1</v>
      </c>
      <c r="R92" s="54">
        <v>0</v>
      </c>
      <c r="S92" s="87">
        <v>200000</v>
      </c>
      <c r="T92" s="88">
        <v>200000</v>
      </c>
      <c r="U92" s="88"/>
      <c r="V92" s="88"/>
      <c r="W92" s="88"/>
      <c r="X92" s="88"/>
      <c r="Y92" s="88"/>
      <c r="Z92" s="88"/>
      <c r="AA92" s="88"/>
      <c r="AB92" s="88"/>
      <c r="AC92" s="55" t="s">
        <v>359</v>
      </c>
      <c r="AD92" s="151" t="s">
        <v>183</v>
      </c>
    </row>
    <row r="93" spans="1:30" s="85" customFormat="1" ht="21.75" customHeight="1" thickBot="1">
      <c r="A93" s="130"/>
      <c r="B93" s="131"/>
      <c r="C93" s="131"/>
      <c r="D93" s="132"/>
      <c r="E93" s="131"/>
      <c r="F93" s="131"/>
      <c r="G93" s="131"/>
      <c r="H93" s="133">
        <f>SUM(H90:H92)</f>
        <v>100</v>
      </c>
      <c r="I93" s="131"/>
      <c r="J93" s="131"/>
      <c r="K93" s="131"/>
      <c r="L93" s="133">
        <f>SUM(L90:L92)</f>
        <v>100</v>
      </c>
      <c r="M93" s="131"/>
      <c r="N93" s="131"/>
      <c r="O93" s="134"/>
      <c r="P93" s="134"/>
      <c r="Q93" s="134"/>
      <c r="R93" s="134"/>
      <c r="S93" s="135">
        <f>SUM(S90:S92)</f>
        <v>1200000</v>
      </c>
      <c r="T93" s="136"/>
      <c r="U93" s="136"/>
      <c r="V93" s="136"/>
      <c r="W93" s="136"/>
      <c r="X93" s="136"/>
      <c r="Y93" s="136"/>
      <c r="Z93" s="136"/>
      <c r="AA93" s="136"/>
      <c r="AB93" s="136"/>
      <c r="AC93" s="131"/>
      <c r="AD93" s="153"/>
    </row>
    <row r="94" spans="1:30" s="85" customFormat="1" ht="96" customHeight="1" thickBot="1">
      <c r="A94" s="122">
        <v>3000000</v>
      </c>
      <c r="B94" s="123" t="s">
        <v>240</v>
      </c>
      <c r="C94" s="123"/>
      <c r="D94" s="124" t="s">
        <v>201</v>
      </c>
      <c r="E94" s="280">
        <f>2200000*100/1315381439</f>
        <v>0.16725186586732732</v>
      </c>
      <c r="F94" s="123">
        <v>6</v>
      </c>
      <c r="G94" s="123" t="s">
        <v>84</v>
      </c>
      <c r="H94" s="125">
        <f>S94*100/2200000</f>
        <v>45.45454545454545</v>
      </c>
      <c r="I94" s="123" t="s">
        <v>85</v>
      </c>
      <c r="J94" s="123" t="s">
        <v>407</v>
      </c>
      <c r="K94" s="123"/>
      <c r="L94" s="125">
        <f>S94*100/2200000</f>
        <v>45.45454545454545</v>
      </c>
      <c r="M94" s="123" t="s">
        <v>229</v>
      </c>
      <c r="N94" s="123" t="s">
        <v>408</v>
      </c>
      <c r="O94" s="126">
        <v>0</v>
      </c>
      <c r="P94" s="126">
        <v>1</v>
      </c>
      <c r="Q94" s="126">
        <v>0</v>
      </c>
      <c r="R94" s="126">
        <v>0</v>
      </c>
      <c r="S94" s="127">
        <v>1000000</v>
      </c>
      <c r="T94" s="128">
        <v>1000000</v>
      </c>
      <c r="U94" s="128"/>
      <c r="V94" s="128"/>
      <c r="W94" s="128"/>
      <c r="X94" s="128"/>
      <c r="Y94" s="128"/>
      <c r="Z94" s="128"/>
      <c r="AA94" s="128">
        <v>1000000</v>
      </c>
      <c r="AB94" s="128"/>
      <c r="AC94" s="123" t="s">
        <v>359</v>
      </c>
      <c r="AD94" s="151" t="s">
        <v>183</v>
      </c>
    </row>
    <row r="95" spans="1:30" s="85" customFormat="1" ht="135">
      <c r="A95" s="142">
        <v>3000000</v>
      </c>
      <c r="B95" s="55" t="s">
        <v>240</v>
      </c>
      <c r="C95" s="55"/>
      <c r="D95" s="86" t="s">
        <v>201</v>
      </c>
      <c r="E95" s="281"/>
      <c r="F95" s="55">
        <v>6</v>
      </c>
      <c r="G95" s="55" t="s">
        <v>86</v>
      </c>
      <c r="H95" s="94">
        <f>S95*100/2200000</f>
        <v>45.45454545454545</v>
      </c>
      <c r="I95" s="55" t="s">
        <v>87</v>
      </c>
      <c r="J95" s="55" t="s">
        <v>409</v>
      </c>
      <c r="K95" s="55"/>
      <c r="L95" s="94">
        <f>S95*100/2200000</f>
        <v>45.45454545454545</v>
      </c>
      <c r="M95" s="55" t="s">
        <v>411</v>
      </c>
      <c r="N95" s="55" t="s">
        <v>412</v>
      </c>
      <c r="O95" s="54">
        <v>2</v>
      </c>
      <c r="P95" s="54">
        <v>2</v>
      </c>
      <c r="Q95" s="54">
        <v>2</v>
      </c>
      <c r="R95" s="54">
        <v>1</v>
      </c>
      <c r="S95" s="87">
        <v>1000000</v>
      </c>
      <c r="T95" s="88">
        <v>1000000</v>
      </c>
      <c r="U95" s="88"/>
      <c r="V95" s="88"/>
      <c r="W95" s="88"/>
      <c r="X95" s="88"/>
      <c r="Y95" s="88"/>
      <c r="Z95" s="88"/>
      <c r="AA95" s="88">
        <v>1000000</v>
      </c>
      <c r="AB95" s="88"/>
      <c r="AC95" s="55" t="s">
        <v>359</v>
      </c>
      <c r="AD95" s="153" t="s">
        <v>183</v>
      </c>
    </row>
    <row r="96" spans="1:30" s="85" customFormat="1" ht="120" customHeight="1">
      <c r="A96" s="129">
        <v>3000000</v>
      </c>
      <c r="B96" s="146" t="s">
        <v>240</v>
      </c>
      <c r="C96" s="146"/>
      <c r="D96" s="147" t="s">
        <v>201</v>
      </c>
      <c r="E96" s="281"/>
      <c r="F96" s="146">
        <v>6</v>
      </c>
      <c r="G96" s="146" t="s">
        <v>410</v>
      </c>
      <c r="H96" s="93">
        <f>200000*100/2200000</f>
        <v>9.090909090909092</v>
      </c>
      <c r="I96" s="146" t="s">
        <v>89</v>
      </c>
      <c r="J96" s="146" t="s">
        <v>413</v>
      </c>
      <c r="K96" s="146"/>
      <c r="L96" s="93">
        <f>S96*100/2200000</f>
        <v>9.090909090909092</v>
      </c>
      <c r="M96" s="146" t="s">
        <v>414</v>
      </c>
      <c r="N96" s="146" t="s">
        <v>415</v>
      </c>
      <c r="O96" s="148">
        <v>0</v>
      </c>
      <c r="P96" s="148">
        <v>1</v>
      </c>
      <c r="Q96" s="148">
        <v>0</v>
      </c>
      <c r="R96" s="148">
        <v>0</v>
      </c>
      <c r="S96" s="91">
        <v>200000</v>
      </c>
      <c r="T96" s="115">
        <v>200000</v>
      </c>
      <c r="U96" s="115"/>
      <c r="V96" s="115"/>
      <c r="W96" s="115"/>
      <c r="X96" s="115"/>
      <c r="Y96" s="115"/>
      <c r="Z96" s="115"/>
      <c r="AA96" s="115"/>
      <c r="AB96" s="115"/>
      <c r="AC96" s="146" t="s">
        <v>359</v>
      </c>
      <c r="AD96" s="151" t="s">
        <v>183</v>
      </c>
    </row>
    <row r="97" spans="1:30" s="85" customFormat="1" ht="19.5" customHeight="1">
      <c r="A97" s="118"/>
      <c r="B97" s="55"/>
      <c r="C97" s="55"/>
      <c r="D97" s="86"/>
      <c r="E97" s="94">
        <f>SUM(E13:E96)</f>
        <v>99.9999987836228</v>
      </c>
      <c r="F97" s="55"/>
      <c r="G97" s="55"/>
      <c r="H97" s="94">
        <f>SUM(H94:H96)</f>
        <v>100</v>
      </c>
      <c r="I97" s="55"/>
      <c r="J97" s="55"/>
      <c r="K97" s="55"/>
      <c r="L97" s="94">
        <f>SUM(L94:L96)</f>
        <v>100</v>
      </c>
      <c r="M97" s="55"/>
      <c r="N97" s="55"/>
      <c r="O97" s="54"/>
      <c r="P97" s="54"/>
      <c r="Q97" s="54"/>
      <c r="R97" s="54"/>
      <c r="S97" s="87">
        <f>SUM(S94:S96)</f>
        <v>2200000</v>
      </c>
      <c r="T97" s="88"/>
      <c r="U97" s="88"/>
      <c r="V97" s="88"/>
      <c r="W97" s="88"/>
      <c r="X97" s="88"/>
      <c r="Y97" s="88"/>
      <c r="Z97" s="88"/>
      <c r="AA97" s="88"/>
      <c r="AB97" s="88"/>
      <c r="AC97" s="55"/>
      <c r="AD97" s="89"/>
    </row>
    <row r="98" spans="2:30" s="85" customFormat="1" ht="15">
      <c r="B98" s="119"/>
      <c r="AC98" s="120"/>
      <c r="AD98" s="120"/>
    </row>
    <row r="99" spans="2:30" s="85" customFormat="1" ht="15">
      <c r="B99" s="119"/>
      <c r="AC99" s="120"/>
      <c r="AD99" s="120"/>
    </row>
    <row r="100" spans="2:30" s="85" customFormat="1" ht="15">
      <c r="B100" s="119"/>
      <c r="AC100" s="120"/>
      <c r="AD100" s="120"/>
    </row>
    <row r="101" spans="5:30" s="85" customFormat="1" ht="15.75">
      <c r="E101" s="144"/>
      <c r="F101" s="144"/>
      <c r="G101" s="144"/>
      <c r="AC101" s="120"/>
      <c r="AD101" s="120"/>
    </row>
    <row r="102" spans="5:30" s="85" customFormat="1" ht="15.75">
      <c r="E102" s="144"/>
      <c r="F102" s="144"/>
      <c r="G102" s="144"/>
      <c r="AC102" s="120"/>
      <c r="AD102" s="120"/>
    </row>
    <row r="103" spans="5:30" s="85" customFormat="1" ht="15.75">
      <c r="E103" s="144"/>
      <c r="F103" s="144"/>
      <c r="G103" s="144"/>
      <c r="AC103" s="120"/>
      <c r="AD103" s="120"/>
    </row>
    <row r="104" spans="1:30" s="85" customFormat="1" ht="15.75">
      <c r="A104" s="144" t="s">
        <v>418</v>
      </c>
      <c r="B104" s="145"/>
      <c r="C104" s="144"/>
      <c r="D104" s="144"/>
      <c r="AC104" s="120"/>
      <c r="AD104" s="120"/>
    </row>
    <row r="105" spans="1:30" s="85" customFormat="1" ht="15.75">
      <c r="A105" s="144" t="s">
        <v>419</v>
      </c>
      <c r="B105" s="145"/>
      <c r="C105" s="144"/>
      <c r="D105" s="144"/>
      <c r="AC105" s="120"/>
      <c r="AD105" s="120"/>
    </row>
    <row r="106" spans="1:30" s="85" customFormat="1" ht="15.75">
      <c r="A106" s="144"/>
      <c r="B106" s="145"/>
      <c r="C106" s="144"/>
      <c r="D106" s="144"/>
      <c r="N106" s="121"/>
      <c r="AC106" s="120"/>
      <c r="AD106" s="120"/>
    </row>
    <row r="107" spans="2:30" s="85" customFormat="1" ht="15">
      <c r="B107" s="119"/>
      <c r="AC107" s="120"/>
      <c r="AD107" s="120"/>
    </row>
    <row r="108" spans="2:30" s="85" customFormat="1" ht="15">
      <c r="B108" s="119"/>
      <c r="AC108" s="120"/>
      <c r="AD108" s="120"/>
    </row>
    <row r="109" spans="2:30" s="85" customFormat="1" ht="15">
      <c r="B109" s="119"/>
      <c r="AC109" s="120"/>
      <c r="AD109" s="120"/>
    </row>
    <row r="110" spans="2:30" s="85" customFormat="1" ht="15">
      <c r="B110" s="119"/>
      <c r="AC110" s="120"/>
      <c r="AD110" s="120"/>
    </row>
    <row r="111" spans="2:30" s="85" customFormat="1" ht="15">
      <c r="B111" s="119"/>
      <c r="AC111" s="120"/>
      <c r="AD111" s="120"/>
    </row>
    <row r="112" ht="15">
      <c r="E112" s="85"/>
    </row>
    <row r="113" ht="15">
      <c r="E113" s="85"/>
    </row>
    <row r="114" ht="15">
      <c r="E114" s="85"/>
    </row>
    <row r="115" ht="15">
      <c r="E115" s="85"/>
    </row>
    <row r="116" ht="15">
      <c r="E116" s="85"/>
    </row>
    <row r="117" ht="15">
      <c r="E117" s="85"/>
    </row>
    <row r="118" ht="15">
      <c r="E118" s="85"/>
    </row>
    <row r="119" ht="15">
      <c r="E119" s="85"/>
    </row>
    <row r="120" ht="15">
      <c r="E120" s="85"/>
    </row>
    <row r="121" ht="15">
      <c r="E121" s="85"/>
    </row>
    <row r="122" ht="15">
      <c r="E122" s="85"/>
    </row>
    <row r="123" ht="15">
      <c r="E123" s="85"/>
    </row>
    <row r="124" ht="15">
      <c r="E124" s="85"/>
    </row>
    <row r="125" ht="15">
      <c r="E125" s="85"/>
    </row>
    <row r="126" ht="15">
      <c r="E126" s="85"/>
    </row>
    <row r="127" ht="15">
      <c r="E127" s="85"/>
    </row>
    <row r="128" ht="15">
      <c r="E128" s="85"/>
    </row>
    <row r="129" ht="15">
      <c r="E129" s="85"/>
    </row>
    <row r="130" ht="15">
      <c r="E130" s="85"/>
    </row>
    <row r="131" ht="15">
      <c r="E131" s="85"/>
    </row>
    <row r="132" ht="15">
      <c r="E132" s="85"/>
    </row>
    <row r="133" ht="15">
      <c r="E133" s="85"/>
    </row>
    <row r="134" ht="15">
      <c r="E134" s="85"/>
    </row>
    <row r="135" ht="15">
      <c r="E135" s="85"/>
    </row>
    <row r="136" ht="15">
      <c r="E136" s="85"/>
    </row>
    <row r="137" ht="15">
      <c r="E137" s="85"/>
    </row>
    <row r="138" ht="15">
      <c r="E138" s="85"/>
    </row>
    <row r="139" ht="15">
      <c r="E139" s="85"/>
    </row>
    <row r="140" ht="15">
      <c r="E140" s="85"/>
    </row>
    <row r="141" ht="15">
      <c r="E141" s="85"/>
    </row>
    <row r="142" ht="15">
      <c r="E142" s="85"/>
    </row>
    <row r="143" ht="15">
      <c r="E143" s="85"/>
    </row>
    <row r="144" ht="15">
      <c r="E144" s="85"/>
    </row>
    <row r="145" ht="15">
      <c r="E145" s="85"/>
    </row>
    <row r="146" ht="15">
      <c r="E146" s="85"/>
    </row>
    <row r="147" ht="15">
      <c r="E147" s="85"/>
    </row>
    <row r="148" ht="15">
      <c r="E148" s="85"/>
    </row>
    <row r="149" ht="15">
      <c r="E149" s="85"/>
    </row>
    <row r="150" ht="15">
      <c r="E150" s="85"/>
    </row>
    <row r="151" ht="15">
      <c r="E151" s="85"/>
    </row>
    <row r="152" ht="15">
      <c r="E152" s="85"/>
    </row>
    <row r="153" ht="15">
      <c r="E153" s="85"/>
    </row>
    <row r="154" ht="15">
      <c r="E154" s="85"/>
    </row>
    <row r="155" ht="15">
      <c r="E155" s="85"/>
    </row>
    <row r="156" ht="15">
      <c r="E156" s="85"/>
    </row>
    <row r="157" ht="15">
      <c r="E157" s="85"/>
    </row>
    <row r="158" ht="15">
      <c r="E158" s="85"/>
    </row>
    <row r="159" ht="15">
      <c r="E159" s="85"/>
    </row>
    <row r="160" ht="15">
      <c r="E160" s="85"/>
    </row>
    <row r="161" ht="15">
      <c r="E161" s="85"/>
    </row>
    <row r="162" ht="15">
      <c r="E162" s="85"/>
    </row>
    <row r="163" ht="15">
      <c r="E163" s="85"/>
    </row>
    <row r="164" ht="15">
      <c r="E164" s="85"/>
    </row>
    <row r="165" ht="15">
      <c r="E165" s="85"/>
    </row>
    <row r="166" ht="15">
      <c r="E166" s="85"/>
    </row>
    <row r="167" ht="15">
      <c r="E167" s="85"/>
    </row>
    <row r="168" ht="15">
      <c r="E168" s="85"/>
    </row>
    <row r="169" ht="15">
      <c r="E169" s="85"/>
    </row>
    <row r="170" ht="15">
      <c r="E170" s="85"/>
    </row>
    <row r="171" ht="15">
      <c r="E171" s="85"/>
    </row>
    <row r="172" ht="15">
      <c r="E172" s="85"/>
    </row>
    <row r="173" ht="15">
      <c r="E173" s="85"/>
    </row>
    <row r="174" ht="15">
      <c r="E174" s="85"/>
    </row>
    <row r="175" ht="15">
      <c r="E175" s="85"/>
    </row>
    <row r="176" ht="15">
      <c r="E176" s="85"/>
    </row>
    <row r="177" ht="15">
      <c r="E177" s="85"/>
    </row>
    <row r="178" ht="15">
      <c r="E178" s="85"/>
    </row>
    <row r="179" ht="15">
      <c r="E179" s="85"/>
    </row>
    <row r="180" ht="15">
      <c r="E180" s="85"/>
    </row>
    <row r="181" ht="15">
      <c r="E181" s="85"/>
    </row>
    <row r="182" ht="15">
      <c r="E182" s="85"/>
    </row>
  </sheetData>
  <sheetProtection/>
  <mergeCells count="52">
    <mergeCell ref="AC11:AC12"/>
    <mergeCell ref="AD11:AD12"/>
    <mergeCell ref="C11:C12"/>
    <mergeCell ref="J11:J12"/>
    <mergeCell ref="K11:K12"/>
    <mergeCell ref="L11:L12"/>
    <mergeCell ref="N11:N12"/>
    <mergeCell ref="G11:G12"/>
    <mergeCell ref="I11:I12"/>
    <mergeCell ref="A11:A12"/>
    <mergeCell ref="A2:AB2"/>
    <mergeCell ref="S11:S12"/>
    <mergeCell ref="Y11:Y12"/>
    <mergeCell ref="T11:U11"/>
    <mergeCell ref="X11:X12"/>
    <mergeCell ref="A8:F8"/>
    <mergeCell ref="A9:F9"/>
    <mergeCell ref="A1:AB1"/>
    <mergeCell ref="A3:AB3"/>
    <mergeCell ref="AB11:AB12"/>
    <mergeCell ref="Z11:Z12"/>
    <mergeCell ref="V11:W11"/>
    <mergeCell ref="F11:F12"/>
    <mergeCell ref="E11:E12"/>
    <mergeCell ref="D11:D12"/>
    <mergeCell ref="M11:M12"/>
    <mergeCell ref="AA11:AA12"/>
    <mergeCell ref="S84:S87"/>
    <mergeCell ref="A6:F6"/>
    <mergeCell ref="A7:F7"/>
    <mergeCell ref="B11:B12"/>
    <mergeCell ref="I28:I42"/>
    <mergeCell ref="H11:H12"/>
    <mergeCell ref="O11:R11"/>
    <mergeCell ref="E13:E21"/>
    <mergeCell ref="E23:E26"/>
    <mergeCell ref="E28:E74"/>
    <mergeCell ref="H14:H15"/>
    <mergeCell ref="H23:H25"/>
    <mergeCell ref="H28:H42"/>
    <mergeCell ref="H43:H57"/>
    <mergeCell ref="H59:H72"/>
    <mergeCell ref="H73:H74"/>
    <mergeCell ref="H90:H92"/>
    <mergeCell ref="E76:E88"/>
    <mergeCell ref="E90:E92"/>
    <mergeCell ref="E94:E96"/>
    <mergeCell ref="H84:H87"/>
    <mergeCell ref="L84:L87"/>
    <mergeCell ref="H76:H77"/>
    <mergeCell ref="H78:H79"/>
    <mergeCell ref="H80:H82"/>
  </mergeCells>
  <hyperlinks>
    <hyperlink ref="AD13" r:id="rId1" display="dlshispania@gmail.com"/>
    <hyperlink ref="AD20" r:id="rId2" display="dlshispania@gmail.com"/>
    <hyperlink ref="AD14:AD19" r:id="rId3" display="dlshispania@gmail.com"/>
    <hyperlink ref="AD21" r:id="rId4" display="dlshispania@gmail.com"/>
    <hyperlink ref="AD23" r:id="rId5" display="dlshispania@gmail.com"/>
    <hyperlink ref="AD15" r:id="rId6" display="dlshispania@gmail.com"/>
    <hyperlink ref="AD25" r:id="rId7" display="dlshispania@gmail.com"/>
    <hyperlink ref="AD91" r:id="rId8" display="dlshispania@gmail.com"/>
    <hyperlink ref="AD24" r:id="rId9" display="dlshispania@gmail.com"/>
    <hyperlink ref="AD26" r:id="rId10" display="dlshispani@agmail.com"/>
    <hyperlink ref="AD28" r:id="rId11" display="dlshispania@gmail.com"/>
    <hyperlink ref="AD29" r:id="rId12" display="dlshispania@gmail.com"/>
    <hyperlink ref="AD30" r:id="rId13" display="dlshispania@gmail.com"/>
    <hyperlink ref="AD31" r:id="rId14" display="dlshispania@gmail.com"/>
    <hyperlink ref="AD32" r:id="rId15" display="dlshispania@gmail.com"/>
    <hyperlink ref="AD33" r:id="rId16" display="dlshispania@gmail.com"/>
    <hyperlink ref="AD34" r:id="rId17" display="dlshispania@gmail.com"/>
    <hyperlink ref="AD35" r:id="rId18" display="dlshispania@gmail.com"/>
    <hyperlink ref="AD36" r:id="rId19" display="dlshispania@gmail.com"/>
    <hyperlink ref="AD37" r:id="rId20" display="dlshispania@gmail.com"/>
    <hyperlink ref="AD38" r:id="rId21" display="dlshispania@gmail.com"/>
    <hyperlink ref="AD39" r:id="rId22" display="dlshispania@gmail.com"/>
    <hyperlink ref="AD40" r:id="rId23" display="dlshispania@gmail.com"/>
    <hyperlink ref="AD41" r:id="rId24" display="dlshispania@gmail.com"/>
    <hyperlink ref="AD42" r:id="rId25" display="dlshispania@gmail.com"/>
    <hyperlink ref="AD43" r:id="rId26" display="dlshispania@gmail.com"/>
    <hyperlink ref="AD44" r:id="rId27" display="dlshispania@gmail.com"/>
    <hyperlink ref="AD45" r:id="rId28" display="dlshispania@gmail.com"/>
    <hyperlink ref="AD46" r:id="rId29" display="dlshispania@gmail.com"/>
    <hyperlink ref="AD47" r:id="rId30" display="dlshispania@gmail.com"/>
    <hyperlink ref="AD48" r:id="rId31" display="dlshispania@gmail.com"/>
    <hyperlink ref="AD49" r:id="rId32" display="dlshispania@gmail.com"/>
    <hyperlink ref="AD50" r:id="rId33" display="dlshispania@gmail.com"/>
    <hyperlink ref="AD51" r:id="rId34" display="dlshispania@gmail.com"/>
    <hyperlink ref="AD52" r:id="rId35" display="dlshispania@gmail.com"/>
    <hyperlink ref="AD53" r:id="rId36" display="dlshispania@gmail.com"/>
    <hyperlink ref="AD54" r:id="rId37" display="dlshispania@gmail.com"/>
    <hyperlink ref="AD55" r:id="rId38" display="dlshispania@gmail.com"/>
    <hyperlink ref="AD56" r:id="rId39" display="dlshispania@gmail.com"/>
    <hyperlink ref="AD57" r:id="rId40" display="dlshispania@gmail.com"/>
    <hyperlink ref="AD58" r:id="rId41" display="dlshispania@gmail.com"/>
    <hyperlink ref="AD59" r:id="rId42" display="dlshispania@gmail.com"/>
    <hyperlink ref="AD60" r:id="rId43" display="dlshispania@gmail.com"/>
    <hyperlink ref="AD61" r:id="rId44" display="dlshispania@gmail.com"/>
    <hyperlink ref="AD62" r:id="rId45" display="dlshispania@gmail.com"/>
    <hyperlink ref="AD63" r:id="rId46" display="dlshispania@gmail.com"/>
    <hyperlink ref="AD65" r:id="rId47" display="dlshispania@gmail.com"/>
    <hyperlink ref="AD67" r:id="rId48" display="dlshispania@gmail.com"/>
    <hyperlink ref="AD69" r:id="rId49" display="dlshispania@gmail.com"/>
    <hyperlink ref="AD71" r:id="rId50" display="dlshispania@gmail.com"/>
    <hyperlink ref="AD73" r:id="rId51" display="dlshispania@gmail.com"/>
    <hyperlink ref="AD64" r:id="rId52" display="dlshispania@gmail.com"/>
    <hyperlink ref="AD66" r:id="rId53" display="dlshispania@gmail.com"/>
    <hyperlink ref="AD68" r:id="rId54" display="dlshispania@gmail.com"/>
    <hyperlink ref="AD70" r:id="rId55" display="dlshispania@gmail.com"/>
    <hyperlink ref="AD72" r:id="rId56" display="dlshispania@gmail.com"/>
    <hyperlink ref="AD74" r:id="rId57" display="dlshispania@gmail.com"/>
    <hyperlink ref="AD76" r:id="rId58" display="dlshispania@gmail.com"/>
    <hyperlink ref="AD77:AD88" r:id="rId59" display="dlshispania@gmail.com"/>
    <hyperlink ref="AD90" r:id="rId60" display="dlshispania@gmail.com"/>
    <hyperlink ref="AD92" r:id="rId61" display="dlshispania@gmail.com"/>
    <hyperlink ref="AD95" r:id="rId62" display="dlshispania@gmail.com"/>
    <hyperlink ref="AD94" r:id="rId63" display="dlshispania@gmail.com"/>
    <hyperlink ref="AD96" r:id="rId64" display="dlshispania@gmail.com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55" r:id="rId65"/>
  <headerFooter scaleWithDoc="0" alignWithMargins="0">
    <oddFooter>&amp;CPOAI 2013. ANEXO 4 DE LA RESOLUCION 425 DE 2008. 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David Suarez Sanchez</cp:lastModifiedBy>
  <cp:lastPrinted>2013-01-30T19:58:28Z</cp:lastPrinted>
  <dcterms:created xsi:type="dcterms:W3CDTF">2013-01-26T03:02:09Z</dcterms:created>
  <dcterms:modified xsi:type="dcterms:W3CDTF">2014-02-26T15:01:33Z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