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885" activeTab="0"/>
  </bookViews>
  <sheets>
    <sheet name="EJE 1" sheetId="1" r:id="rId1"/>
    <sheet name="EJE 2" sheetId="2" r:id="rId2"/>
    <sheet name="EJE 3" sheetId="3" r:id="rId3"/>
    <sheet name="EJE 4" sheetId="4" r:id="rId4"/>
    <sheet name="EJE 5" sheetId="5" r:id="rId5"/>
    <sheet name="total" sheetId="6" r:id="rId6"/>
    <sheet name="EJES" sheetId="7" r:id="rId7"/>
    <sheet name="PROGRAMA" sheetId="8" r:id="rId8"/>
    <sheet name="AÑO" sheetId="9" r:id="rId9"/>
  </sheets>
  <definedNames>
    <definedName name="_xlnm.Print_Titles" localSheetId="1">'EJE 2'!$1:$3</definedName>
    <definedName name="_xlnm.Print_Titles" localSheetId="3">'EJE 4'!$1:$3</definedName>
    <definedName name="_xlnm.Print_Titles" localSheetId="4">'EJE 5'!$1:$3</definedName>
  </definedNames>
  <calcPr fullCalcOnLoad="1"/>
</workbook>
</file>

<file path=xl/sharedStrings.xml><?xml version="1.0" encoding="utf-8"?>
<sst xmlns="http://schemas.openxmlformats.org/spreadsheetml/2006/main" count="2144" uniqueCount="714">
  <si>
    <t xml:space="preserve">Apoyo Programa con la Nación Subsidio económico </t>
  </si>
  <si>
    <t xml:space="preserve">Apoyo Programa con la Nación Abuelos con alimentación </t>
  </si>
  <si>
    <t xml:space="preserve">Atención integral al adulto mayor </t>
  </si>
  <si>
    <t>No. De Niños Atendidos</t>
  </si>
  <si>
    <t>No. De Restaurantes escolares dotados</t>
  </si>
  <si>
    <t>Mejorar y ampliar la cobertura para la nutrición de la población infantil escolarizada en alianza con el ICBF</t>
  </si>
  <si>
    <t>La Comunicación que todos Queremos</t>
  </si>
  <si>
    <t>El 30% de la Comunidad tenga acceso a los medios comunitarios de comunicación</t>
  </si>
  <si>
    <t>Apoyo canal local de Televisión</t>
  </si>
  <si>
    <t>Apoyo radios ciudadanas</t>
  </si>
  <si>
    <t>Nº de canales apoyados</t>
  </si>
  <si>
    <t>Nº de emisoras apoyadas</t>
  </si>
  <si>
    <t>ALIMENTACION ESCOLAR</t>
  </si>
  <si>
    <t>Motivar, Apoyar e incentivar al 40% de la población a la practica del deporte y aprovechamiento del tiempo libre</t>
  </si>
  <si>
    <t>Adecuar y mantener todos los escenarios deportivos del sector urbano y rural</t>
  </si>
  <si>
    <t>No. De Actividades realizadas</t>
  </si>
  <si>
    <t>Actividades para el fomento y apoyo a la practica del deporte y la recreación</t>
  </si>
  <si>
    <t>No. De entes deportivos apoyados</t>
  </si>
  <si>
    <t>Dotación  de implementos deportivos a instituciones del Municipio.</t>
  </si>
  <si>
    <t>No. De instituciones dotadas</t>
  </si>
  <si>
    <t>Fortalecimiento de programas, juegos escolares, intercolegiados, campesinos, veredales y de barrios.</t>
  </si>
  <si>
    <t xml:space="preserve">No. De eventos realizados </t>
  </si>
  <si>
    <t>Creación de escuelas deportivas</t>
  </si>
  <si>
    <t>No. De escuelas creadas</t>
  </si>
  <si>
    <t>No. De escenarios adecuados</t>
  </si>
  <si>
    <t>EJE</t>
  </si>
  <si>
    <t>Apoyo para el funcionamiento del Instituto</t>
  </si>
  <si>
    <t>No. De funcionarios</t>
  </si>
  <si>
    <t>Adecuación, remodelación, mantenimiento de la infraestructura deportiva en coordinación con ILIDER</t>
  </si>
  <si>
    <t xml:space="preserve">Reducir la deuda publica </t>
  </si>
  <si>
    <t>MR</t>
  </si>
  <si>
    <t>N° de acreencias canceladas</t>
  </si>
  <si>
    <t>Fortalecimiento de los ingresos tributarios del Municipio</t>
  </si>
  <si>
    <t>Fortalecer las finanzas municipales en un 24%</t>
  </si>
  <si>
    <t>DESARROLLO ORGANIZACIONAL Y HUMANO</t>
  </si>
  <si>
    <t>SEC. HACIENDA</t>
  </si>
  <si>
    <t>atender 700 pequeños productores</t>
  </si>
  <si>
    <t>Numero de productores atendidos</t>
  </si>
  <si>
    <t>Numero de proyectos financiados</t>
  </si>
  <si>
    <t>5 alianzas productivas</t>
  </si>
  <si>
    <t>Implementar la Comisaria de Familia</t>
  </si>
  <si>
    <t>SECRETARIA DE GENERAL Y DEL INTERIOR</t>
  </si>
  <si>
    <t>Apoyo y fortalecimiento del programa con la Nación Familias en Acción</t>
  </si>
  <si>
    <t>Promoción de organizaciones asociativas, microempresariales y/o Artesanales</t>
  </si>
  <si>
    <t>Personeria</t>
  </si>
  <si>
    <t>GRUPO SALUD</t>
  </si>
  <si>
    <t>ASEGURAMIENTO</t>
  </si>
  <si>
    <t>Movilidad e Infraestructura vial</t>
  </si>
  <si>
    <t>Mantenimiento y conservación del 50%  de las vias Terciarias y urbanas</t>
  </si>
  <si>
    <t>Mejoramiento vias urbanas</t>
  </si>
  <si>
    <t>Mantenimiento Vias de penetración veredal</t>
  </si>
  <si>
    <t>Hacer el mantenimiento a  200 Km de vías terciarias cada año</t>
  </si>
  <si>
    <t>Nº de Km de vía mejorada</t>
  </si>
  <si>
    <t>Completar 47.150 Kl pavimentados, asflatados y/o adoquinados</t>
  </si>
  <si>
    <t>38.400 Km lineales pavimentadas, asfaltadas y adoquinadas</t>
  </si>
  <si>
    <t>Nº de Ml pavimentados, asfaltados Y/O Adoquinados</t>
  </si>
  <si>
    <t>Presentación de 2 proyectos por año</t>
  </si>
  <si>
    <t>1 Sistema de información implementado</t>
  </si>
  <si>
    <t>Nº de sistemas implementados</t>
  </si>
  <si>
    <t>Realizar 8 estudios y proyectos de mejoramiento del servicio de aseo, alcantarillado y acueducto</t>
  </si>
  <si>
    <t>Nº de proyectos elaborados</t>
  </si>
  <si>
    <t>Mejorar las condiciones de Habitabilidad de 180 familias</t>
  </si>
  <si>
    <t>Mejoramiento integral infraestructura plazas de mercado en zona urbana y centros poblados.</t>
  </si>
  <si>
    <t>Mantenimiento sede administrativa de la Alcaldia</t>
  </si>
  <si>
    <t>Mejoramiento entorno urbano</t>
  </si>
  <si>
    <t xml:space="preserve">Realizar el mantenimiento del 100 % de Parques y Zonas verdes </t>
  </si>
  <si>
    <t>mantenimiento y adecuación del entorno urbano</t>
  </si>
  <si>
    <t xml:space="preserve">12 Parques </t>
  </si>
  <si>
    <t>Mantenimiento de los 12 parque cada año</t>
  </si>
  <si>
    <t>Nº de parque mejorados</t>
  </si>
  <si>
    <t>Reubicación de 40 Familias que se encuentran en zonas de riesgo</t>
  </si>
  <si>
    <t>Nº de familiar reubicadas</t>
  </si>
  <si>
    <t>AMPLIACION DE COBERTURA DEL REGIMEN SUBSIDIADO</t>
  </si>
  <si>
    <t>INCREMENTAR EN  13,207 PERSONAS NUEVAS A LA AFILIACION AL REGIMEN SUBSIDIADO SGSSS, DURANTE LOS 4 AÑOS</t>
  </si>
  <si>
    <t>PERSONAS</t>
  </si>
  <si>
    <t xml:space="preserve">SECRETARIO DE PLANEACION CON FUNCIONES DE SALUD  </t>
  </si>
  <si>
    <t>GARANTIZAR LA CONTINUIDAD DE LA POBLACION AFILIADA AL REGIMEN SUBSIDIADO EN UN 100%</t>
  </si>
  <si>
    <t>No. DE PERSONAS DE CONTINUIDAD AFILIADAS AL REGIMEN SUBSIDIADO</t>
  </si>
  <si>
    <t xml:space="preserve">PRIORIZACION PARAMETROS PARA LA AFILIACION  DE LA POBLACION AL REGIMEN SUBSIDIADO   </t>
  </si>
  <si>
    <t>60%</t>
  </si>
  <si>
    <t>DEPURACION BASE DE DATOS SISBEN EN UN 80%</t>
  </si>
  <si>
    <t>% DE DEPURACION DE LA BASE DE DATOS</t>
  </si>
  <si>
    <t xml:space="preserve">UTILIZACION EFECTIVA Y EFICIENTE DE LOS CUPOS DEL REGIMEN SUBSIDIADO </t>
  </si>
  <si>
    <t>100%</t>
  </si>
  <si>
    <t>LOGRAR EL 100% DE UTILIZACION DE LOS CUPOS ASIGNADOS PARA  AMPLIACION Y REEMPLAZOS DE CONTINUIDAD EN EL REGIMEN SUBSIDIADO.</t>
  </si>
  <si>
    <t>PORCENTAJE</t>
  </si>
  <si>
    <t xml:space="preserve">GARANTIZAR EL RECURSO HUMANO Y EL APOYO LOGISTICO PARA LA ADMINISTRACION DEL REGIMEN SUBSIDIADO EN EL MUNICIPIO  </t>
  </si>
  <si>
    <t>2</t>
  </si>
  <si>
    <t xml:space="preserve">LEGALIZACION CONTRATACION REGIMEN SUBSIDIADO  </t>
  </si>
  <si>
    <t>100</t>
  </si>
  <si>
    <t xml:space="preserve">ADMINISTRACION DE LA BASES DE DATOS DEL REGIMEN SUBSIDIADO DEL MUNICIPIO DEL LIBANO.-   </t>
  </si>
  <si>
    <t>91</t>
  </si>
  <si>
    <t>DEPURACION DE LA BASE DE DATOS DE REGIMEN SUBSIDIADO EN UN 100%</t>
  </si>
  <si>
    <t>ACTUALIZACION BASES DE DATOS REGIMEN SUBSIDIADO</t>
  </si>
  <si>
    <t>87</t>
  </si>
  <si>
    <t xml:space="preserve">DESARROLLAR EL PROCESO DE INTERVENTORIA A LOS CONTRATOS DEL REGIMEN SUBSIDIADO.- </t>
  </si>
  <si>
    <t xml:space="preserve">QUE SE CUMPLA EN UN 100% CON LAS OBLIGACIONES CONTRACTUALES DESCRITAS EN LOS CONTRATOS DE ASEGURAMIENTO POR PARTE DEL MUNICIPIO Y DE LAS EPS-S </t>
  </si>
  <si>
    <t>PRESTACION Y DESARROLLO DE SERVICIOS DE SALUD</t>
  </si>
  <si>
    <t xml:space="preserve">QUE  EL 95% DE LA POBLACION POBRE NO ASEGURADA CON SUBSIDIOS A LA DEMANDA  ACCEDA A LOS SERVICIOS DEL SALUD  </t>
  </si>
  <si>
    <t xml:space="preserve">2 PLANES BIENAL FORMULADOS  Y EJECUTADOS PARA LA MODERNIZACION Y EQUIPAMIENTO DEL HOSPITAL  </t>
  </si>
  <si>
    <t>PRESTACION  DE SERVICIOS DE PRIMER NIVEL DE COMPLEJIDAD  A PERSONAS POBRES EN LO NO CUBIERTO CON SUBSIDIOS A LA DEMANDA</t>
  </si>
  <si>
    <t>22.534 PERSONAS</t>
  </si>
  <si>
    <t xml:space="preserve">ACCESIBILIDAD DEL 100% DE LAS PERSONAS POBRES NO ASEGURADAS CON SUBSIDIOS A LA DEMANDA A LA ACCESIBILIDAD DE LOS SERVICIOS DE PRIMER NIVEL DE ATENCION </t>
  </si>
  <si>
    <t>NRO DE PERSONAS</t>
  </si>
  <si>
    <t xml:space="preserve">15.420  Ml </t>
  </si>
  <si>
    <t xml:space="preserve">Ml. </t>
  </si>
  <si>
    <t xml:space="preserve">Ml mejorados de redes intermedias domiciliarias </t>
  </si>
  <si>
    <t xml:space="preserve">Nº de convenios desarrollados </t>
  </si>
  <si>
    <t>"EMSER E.S.P" Eficiente y confiable</t>
  </si>
  <si>
    <t>Mejoramiento Institucional</t>
  </si>
  <si>
    <t>Fortalecimiento Administrativo y financiero</t>
  </si>
  <si>
    <t>Conformación y actualización  sistemas de Información</t>
  </si>
  <si>
    <t xml:space="preserve">Actualización  catastro de usuarios </t>
  </si>
  <si>
    <t>Elaboración de Estudios y Diseños</t>
  </si>
  <si>
    <t>QUE EL 95% DEL TOTAL DE LA POBLACION LIBANENESE MEJORE SU SALUD, ADQUIERA ESTILOS DE VIDA SALUDABLES PARA QUE PREVENGA Y SUPERE LOS RIESGOS EN SALUD</t>
  </si>
  <si>
    <t>MEJORAR LA SALUD INFANTIL EN LA POBLACION DEL MUNICIPIO DEL LIBANO TOLIMA</t>
  </si>
  <si>
    <t xml:space="preserve">5.000 NIÑOS Y NIÑAS </t>
  </si>
  <si>
    <t>NRO NIÑOS Y NIÑAS</t>
  </si>
  <si>
    <t>MEJORAR LA SALUD SEXUAL Y REPRODUCTIVA  EN LA POBLACION DEL MUNICIPIO DEL LIBANO TOLIMA</t>
  </si>
  <si>
    <t>5.600 MUJERES</t>
  </si>
  <si>
    <t>NRO MUJERES ENTRE 10 Y 49 AÑOS</t>
  </si>
  <si>
    <t>MEJORAR LA SALUD ORAL  EN LA POBLACION DEL MUNICIPIO DEL LIBANO TOLIMA</t>
  </si>
  <si>
    <t>3.000 PERSONAS</t>
  </si>
  <si>
    <t>NRO PERSONAS</t>
  </si>
  <si>
    <t>MEJORAR LA SALUD MENTAL  EN LA POBLACION DEL MUNICIPIO DEL LIBANO TOLIMA</t>
  </si>
  <si>
    <t>1 PLAN</t>
  </si>
  <si>
    <t>PLANES</t>
  </si>
  <si>
    <t>DISMINUIR LAS ENFERMEDADES TRANSMISIBLES Y LAS ZOONOSIS EN LA POBLACION DEL MUNICIPIO DEL LIBANO TOLIMA.</t>
  </si>
  <si>
    <t>5.000 PERSONAS</t>
  </si>
  <si>
    <t>Prevenir enfermedades transmisibles y las zoonosis en 30.000 personas</t>
  </si>
  <si>
    <t>DISMINUIR LAS ENFERMEDADES CRÓNICAS NO TRANSMISIBLES Y LAS DISCAPACIDADES EN LA POBLACION DEL MUNICIPIO DEL LIBANO TOLIMA</t>
  </si>
  <si>
    <t>Prevenir enfermedades Crónicas no transmisibles y las discapacidades en 25.000 personas</t>
  </si>
  <si>
    <t>MEJORAR LA SITUACIÓN NUTRICIONAL  EN LA POBLACION DEL MUNICIPIO DEL LIBANO TOLIMA</t>
  </si>
  <si>
    <t>3.500 PERSONAS</t>
  </si>
  <si>
    <t>No. De Abuelos Atendidos</t>
  </si>
  <si>
    <t>No. De Niños, niñas y adolecentes garantizados</t>
  </si>
  <si>
    <t>No. De Niños, niñas y adolecentes con limitaciones superadas</t>
  </si>
  <si>
    <t>No. De Niños, niñas y adolecentes con derechos restituidos</t>
  </si>
  <si>
    <t>No. De adultos mayores atendidos con el programa</t>
  </si>
  <si>
    <t>No. De adultos mayores con subsidio</t>
  </si>
  <si>
    <t>COMISARIA DE FAMILIA</t>
  </si>
  <si>
    <t>Comisaría en funcionamiento</t>
  </si>
  <si>
    <t>Niñas, Niños y Adolecentes son Primero</t>
  </si>
  <si>
    <t>Atención a los discapacitados</t>
  </si>
  <si>
    <t>No. De discapacitados atendidos</t>
  </si>
  <si>
    <t>No. De ayudas tecnicas entregadas</t>
  </si>
  <si>
    <t>GRUPO SALUD -PSPC</t>
  </si>
  <si>
    <t>Mejorar las condiciones sociales de 240 personas en situación de discapacidad.</t>
  </si>
  <si>
    <t>Presentación de proyectos productivos para discapacitados.</t>
  </si>
  <si>
    <t>No. De proyectos presentados</t>
  </si>
  <si>
    <t>No. De capacitaciones realizadas</t>
  </si>
  <si>
    <t xml:space="preserve">PERSONERIA </t>
  </si>
  <si>
    <t>SECRETARIA GENERAL Y DEL INTERIOR - GRUPO SALUD</t>
  </si>
  <si>
    <t>No. De pobalción desplazada atendida</t>
  </si>
  <si>
    <t>Elaboración de proyectos productivos y sociales</t>
  </si>
  <si>
    <t>No de proyectos presentados</t>
  </si>
  <si>
    <t>SECRETARIS DE PLANEACION</t>
  </si>
  <si>
    <t>Capacitación para el empleo en acompañamiento con el SENA</t>
  </si>
  <si>
    <t>Mantener en un 40% de la población desplazada del Municipio atendidos en un programa estatal</t>
  </si>
  <si>
    <t>COORDINACION EDUCACION</t>
  </si>
  <si>
    <t>2 establecimientos educativos recuperados</t>
  </si>
  <si>
    <t>No. De establecimientos recuperados</t>
  </si>
  <si>
    <t>COORDINACION  EDUCACION,  GRUPO INFRAESTRUCTURA</t>
  </si>
  <si>
    <t xml:space="preserve">Gestionar el proyecto de mejoramiento de la infraestructura del Centro Universitario </t>
  </si>
  <si>
    <t>Subsidio a la gratuidad instituciones y centros educativos</t>
  </si>
  <si>
    <t>No. De Subsidios otorgados</t>
  </si>
  <si>
    <t>Realizar eventos deportivos de orden Departamental y/o Nacional</t>
  </si>
  <si>
    <t>Optimización, mantenimiento y construcción de escenarios deportivos</t>
  </si>
  <si>
    <t>Presentación de proyectos productivos para adecuación de infraestructura deportiva</t>
  </si>
  <si>
    <t>MEJORAR LA SEGURIDAD EN EL TRABAJO Y DISMINUIR LAS ENFERMEDADES DE ORIGEN LABORAL  EN LA POBLACION DEL MUNICIPIO DEL LIBANO TOLIMA</t>
  </si>
  <si>
    <t>1 CENSO</t>
  </si>
  <si>
    <t>desarrollar 4 censos de planes organizacionales de salud ocupacional en las empresas existentes en el municipio</t>
  </si>
  <si>
    <t>NRO CENSO</t>
  </si>
  <si>
    <t>MEJORAR LA SEGURIDAD SANITARIA Y AMBIENTAL  EN LA POBLACION DEL MUNICIPIO DEL LIBANO TOLIMA</t>
  </si>
  <si>
    <t>12 ESCUELAS</t>
  </si>
  <si>
    <t>desarrollar la estrategia de entornos y escuelas saludables en 74 instituciones educativas</t>
  </si>
  <si>
    <t>NRO ESCUELAS</t>
  </si>
  <si>
    <t>FORTALECER LA GESTIÓN PARA EL DESARROLLO OPERATIVO Y FUNCIONAL DEL PLAN MUNICIPAL SALUD PÚBLICA  EN EL  MUNICIPIO DEL LIBANO TOLIMA.</t>
  </si>
  <si>
    <t>NRO PLANES</t>
  </si>
  <si>
    <t>PROMOCION SOCIAL</t>
  </si>
  <si>
    <t>GARANTIZAR ATENCION EN SALUD A LA POBLACION VULNERABLE (DESPLAZADOS, DISCAPACITADOS, ADULTOS MAYORES, NIÑO Y NIÑA TRABAJADORES, )</t>
  </si>
  <si>
    <t xml:space="preserve">RECONOCIMIENTO SOCIAL Y GARANTIA DE DERECHOS A LA POBLACION VULNERABLE </t>
  </si>
  <si>
    <t>1 PROYECTO</t>
  </si>
  <si>
    <t>DESARROLLAR 4 PROYECTOS ESPECIFICOS CON  EL 60% DE LA POBLACION OBJETO</t>
  </si>
  <si>
    <t>NRO PROYECTOS</t>
  </si>
  <si>
    <t xml:space="preserve">ACCESO A LAS ACCIONES DE SALUD PUBLICA COLECTIVA DIRIGIDO A LOS BENEFICIARIOS DE FAMILIA EN ACCION </t>
  </si>
  <si>
    <t xml:space="preserve">10% DE LA POBLACION BENEFICIADA DE FAMILIAS EN ACCION   </t>
  </si>
  <si>
    <t xml:space="preserve">GARANTIZAR LAS PRIORIDADES  DE SALUD PUBLICA  AL 80% DE LA POBLACION BENEFICIARIA DE FAMILIA EN ACCION </t>
  </si>
  <si>
    <t>FORTALECIMIENTO DE LOS MECANISMOS DE PARTICIPACION SOCIAL PARA LIDERES DE LA COMUNIDAD  INCLUYENDO POBLACION DESPLAZADA)</t>
  </si>
  <si>
    <t xml:space="preserve">16 ACTIVIDADES </t>
  </si>
  <si>
    <t xml:space="preserve">GARANTIZAR LA FORMACION Y CAPACITACION EN 120 ACTIVIADADES PARA PARTICIPACION SOCIAL A TRAVES DE LOS COPACOS  Y JUNTAS DE ACCION COMUNAL, VEEDURIAS. </t>
  </si>
  <si>
    <t xml:space="preserve">NRO DE ACTIVIDADES </t>
  </si>
  <si>
    <t>REVENCION, VIGILANCIA Y CONTROL DE RIESGOS PROFESIONALES</t>
  </si>
  <si>
    <t xml:space="preserve">MEJORAR LA SEGURIDAD EN EL TRABAJO Y DISMINUIR LAS ENFERMEDADES DE ORIGEN LABORAL
</t>
  </si>
  <si>
    <t xml:space="preserve">ASEGURAMIENTO DEL 100%  DE LA POBLACION POBRE NO ASEGURADA  AL SISTEMA GENERAL DE SEGURIDAD SOCIAL EN SALUD  </t>
  </si>
  <si>
    <t>CONCERTACIÓN CON LAS ARP (ADMINISTRADORAS DE RIESGOS PROFESIONALES) QUE TIENEN INJERENCIA EN EL MUNICIPIO.</t>
  </si>
  <si>
    <t>QUE EL 100% DE LAS EMPRESAS TENGAN COMITÉ PARIETARIO DE SEGURIDAD SOCIAL</t>
  </si>
  <si>
    <t>CENSO DE LA POBLACIÓN VINCULADA AL SISTEMA EN EL MUNICIPIO.</t>
  </si>
  <si>
    <t xml:space="preserve">REQUERIMIENTO A LAS ARP PARA EL CUMPLIMIENTO DE INDUCCION A LA DEMANDA   </t>
  </si>
  <si>
    <t xml:space="preserve">INCLUSIÓN DE LA ESTRATEGIA “ENTORNOS SALUDABLES” EN LOS SITIOS DE TRABAJO </t>
  </si>
  <si>
    <t>No,. de libros publicados</t>
  </si>
  <si>
    <t>Brindar el acompañamiento al 60 % de los pequeños productores Agropecuarios</t>
  </si>
  <si>
    <t>META:  Mejorar 30 %  los niveles de movilidad mediante la recuperación de las vías tanto urbanas como rurales y reducir los índices de accidentalidad.</t>
  </si>
  <si>
    <t>Gstionar proyectos para el mantenimiento de las vias municipales</t>
  </si>
  <si>
    <t>OBJETIVO: Articular los procesos de desarrollo social hacia la competitividad para ello es necesario contar con una excelente infraestructura que permita gozar de calidad de agua, rápida y adecuada Movilidad, y brindando las condiciones para que la población pobre pueda acceder a un techo con dignidad.</t>
  </si>
  <si>
    <t>META:  Lograr en el 2011 el eficiente funcionamiento de los diferentes establecimientos que prestan servicios  a las comunidades a cargo de la administración Municipal. Atreves de la modernización, mantenimiento y uso de tecnologías adecuadas.</t>
  </si>
  <si>
    <t xml:space="preserve">Convivencia y seguridad </t>
  </si>
  <si>
    <t>Pago de salarios de los  corregidores e inspector de policía</t>
  </si>
  <si>
    <t>pagar 5 Inspectores r de policía</t>
  </si>
  <si>
    <t>Nº de inspectores pagados</t>
  </si>
  <si>
    <t>Suministro de combustibles a 2 vehículos de la fuerza publica</t>
  </si>
  <si>
    <t>Nº de vehículos apoyados con combustible</t>
  </si>
  <si>
    <t xml:space="preserve">Adquisición de 4 Equipos tecnológicos </t>
  </si>
  <si>
    <t>Nº de proyectos apoyados</t>
  </si>
  <si>
    <t>META:  Promover mecanismos de participación ciudadana principalmente a miembros de juntas de acción comunal, veedurías ciudadanas, presentar y publicar informes de gestión los primeros meses de cada año.</t>
  </si>
  <si>
    <t>lograr que el 40 % de la comunidad participe en algún proceso de participación ciudadana</t>
  </si>
  <si>
    <t>realizar la socialización, publicación de 4 informes de gestión</t>
  </si>
  <si>
    <t>Realizar 1 reorganización administrativa</t>
  </si>
  <si>
    <t>Nº de sistemas de información actualizados</t>
  </si>
  <si>
    <t xml:space="preserve">META:  Modernizar los equipos de la administración,  avanzar de manera decidida en el trabajo con las Tecnologías de la Información y la Comunicación (TIC) pues su uso es incuestionable  hoy en día y hacen parte de nuestra cultura tecnológica </t>
  </si>
  <si>
    <t>Tecnología al servicio local</t>
  </si>
  <si>
    <t xml:space="preserve">Lograr la actualización tecnológica del 50 % de los equipos y software </t>
  </si>
  <si>
    <t>Conectividad institucional  con la comunidad Fortalecimiento Tics</t>
  </si>
  <si>
    <t>Mejorar 1 pagina web de la Alcaldía Municipal</t>
  </si>
  <si>
    <t>Aumento del recaudo del impuesto predial.</t>
  </si>
  <si>
    <t>Recaudo recibido / recaudo proyectado</t>
  </si>
  <si>
    <t>Recaudar 3000 millones de pesos por concepto de imp. Predial</t>
  </si>
  <si>
    <t>Seguridad Alimentaria</t>
  </si>
  <si>
    <t>PROGRAMA 2.3 LA ECONOMIA TERRITORIAL QUE TODOS QUEREMOS</t>
  </si>
  <si>
    <t>PROGRAMA 2.1.  Desarrollo Agropecuario</t>
  </si>
  <si>
    <t>Escuelas de seguridad Ciudadana</t>
  </si>
  <si>
    <t xml:space="preserve">Elaboración de dos(2) estrategias de recaudo. Industria y comercio-Transito y transporte </t>
  </si>
  <si>
    <t>SEC. HACIENDA E INSPECCCION DE TRANSITO</t>
  </si>
  <si>
    <t>Numero de estrategias implementadas</t>
  </si>
  <si>
    <t>DESARROLLAR 32 ACTIVIDADES DE SENSIBILIZACION PARA LA REINCORPORACION AL TRABAJO PRODUCTIVO</t>
  </si>
  <si>
    <t>EMERGENCIA Y DESATRES</t>
  </si>
  <si>
    <t xml:space="preserve">FORTALECIMIENTO DEL SISTEMA DE PREVENCIÓN Y ATENCIÓN DE EMERGENCIAS Y DESASTRES, EN LAS COMPETENCIAS DEL SECTOR SALUD.
</t>
  </si>
  <si>
    <t xml:space="preserve">IDENTIFICACION Y PRIORIZACION DE LOS RIESGOS DE EMERGENCIAS Y DESATRES </t>
  </si>
  <si>
    <t>DESARROLLAR PROTOCOLOS DE OPERACIÓN PARA MANEJO DE EMERGENCIAS POR EL CLEPAD-COMITÉ LOCAL DE EMERGENCIAS LIBANO</t>
  </si>
  <si>
    <t>PROTOCOLO</t>
  </si>
  <si>
    <t>ACCIONES DE FORTALECIMIENTO INSTITUCIONAL PARA LA RESPUESTA MUNICIPAL ANTE LA SITUACION DE EMERGENCIAS</t>
  </si>
  <si>
    <t>UN COMITÉ LOCAL DE EMERGENCIAS FORTALECIDO PARA RESPONDER A LAS EMERGENCIAS</t>
  </si>
  <si>
    <t>COMITÉ</t>
  </si>
  <si>
    <t>ACCIONES DE FORTALECIMIENTO DE LA RED DE URGENCIAS</t>
  </si>
  <si>
    <t>UNA INSTITUCION HOSPITALARIA COORDINADORA DE ACCIONES MEDICAS SEGÚN PROTOCOLO</t>
  </si>
  <si>
    <t>INSTITUCION</t>
  </si>
  <si>
    <t>Gestionar Programas de Seguridad Alimentaria</t>
  </si>
  <si>
    <t>Fomentar en un 20% el ecoturismo</t>
  </si>
  <si>
    <t xml:space="preserve">Saneamiento y tratamiento de los vertimientos de las aguas servidas del Municipio </t>
  </si>
  <si>
    <t xml:space="preserve">24.000 mujeres entre 10 y 49 años beneficiadas con el Programa de salud Sexual y Reproductiva </t>
  </si>
  <si>
    <t xml:space="preserve">Generar Hábitos Saludables de Salud Oral en 24.000 personas  </t>
  </si>
  <si>
    <t xml:space="preserve">Mejorar la Situación Nutricional de 19.000 personas  </t>
  </si>
  <si>
    <t xml:space="preserve">desarrollar técnica y financieramente 4 planes de Salud Publica por vigencia </t>
  </si>
  <si>
    <t xml:space="preserve">META:  Consolidar al Líbano como el Municipio Cultural del Tolima, mediante la masificación de la literatura, la música, la danza, el teatro y las artes plásticas, así como la promoción de la cultura libanense a nivel nacional e internacional y el establecimiento de escenarios adecuados para la difusión y la práctica de las diferentes expresiones del arte, el estímulo a la lectura y la conservación del patrimonio y la tradición libanense.            </t>
  </si>
  <si>
    <r>
      <rPr>
        <b/>
        <sz val="9"/>
        <rFont val="Arial"/>
        <family val="2"/>
      </rPr>
      <t>OBJETIVO</t>
    </r>
    <r>
      <rPr>
        <sz val="9"/>
        <rFont val="Arial"/>
        <family val="2"/>
      </rPr>
      <t>: Proyectar la administración Municipal hacia el logro de objetivos Sociales, dando cumplimiento a los principios rectores de la constitución y la ley,  priorizar la inversión hacia los grupos de población vulnerables y en sectores básicos tanto en materia de cobertura como en calidad,</t>
    </r>
  </si>
  <si>
    <t>META:  Garantizar la ampliación de cobertura y la calidad de la educación hasta el grado noveno, mejorar la cobertura y calidad de la media vocacional y propender por el acceso a la educación técnica, tecnológica y superior en el municipio de Líbano en el año 2011, apoyados en el Ceres Parque de los Nevados con sus aliados estratégicos, incluido el SENA como una alternativa de capacitación para el empleo.</t>
  </si>
  <si>
    <t>Sec Planeación, Grup crecimiento Económico</t>
  </si>
  <si>
    <t>Desarrollar 4 proyectos de desarrollo rural</t>
  </si>
  <si>
    <t>Numero de alianzas conformadas</t>
  </si>
  <si>
    <t>Realizar 10 campañas de salud animal</t>
  </si>
  <si>
    <t>Numero de brigadas de Salud animal</t>
  </si>
  <si>
    <t xml:space="preserve">Atender 300 Familias con programas de seguridad alimentaria </t>
  </si>
  <si>
    <t>Numero de familias atendidas con seguridad alimentaria</t>
  </si>
  <si>
    <r>
      <t>META:</t>
    </r>
    <r>
      <rPr>
        <sz val="9"/>
        <rFont val="Arial"/>
        <family val="2"/>
      </rPr>
      <t xml:space="preserve">  Aprovechamiento del potencial Agroecológico para despertar el interés Turístico en nuestra región como una oportunidad económica.</t>
    </r>
  </si>
  <si>
    <t xml:space="preserve">Elaboración 1 portafolio Turístico </t>
  </si>
  <si>
    <t>Inventario turístico elaborado</t>
  </si>
  <si>
    <t>Recuperar 4 atractivos turísticos</t>
  </si>
  <si>
    <t>Numero de atractivos recuperados</t>
  </si>
  <si>
    <t>Presentación de 4 proyectos Turísticos</t>
  </si>
  <si>
    <t>3 Microempresas transformadoras de café</t>
  </si>
  <si>
    <t>4 empresas transformadoras de café</t>
  </si>
  <si>
    <t xml:space="preserve">Numero de Empresas constituidas </t>
  </si>
  <si>
    <r>
      <t>META:</t>
    </r>
    <r>
      <rPr>
        <sz val="9"/>
        <rFont val="Arial"/>
        <family val="2"/>
      </rPr>
      <t xml:space="preserve">  Impulsar el sector Empresarial y Microempresarial como actores fundamentales en la generación de empleo, además de gestionar ante las diferentes instancia gubernamentales y no gubernamentales la cofinanciación de iniciativas emprendedoras y productivas.</t>
    </r>
  </si>
  <si>
    <t>Gestionar capacitación turistica</t>
  </si>
  <si>
    <t>realizar 4 capacitaciones</t>
  </si>
  <si>
    <t>No de capacitaciones realizadas</t>
  </si>
  <si>
    <t>Disminuir el desempleo en un 10 %</t>
  </si>
  <si>
    <t xml:space="preserve">Apoyar el 20% de las Asociaciones y organizaciones microempresariales </t>
  </si>
  <si>
    <r>
      <t xml:space="preserve">Nº de asociaciones Apoyadas </t>
    </r>
    <r>
      <rPr>
        <b/>
        <sz val="9"/>
        <rFont val="Arial"/>
        <family val="2"/>
      </rPr>
      <t>/</t>
    </r>
    <r>
      <rPr>
        <sz val="9"/>
        <rFont val="Arial"/>
        <family val="2"/>
      </rPr>
      <t xml:space="preserve"> total de asociaciones </t>
    </r>
  </si>
  <si>
    <r>
      <t>OBJETIVO:</t>
    </r>
    <r>
      <rPr>
        <sz val="9"/>
        <rFont val="Arial"/>
        <family val="2"/>
      </rPr>
      <t xml:space="preserve"> Hacer que el Municipio del Líbano tenga identidad a nivel nacional por su café, al igual por su riqueza minera,  de esta manera facilitar el acceso a los empleos, que tanto hacen falta a una comunidad que durante los últimos años esta relegada.</t>
    </r>
  </si>
  <si>
    <t>Impulso cadena productiva del café en un 10 %</t>
  </si>
  <si>
    <t>20 productores de café especiales</t>
  </si>
  <si>
    <t>40 productores de cafés especiales</t>
  </si>
  <si>
    <t>Numero de productores de cafés especiales</t>
  </si>
  <si>
    <t>Sec Planeación, Grup crecimiento Económico, Cent</t>
  </si>
  <si>
    <t xml:space="preserve">Reforestación de las fuentes hídricas donde vierten las aguas residuales del Municipio </t>
  </si>
  <si>
    <t xml:space="preserve">Reforestación de cuatro (04) hectáreas </t>
  </si>
  <si>
    <t xml:space="preserve">Adquisición de cuatro  (04) Has. aptas para la protección y recuperación de las fuentes hídricas donde descargan las aguas servidas </t>
  </si>
  <si>
    <t xml:space="preserve">Compra de  cuatro (04) Has para la protección y recuperación ambiental de las fuentes hídricas donde descargan las aguas servidas </t>
  </si>
  <si>
    <t xml:space="preserve">compra de cuatro (04) Has cercanas a las fuentes hídricas  </t>
  </si>
  <si>
    <t xml:space="preserve">Plan de Gestión Integral de Residuos Sólidos en el Municipio </t>
  </si>
  <si>
    <t xml:space="preserve">Cultura ciudadana para un Líbano limpio </t>
  </si>
  <si>
    <t>Realización de talleres y charlas de interés ambiental</t>
  </si>
  <si>
    <t>Implementación del Estatuto del árbol urbano</t>
  </si>
  <si>
    <t>Implementar el sistema de información ambiental</t>
  </si>
  <si>
    <t xml:space="preserve">Adquirir 1 equipos de audiovisuales </t>
  </si>
  <si>
    <t xml:space="preserve">4437 familias en acción </t>
  </si>
  <si>
    <r>
      <t>OBJETIVO</t>
    </r>
    <r>
      <rPr>
        <sz val="9"/>
        <rFont val="Arial"/>
        <family val="2"/>
      </rPr>
      <t>: Hacer del municipio del Líbano un entorno acogedor con respeto por el ambiente,  sobretodo protegiendo las fuentes hídricas que son la mayor riqueza que podemos dejar a las próximas generaciones.</t>
    </r>
  </si>
  <si>
    <t>Realizar una dotaciones cada año a la oficina de transito</t>
  </si>
  <si>
    <r>
      <t>Completar 25 campañas de sensibilización en prevención y se</t>
    </r>
    <r>
      <rPr>
        <sz val="10"/>
        <rFont val="Arial"/>
        <family val="2"/>
      </rPr>
      <t>g</t>
    </r>
    <r>
      <rPr>
        <sz val="9"/>
        <rFont val="Arial"/>
        <family val="2"/>
      </rPr>
      <t>uridad vial</t>
    </r>
  </si>
  <si>
    <t>META:  Garantizar el 95% de cobertura en servicios públicos básicos con una eficiente prestación continua y d calidad.</t>
  </si>
  <si>
    <t>Mantenimiento y sostenimiento del Alumbrado Público</t>
  </si>
  <si>
    <t>META:  Participar en las convocatorias publicas para acceder a subsidios de vivienda de interés social y prioritario, al igual que los programas de mejoramiento de vivienda tanto en zona urbana como rural, reducir en un 20 % las invasiones, gestionando con la dirección nacional de Prevención y atención de desastres, realizar controles sobre las urbanizaciones ilegales y promover los programas de vivienda que se sujetan a las normas legales y cuentan con aprobación de la Secretaria de planeación Municipal</t>
  </si>
  <si>
    <t>Disminuir en un 20 % las Construcciones ubicadas en zonas de alto riesgo no mitigable</t>
  </si>
  <si>
    <t>Sec Planeación, Desarrollo Urbano</t>
  </si>
  <si>
    <t>META:  Articulación interinstitucional de los diferentes entes que conforman el sistema nacional de prevención y Atención de desastres para lograr una oportuna asistencia a los eventos de desastres, e impulsar la cultura en materia de prevención,  evitar la proliferación de asentamiento subnormales, y las practicas agrícolas que atenten contra la integridad de la población</t>
  </si>
  <si>
    <t>Defensa, divulgación y capacitación en derechos Humanos</t>
  </si>
  <si>
    <t xml:space="preserve">GARANTIZAR LA CONTINUIDAD DE POBLACION AFILIADA  EN EL REGIMEN  SUBSIDIADO </t>
  </si>
  <si>
    <t xml:space="preserve">100% DE LOS CONTRATOS DEL REGIMEN SUBSIDIADO CUMPLAN CON LOS PROCESOS PRECONTRATACTUALES Y CONTRACTUALES  HASTA EL PERFECCIONAMIENTO Y LIQUIDACION DE LOS MISMOS  </t>
  </si>
  <si>
    <t xml:space="preserve">QUE GIREN 100% FOSYGA, ESFUERZO PROPIO PARA COFINANCIAR;  OPORTUNIDAD EN EL GIRO MUNICIPIO, EPS-S - IPS </t>
  </si>
  <si>
    <t xml:space="preserve">VIGILANCIA Y CONTROL DEL ASEGURAMIENTO DE  LA ADMINISTRACION Y PRESTACION DE LOS SERVICIOS DE SALUD </t>
  </si>
  <si>
    <t>CUMPLIR OPORTUNAMENTE CON EL GIRO DEL 0,2% DE VIGILANCIA Y CONTROL A LA SUPERINTENDENCIA NACIONAL DE SALUD</t>
  </si>
  <si>
    <t>GESTIONAR EL  MEJORAMIENTO DE LA CALIDAD Y EFICIENCIA EN LA PRESTACION DE SERVICIOS DE SALUD Y SOSTENIBILIDAD FINANCIERA DEL HOSPITAL REGIONAL LIBANO</t>
  </si>
  <si>
    <t>1</t>
  </si>
  <si>
    <t>Diagnostico Situación presentada por efectos  naturales y antro picos</t>
  </si>
  <si>
    <t>Realizar 4 simulacros de eventos catastróficos</t>
  </si>
  <si>
    <t>Realizar 4 simulacros frente a posible desastre</t>
  </si>
  <si>
    <t>1.3.  SALUD</t>
  </si>
  <si>
    <t>META:  Aumentar en un 20% la cobertura en Saneamiento Básico,  Implementar un programa de gestión ambiental de residuos sólidos y tener en funcionamiento el sistema de información ambiental al finalizar del 2011.</t>
  </si>
  <si>
    <t>Nº de plantas Construidas</t>
  </si>
  <si>
    <t>Nº de Ha reforestadas</t>
  </si>
  <si>
    <t>Nº de Ha compradas</t>
  </si>
  <si>
    <t>Lograr que el 60 % de la población se interese por los asuntos ambientales</t>
  </si>
  <si>
    <t xml:space="preserve">Realizar 4 convenios en materia de desarrollar una agenda ambiental compartida con la administración municipal </t>
  </si>
  <si>
    <t>Implementar 1c sistema de información ambiental</t>
  </si>
  <si>
    <t>Nª de sistemas de información ambiental implementados</t>
  </si>
  <si>
    <t>Mi</t>
  </si>
  <si>
    <t>Recuperar  el monte Tauro</t>
  </si>
  <si>
    <t>Monte tauro recuperado</t>
  </si>
  <si>
    <t>SALUD PUBLICA   PSPC</t>
  </si>
  <si>
    <t>Mejorar la salud infantil en niños y niñas menores de 5 años</t>
  </si>
  <si>
    <t xml:space="preserve">Formular y ejecutar 4 Planes de salud Mental de la vigencia(drogadiccion,alcoholismo) </t>
  </si>
  <si>
    <t>Nº de predios adquiridos</t>
  </si>
  <si>
    <t xml:space="preserve">ALCALDIA </t>
  </si>
  <si>
    <t>Nº de microcuncas Conservadas</t>
  </si>
  <si>
    <t>Nº de metros lineales de redes de alcantarillado mejoradas</t>
  </si>
  <si>
    <t xml:space="preserve">Recuperación ambiental de  las dos (02)  fuentes hídricas del Municipio, donde descargan los vertimientos de las aguas residuales del Municipio (Q. San Juan y Q. Sta. Rosa </t>
  </si>
  <si>
    <t>1 Ha</t>
  </si>
  <si>
    <t>2 Ha</t>
  </si>
  <si>
    <t>3 Ha</t>
  </si>
  <si>
    <t>4 Ha</t>
  </si>
  <si>
    <t>Apoyo al CIDEA y demás organizaciones ambientalistas</t>
  </si>
  <si>
    <t>Alcaldía - EMSER</t>
  </si>
  <si>
    <t>realizar 50 talleres de interés ambiental</t>
  </si>
  <si>
    <t>Elaborar el estatuto del árbol urbano</t>
  </si>
  <si>
    <t>Nº de estatutos del árbol urbano elaborados</t>
  </si>
  <si>
    <t>Ampliar la cobertura hasta el 95 %</t>
  </si>
  <si>
    <t xml:space="preserve">Adquirir 9 predios de importancia hídrica </t>
  </si>
  <si>
    <t>Recuperar 6 micro cuencas</t>
  </si>
  <si>
    <t>Pre inversión en diseño, estudios e interventoras</t>
  </si>
  <si>
    <t>Realizar los estudios  e interventoria a 11 proyectos</t>
  </si>
  <si>
    <t>Nº de estudios y/o interventoria realizados</t>
  </si>
  <si>
    <t xml:space="preserve">Disponer 4800 toneladas al año de residuos sólidos de manera técnica y ambiental </t>
  </si>
  <si>
    <t>Nº de toneladas de residuos sólidos dispuestos de manera técnica y ambiental</t>
  </si>
  <si>
    <t>OBJETIVO: Al finalizar el 2011 la administración municipal debe estar certificada en calidad, brindar confianza a la población desarrollando un sistema de tecnología de la información y de la comunicación TIC, Además de fortalecer sus finanzas y cumpliendo  el acuerdo de reestructuración.</t>
  </si>
  <si>
    <t>META:  Elevar la eficiencia administrativa con la adopción de los nuevos preceptos administrativos que confluyan en una sinergia con nuestros clientes "La comunidad"</t>
  </si>
  <si>
    <t>NRO DE PLANES EJECUTADOS</t>
  </si>
  <si>
    <t>Construcción de dos Plantas de tratamientos de aguas residuales</t>
  </si>
  <si>
    <t xml:space="preserve">Construcción de dos plantas de tratamiento de aguas residuales </t>
  </si>
  <si>
    <t>Ml</t>
  </si>
  <si>
    <t>Recuperando y Aprovechando</t>
  </si>
  <si>
    <t>Circulación Y Transito</t>
  </si>
  <si>
    <t>Reducción el 20 % el índice de accidentes de Transito</t>
  </si>
  <si>
    <t>Agentes de transito</t>
  </si>
  <si>
    <t>Contratar el servicio de 2 agentes de Transito</t>
  </si>
  <si>
    <t>Nº de Agentes Contratados</t>
  </si>
  <si>
    <t>Adquisición y ubicación anual de elementos de seguridad vial</t>
  </si>
  <si>
    <t xml:space="preserve">Realizar la señalización vial del municipio cada año </t>
  </si>
  <si>
    <t>Nº Señalizaciones realizadas</t>
  </si>
  <si>
    <t>Campañas de sensibilización en Materia de Prevención y Seguridad Vial</t>
  </si>
  <si>
    <t>Nº de Campañas de sensibilización vial realizadas</t>
  </si>
  <si>
    <t>Modernización Administrativa</t>
  </si>
  <si>
    <t>Nº de procesos implementados</t>
  </si>
  <si>
    <t>Actualización  del  sistema Archivos e Inventarios.</t>
  </si>
  <si>
    <t>Nº de sistemas de archivos e inventarios actualizados</t>
  </si>
  <si>
    <t>Actualizar 2 sistema de archivo e inventarios</t>
  </si>
  <si>
    <t>Actualizar 2 sistema de información</t>
  </si>
  <si>
    <t>Mejorar la eficiencia y rapidez en la administración publica municipal un 30%</t>
  </si>
  <si>
    <t>Nº de Funcionarios capacitados</t>
  </si>
  <si>
    <t xml:space="preserve">Capacitar 36 funcionarios </t>
  </si>
  <si>
    <t>capacitar 1200 personas sobre la participación en la gestión publica local</t>
  </si>
  <si>
    <t>Optimización de acueductos Rurales</t>
  </si>
  <si>
    <t>Mejoramiento de 2000 ml sistema de acueducto Rural</t>
  </si>
  <si>
    <t>No. Ml mejorados</t>
  </si>
  <si>
    <t>10 acueductos Rurales</t>
  </si>
  <si>
    <t xml:space="preserve">Construccón Alcantarillado Convenio </t>
  </si>
  <si>
    <t xml:space="preserve">Construcción Unidades Sanitarias Familiares Rurales Municipio del Líbano </t>
  </si>
  <si>
    <t xml:space="preserve">Apoyo para la gestión de la construcción de 400 Unidades Sanitarias Familiares Rurales en el Municipio </t>
  </si>
  <si>
    <t xml:space="preserve">Gestión  para la construcción Alcantarillado Convenio </t>
  </si>
  <si>
    <t>Alcantarillado construido</t>
  </si>
  <si>
    <t xml:space="preserve">Gestionar el proyecto para la Construcción de 200 Unidades Sanitarias Familiares Rurales en el Municipio </t>
  </si>
  <si>
    <t>Nº de unidades construidas</t>
  </si>
  <si>
    <t>Conformar 2   acueductos Rurales</t>
  </si>
  <si>
    <t>PROGRAMA 5.2. PARTICIPACION CIUDADANA</t>
  </si>
  <si>
    <t>Nº de personas capacitadas</t>
  </si>
  <si>
    <t>Participación Comunitaria</t>
  </si>
  <si>
    <t>Promover 5 mecanismos de participación comunitaria</t>
  </si>
  <si>
    <t>Nº de mecanismos implementados</t>
  </si>
  <si>
    <t>Nº de informes socializados y publicados</t>
  </si>
  <si>
    <t>Internet para todas las dependencias</t>
  </si>
  <si>
    <t>60 % de las dependencias con servicio de Internet</t>
  </si>
  <si>
    <t>Actualizar el 60 % de los equipos de sistemas</t>
  </si>
  <si>
    <t xml:space="preserve">Adquisición de Equipos de Audiovisuales para realizar presentaciones </t>
  </si>
  <si>
    <t>Nº de Equipos Adquiridos</t>
  </si>
  <si>
    <t>% de dependencias con internet/ total dependencias</t>
  </si>
  <si>
    <t>Nº de paginas Web mejorada</t>
  </si>
  <si>
    <t>% de equipos actualizados/ % total de Equipos</t>
  </si>
  <si>
    <t xml:space="preserve">Disminuir la cartera </t>
  </si>
  <si>
    <t>500 Millones</t>
  </si>
  <si>
    <t>Reducir la cartera a 250 millones</t>
  </si>
  <si>
    <t>preservar el orden publico en el 100 % del territorio</t>
  </si>
  <si>
    <t>Sec General y del Interior</t>
  </si>
  <si>
    <t>Nº de equipos adquiridos</t>
  </si>
  <si>
    <t>Apoyar 4 proyectos para los reclusos</t>
  </si>
  <si>
    <t>INSPECCION DE TRANSITO Y TRANSPORTE</t>
  </si>
  <si>
    <t>Dotación y modernización oficina de transito</t>
  </si>
  <si>
    <t>No. De dotaciones realizadas</t>
  </si>
  <si>
    <t>Mejoramiento de la planta de tratamiento del acueducto urbano en un 20%</t>
  </si>
  <si>
    <t>Por el Agua que Queremos</t>
  </si>
  <si>
    <t xml:space="preserve">No. De Ml mejorados </t>
  </si>
  <si>
    <t>EMSER</t>
  </si>
  <si>
    <t>ALCALDIA - EMSER</t>
  </si>
  <si>
    <t>Por un Líbano Iluminado</t>
  </si>
  <si>
    <t>Actualizar al 100%  el inventario de Invasiones y asentamientos Humanos subnormales</t>
  </si>
  <si>
    <t>Nº de inventarios actualizados</t>
  </si>
  <si>
    <t>Lograr la Adjudicación de 100 Subsidios de vivienda, en las convocatorias publicas</t>
  </si>
  <si>
    <t xml:space="preserve">Prevenir es primero </t>
  </si>
  <si>
    <t>Atención y prevención de Desastres (Bomberos)</t>
  </si>
  <si>
    <t>Prestación de servicios para la atención y prevención de desastres</t>
  </si>
  <si>
    <t>Contratación con Bomberos Voluntarios  La prestación de servicios para la atención y prevención de desastres</t>
  </si>
  <si>
    <t>Nº de Contratos con bomberos para la prevención y atención de desastres</t>
  </si>
  <si>
    <t xml:space="preserve"> </t>
  </si>
  <si>
    <t>CLOPAD</t>
  </si>
  <si>
    <t xml:space="preserve">elaborar un diagnostico de los asentamientos Humanos en zonas de riesgo </t>
  </si>
  <si>
    <t>1 diagnostico realizado</t>
  </si>
  <si>
    <t>Simulacros de desastres</t>
  </si>
  <si>
    <t>Nº de simulacros realizados</t>
  </si>
  <si>
    <t>Sensibilización en materia de prevención y atención de desastres</t>
  </si>
  <si>
    <t>Capacitar el 20 % de la población en materia de prevención y atención de desastres</t>
  </si>
  <si>
    <t>Actualización de los Protocolos de Atención y prevención de Desastres</t>
  </si>
  <si>
    <t xml:space="preserve">Un protocolo actualizado </t>
  </si>
  <si>
    <t>Nº de protocolos actualizados</t>
  </si>
  <si>
    <t>Implementación de talleres educativos para prevención y atención de desastres en Instituciones educativas, Entidades publicas y privadas</t>
  </si>
  <si>
    <t>Realizar 20 Talleres</t>
  </si>
  <si>
    <t>Nº de talleres realizados</t>
  </si>
  <si>
    <t xml:space="preserve">META:  Apoyar las operaciones que realiza la fuerza publica para preservar la seguridad Ciudadana, Realizar el pago de los Corregidores y brindar las condiciones necesarias para la resolución de conflictos </t>
  </si>
  <si>
    <t>ARCHIVO</t>
  </si>
  <si>
    <t>Saneamiento de las Finanzas Publicas LEY 550</t>
  </si>
  <si>
    <t>TOTAL</t>
  </si>
  <si>
    <t>RESPONSABLE</t>
  </si>
  <si>
    <t>SUBPROGRAMA</t>
  </si>
  <si>
    <t>META CUATRENIO</t>
  </si>
  <si>
    <t>PROYECTOS</t>
  </si>
  <si>
    <t>LINEA BASE</t>
  </si>
  <si>
    <t>META PRODUCTO CUATRENIO</t>
  </si>
  <si>
    <t>TIPO DE META</t>
  </si>
  <si>
    <t>VALOR ESPERADO 2011</t>
  </si>
  <si>
    <t>SGP</t>
  </si>
  <si>
    <t>ESP.</t>
  </si>
  <si>
    <t>RP</t>
  </si>
  <si>
    <t>CONV</t>
  </si>
  <si>
    <t>OTROS</t>
  </si>
  <si>
    <t>Por una vejez digna</t>
  </si>
  <si>
    <t>Atender 1.500 adultos mayores</t>
  </si>
  <si>
    <t>MM</t>
  </si>
  <si>
    <t>MI</t>
  </si>
  <si>
    <t>La discapacidad no limita</t>
  </si>
  <si>
    <t>Ayudas técnicas para población en discapacidad</t>
  </si>
  <si>
    <t>Líbano … una mano amiga</t>
  </si>
  <si>
    <t>Atención población desplazada</t>
  </si>
  <si>
    <t>Dotación física, tecnológica y didáctica</t>
  </si>
  <si>
    <t>Transporte escolar</t>
  </si>
  <si>
    <t>Pago de servicios públicos de las instituciones educativas</t>
  </si>
  <si>
    <t>Premio al Mejor Bachiller cada Año</t>
  </si>
  <si>
    <t>Plan Educativo Municipal</t>
  </si>
  <si>
    <t>1.2.3. Fortalecimiento de la educación superior</t>
  </si>
  <si>
    <t>Cooperar con otros entes deportivos la practica del deporte y recreación</t>
  </si>
  <si>
    <t>Mantenimiento y sostenimiento escenarios culturales</t>
  </si>
  <si>
    <t>Dotación de escenarios culturales</t>
  </si>
  <si>
    <t>Promoción y fomento de la cultura libanense</t>
  </si>
  <si>
    <t>Biblioteca libanense de cultura</t>
  </si>
  <si>
    <t>Líbano en la feria internacional del Libro de Bogotá</t>
  </si>
  <si>
    <t>Mantenimiento y sostenimiento de bibliotecas</t>
  </si>
  <si>
    <t>Rehabilitación y modernización de bibliotecas públicas.</t>
  </si>
  <si>
    <t>SUBTOTAL</t>
  </si>
  <si>
    <t>Por nuestro aroma</t>
  </si>
  <si>
    <t>Impulsar la agroindustria cafetera</t>
  </si>
  <si>
    <t>Reactivación Agropecuaria</t>
  </si>
  <si>
    <t>Fortalecer los programas y proyectos de asistencia técnica agropecuaria</t>
  </si>
  <si>
    <t>Promover y/o financiar proyectos de desarrollo en la zona rural</t>
  </si>
  <si>
    <t>Promoción de mecanismos de asociación y alianzas de productores</t>
  </si>
  <si>
    <t>Dotación insumos necesarios para programas del sector agropecuario</t>
  </si>
  <si>
    <t>Organización y promoción turística</t>
  </si>
  <si>
    <t>Recuperación de atractivos turísticos naturales</t>
  </si>
  <si>
    <t>La Economía Territorial que todos queremos</t>
  </si>
  <si>
    <t>Generación de alternativas de producción, comercialización e industrialización.</t>
  </si>
  <si>
    <t>Sensibilización ambiental</t>
  </si>
  <si>
    <t>Recuperación Monte Tauro</t>
  </si>
  <si>
    <t>Adquisición de predios de importancia hídrica y ecológica</t>
  </si>
  <si>
    <t>Conservación de micro cuencas que abastecen el acueducto</t>
  </si>
  <si>
    <t>PGIRS</t>
  </si>
  <si>
    <t>Tratamiento y disposición final de residuos sólidos (PGIRS)</t>
  </si>
  <si>
    <t xml:space="preserve">No mas invasiones </t>
  </si>
  <si>
    <t>Actualizar el Inventario detallado de todas las viviendas y la población asentada en zonas de alto riesgo y ejercer acciones de control</t>
  </si>
  <si>
    <t>Gestionar recursos y subsidios para reubicación de las viviendas en zonas de riesgo.</t>
  </si>
  <si>
    <t>Por el techo que soñamos</t>
  </si>
  <si>
    <t>Gestionar recursos de cofinanciación y subsidios con el fin de ejecutar programas de mejoramientos de vivienda y entorno en
zona Urbana y Rural del municipio</t>
  </si>
  <si>
    <t>MEJORAR 100 VIVIENDAS</t>
  </si>
  <si>
    <t xml:space="preserve">Promover programas de vivienda de interés social y Prioritario </t>
  </si>
  <si>
    <t>Numero de lotes adquiridos para solución de vivienda</t>
  </si>
  <si>
    <t>Diseñar, promover e implementar un  programa de legalización y titulación de predios que no estén en zona de riesgo</t>
  </si>
  <si>
    <t>Legalizar 40 predios</t>
  </si>
  <si>
    <t>Numero de Viviendas legalizadas</t>
  </si>
  <si>
    <t>Promover programas de vivienda rural</t>
  </si>
  <si>
    <t>40 Soluciones de vivienda rural</t>
  </si>
  <si>
    <t>Adecuación de áreas urbanas y rurales en zonas de alto riesgo</t>
  </si>
  <si>
    <t>Mantenimiento y operación de vehículos y equipos de las fuerzas armadas.</t>
  </si>
  <si>
    <t>Modernización tecnológica para proyectos de seguridad</t>
  </si>
  <si>
    <t>Apoyo proyectos para el sostenimiento de la cárcel</t>
  </si>
  <si>
    <t>Fortalecimiento a los espacios de participación y concertación ciudadana</t>
  </si>
  <si>
    <t xml:space="preserve">Capacitación a la comunidad sobre participación en la gestión publica local                                                                                                                                          </t>
  </si>
  <si>
    <t>Promover mecanismos de participación comunitaria</t>
  </si>
  <si>
    <t>Socialización, edición y publicación de informes de gestión.</t>
  </si>
  <si>
    <t>Procesos integrales de evaluación institucional y reorganización administrativa</t>
  </si>
  <si>
    <t>Conformación y actualización de sistemas de información</t>
  </si>
  <si>
    <t>Fortalecimiento administrativo y financiero.</t>
  </si>
  <si>
    <t>Sustituir 12000 Ml  de la red publica de conducción y distribución de acueducto</t>
  </si>
  <si>
    <t>27,420 ML</t>
  </si>
  <si>
    <t xml:space="preserve">Presentacion del Proyecto y Estudio de Preinversion.  Calculos y Diseños. Acueducto alterno cabecera Municipal </t>
  </si>
  <si>
    <t xml:space="preserve">Proyecto Viabilizado para la construcción  acueducto alterno para la prestación del servicio a la zona de expansióin urbana (80 ha) </t>
  </si>
  <si>
    <t>Proyecto Presentado</t>
  </si>
  <si>
    <t>Potabilización de acueducto urbano.</t>
  </si>
  <si>
    <t>Actualizacion.</t>
  </si>
  <si>
    <t>Actualizacion adoptada.</t>
  </si>
  <si>
    <t>% Actualiz . / % Proyectado</t>
  </si>
  <si>
    <t>EMSER E.S.P.</t>
  </si>
  <si>
    <t>Apoyo a  la Gestion para el Mejoramiento de las redes que conducen y distribuyen el agua para el consumo humano en el municipio.</t>
  </si>
  <si>
    <t xml:space="preserve">Apoyo en la gestiòn para la construcción plantas de tratamiento de aguas residuales </t>
  </si>
  <si>
    <t xml:space="preserve">Apoyo en la gestiòn para el mejoramiento de las redes intermedias domiciliarias </t>
  </si>
  <si>
    <t>QUE EL RECURSO HUMANO SEA EFICIENTE Y GENERE PROCESOS EFECTIVOS Y CON CAPACIDAD TECNOLOGICA PARA LA ADMINISTRACION DE LOS PROCESOS DE AFILIACION, DEPURACION DE LA BASE DE DATOS DEL SGSSS DEL MUNICIPIO</t>
  </si>
  <si>
    <t>Apoyo en la gestion para el mejoramiento de las redes que conducen  el sistema de alcantarillado a su disposición final</t>
  </si>
  <si>
    <t>Municipio - EMSER E-S.P.</t>
  </si>
  <si>
    <t xml:space="preserve">Mejoramiento de 5,000 Ml. De las redes intermedias domiciliraias de aguas combinadas </t>
  </si>
  <si>
    <t xml:space="preserve">33.000 Ml. De redes intermedias domiciliarias de aguas combinadas mejoradas.  </t>
  </si>
  <si>
    <t xml:space="preserve">Mejoramiento de 4000 Ml. de las redes que conducen  las aguas servidas a las PTARS en el  Municipio </t>
  </si>
  <si>
    <t xml:space="preserve">4000  Ml.  de las redes que conducen las aguas servidas   a las PTARS en el Municipio mejoradas. </t>
  </si>
  <si>
    <t xml:space="preserve">Realización de  200 talleres dirigidos a las 50 Juntas Acción comunal del Municipio del Líbano sobre la cultura ciudadana </t>
  </si>
  <si>
    <t>No. Talleres dictados.</t>
  </si>
  <si>
    <t xml:space="preserve">Realización de 200 dirigidos a  las 50 Juntas de Acción comunal de la zona urbana del Municipio </t>
  </si>
  <si>
    <t xml:space="preserve">Adquisicion de Vehiculo Compactador Doble Troque. Recolector de Residuos.  </t>
  </si>
  <si>
    <t>No.de Vehiculos adquiridos.</t>
  </si>
  <si>
    <t>Optimización de la capacidad tecnica para  la prestación del servicio de aseo en el area urba.</t>
  </si>
  <si>
    <t>Optimización de la actividades de la prestación del servicio de aseo  con la adquisicion de un nuevo vehiculo recolector.</t>
  </si>
  <si>
    <t>Fortalecer las organizaciones que se dedican a la recuperación y transformación de los  residuos sólidos aprovechables.</t>
  </si>
  <si>
    <t>Fortalecer el manejo  integral de los residuos sólidos generados en el  del Municipio, a través de organizaciones recuperadoras.</t>
  </si>
  <si>
    <t>No.organizaciones apoyadas.</t>
  </si>
  <si>
    <t>Ejecucion de Cierre, abandono y recuperacion  ambiental de   botaderos a cielo abierto ubicado en el Lote La Ucrania.</t>
  </si>
  <si>
    <t>Instalaciones competitivas para todos</t>
  </si>
  <si>
    <t>El 70 % de las instalaciones publicas muncipales mejoradas</t>
  </si>
  <si>
    <t>Realizar un mantenimiento cada año de la Alcaldia Municipal</t>
  </si>
  <si>
    <t>Nº de Indicadores realizados</t>
  </si>
  <si>
    <t>Realizar la modernización de tres centros de abastos</t>
  </si>
  <si>
    <t>Nº de centros de abastos modernizados</t>
  </si>
  <si>
    <t>Realizar una adecuación cada año a la planta de beneficio</t>
  </si>
  <si>
    <t>Nº de adecuacines realizadas</t>
  </si>
  <si>
    <t xml:space="preserve"> Sec Planeación</t>
  </si>
  <si>
    <t>Apoyo Defensa Civil</t>
  </si>
  <si>
    <t>Dotación y modernización defensa Civil</t>
  </si>
  <si>
    <t>Coperar con el funcionamiento de Defensa Civil en el Municipio</t>
  </si>
  <si>
    <t>Nº de aoyos realizados</t>
  </si>
  <si>
    <t>Gestión Construcción casa de Justicia Regional</t>
  </si>
  <si>
    <t>Proyecto presentado</t>
  </si>
  <si>
    <t>Capacitar 80 personas en seguridad Ciudadana</t>
  </si>
  <si>
    <t xml:space="preserve">Cierre y Saneamiento Ambiental del  botadero  a cielo abierto del Municipio de Libano. </t>
  </si>
  <si>
    <t xml:space="preserve">Cierre ambiental de botadero a cielo abierto </t>
  </si>
  <si>
    <t>Botadero a cielo abierto cerrado.</t>
  </si>
  <si>
    <t>Participacion del Municipio en el Proyecto Regional de Residuos Solidos - Armero Guayabal.</t>
  </si>
  <si>
    <t>Disposicion final en el Relleno Sanitario Regional.</t>
  </si>
  <si>
    <t>Disponer los residuos solidos generados en el Municipio, en el Relleno Sanitario Regional. 20000 toneladas.</t>
  </si>
  <si>
    <t>No. De toneladas dispuestas.</t>
  </si>
  <si>
    <t>Adquisición y actualización de equipos de cómputo, redes informáticas y software licenciado.</t>
  </si>
  <si>
    <t>EJE Nº 1 . GOBERNABILIDAD CON SENTIDO SOCIAL (50%)</t>
  </si>
  <si>
    <t>PROGRAMA 1.1. DESARROLLO SOCIAL</t>
  </si>
  <si>
    <t>PROGRAMA 1.2. EDUCACION</t>
  </si>
  <si>
    <t>1.4.1. Formación y estimulo de la actividades deportivas y recreativas hacia la comunidad</t>
  </si>
  <si>
    <t>PROGRAMA 1.4. DEPORTE Y RECREACION</t>
  </si>
  <si>
    <t>PROGRAMA 1.5. ARTE Y CULTURA</t>
  </si>
  <si>
    <t xml:space="preserve">PESO META/ OBJETIVO: 10 %PESO </t>
  </si>
  <si>
    <t xml:space="preserve">PESO META/ OBJETIVO: 20 %PESO </t>
  </si>
  <si>
    <t xml:space="preserve">PESO META/ OBJETIVO: 25 %PESO </t>
  </si>
  <si>
    <t xml:space="preserve">PESO META/ OBJETIVO: 35 %PESO </t>
  </si>
  <si>
    <t>Apoyo a la producción cafetera con calidad</t>
  </si>
  <si>
    <t>EJE Nº 2. CRECIMIENTO ECONOMICO (10%)</t>
  </si>
  <si>
    <t>Ampliación, adecuación y mantenimiento de la infraestructura educativa</t>
  </si>
  <si>
    <t>Construcciones nuevas Aulas</t>
  </si>
  <si>
    <t>1.2.2. Cobertura Educativa</t>
  </si>
  <si>
    <t>META:  Garantizar la calidad y la equidad para el acceso al servicio de salud y aumentar la cobertura del aseguramiento en salud en el municipio de Líbano en el
año. Desarrollar el plan local de salud en compañía de los actores involucrados especialmente la red publica.</t>
  </si>
  <si>
    <t>META:  Lograr la ocupación del tiempo libre de nuestra población especialmente: niños, niñas y adolescentes con el propósito de lograr una sana diversión, y por consiguiente excelentes condiciones físicas de una manera integral, posicionar al ILIDER como uno de los pocos Institutos para el fomento y la recreación como ejemplo a nivel Departamental.</t>
  </si>
  <si>
    <t>Modernización simulador pruebas ICFES</t>
  </si>
  <si>
    <t>1.2.1.Calidad  Educación</t>
  </si>
  <si>
    <t>AGROECOTURISMO</t>
  </si>
  <si>
    <t xml:space="preserve"> Presentación de Proyectos agro turísticos y eco turísticos.</t>
  </si>
  <si>
    <t>Nº portafolios Elaborados</t>
  </si>
  <si>
    <t>Nº de proyectos presentados</t>
  </si>
  <si>
    <t>Inventario Agroecoturistico Municipal</t>
  </si>
  <si>
    <t>Tener 1 Inventario Agroecoturistico Municipal</t>
  </si>
  <si>
    <t xml:space="preserve">Gestionar proyectos productivos </t>
  </si>
  <si>
    <t>Gestionar 4 proyectos productivos</t>
  </si>
  <si>
    <t>Nº de proyectos productivos Gestionados</t>
  </si>
  <si>
    <t>Nº de alternativas de producción comercialización e industrialización implementados</t>
  </si>
  <si>
    <t>EJE Nº 3 . POR UN AMBIENTE SANO (15%)</t>
  </si>
  <si>
    <t>AGUA PARA TODOS</t>
  </si>
  <si>
    <t>PROGRAMA 4.1. MOVILIDAD</t>
  </si>
  <si>
    <t>PROGRAMA 4.2. SERVICIOS PUBLICOS</t>
  </si>
  <si>
    <t>EJE Nº 4. COMPETITIVIDAD Y ORDENAMIENTO TERRITORIAL (10%)</t>
  </si>
  <si>
    <t>PROGRAMA 4.3. HABITAD CON DIGNIDAD</t>
  </si>
  <si>
    <t>PROGRAMA 4.4. EQUIPAMENTO MUNICIPAL</t>
  </si>
  <si>
    <t>PROGRAMA 4.5. PREVENCION Y ATENCION DE DESASTRES</t>
  </si>
  <si>
    <t>Adquisición de  50 Predios para la construcción de vivienda de interés prioritaria</t>
  </si>
  <si>
    <t>EJE Nº 5 . CALIDAD INSTITUCIONAL (15%)</t>
  </si>
  <si>
    <t>PROGRAMA 5.1. SEGURIDAD</t>
  </si>
  <si>
    <t>PROGRAMA 5.3. ADMINISTRACION</t>
  </si>
  <si>
    <t xml:space="preserve">PROGRAMA 5.4. MODERNIZACION TECNOLOGICA </t>
  </si>
  <si>
    <t>RECURSOS EN MILLONES DE PESOS</t>
  </si>
  <si>
    <r>
      <rPr>
        <b/>
        <sz val="9"/>
        <rFont val="Arial"/>
        <family val="2"/>
      </rPr>
      <t>META</t>
    </r>
    <r>
      <rPr>
        <sz val="9"/>
        <rFont val="Arial"/>
        <family val="2"/>
      </rPr>
      <t>:  Elevar los niveles de organización y participación  en 30% para tener en el año 2011, una sociedad mas participativa con  incidencia en el desarrollo del municipio y Disminuir el nivel de inequidad social y de discriminación de grupos poblacionales como la niñez, la adolescencia, la juventud, la tercera edad y las personas en situación de discapacidad en el municipio de Líbano.</t>
    </r>
  </si>
  <si>
    <t xml:space="preserve">COORDINACIÓN EDUCACION </t>
  </si>
  <si>
    <t>ILIDER</t>
  </si>
  <si>
    <t>ILIDER,  SEC. INFRAESTRUCTURA</t>
  </si>
  <si>
    <t>COOR. CULTURA, SEC INFRAESTRUCTURA</t>
  </si>
  <si>
    <t>COORD. CULTURA</t>
  </si>
  <si>
    <t>1. 5.1.  Fortalecimiento de la gestión cultural</t>
  </si>
  <si>
    <t>1.5.2. Líbano cuna literaria del Tolima</t>
  </si>
  <si>
    <t>1.5.3. Fortalecimiento bibliotecas Municipales</t>
  </si>
  <si>
    <t>Adecuación y mantenimiento del matadero municipal de acuerdo al decreto 1500 de 2007</t>
  </si>
  <si>
    <t xml:space="preserve">COBERTURA </t>
  </si>
  <si>
    <t>Afianzar el CERES Parque de los Nevados</t>
  </si>
  <si>
    <t>Gestionar y apoyar los programas del SENA, en nuestro Municipio</t>
  </si>
  <si>
    <t>Afianzar el FESLI, para apoyo a los universitarios de bajos recursos</t>
  </si>
  <si>
    <r>
      <t>META:</t>
    </r>
    <r>
      <rPr>
        <sz val="9"/>
        <rFont val="Arial"/>
        <family val="2"/>
      </rPr>
      <t xml:space="preserve">  Reducir el índice de desempleo en un 20 %, posibilitando la producción cafetera, prestar asistencia técnica a todos los pequeños productores Agropecuarios, Impulso a la microempresa y presentación de proyectos productivos.</t>
    </r>
  </si>
  <si>
    <t>PROGRAMA 2.2 TURISMO</t>
  </si>
  <si>
    <t>PROGRAMA 3.1. LIBANO AMBIENTAL Y SALUDABLE</t>
  </si>
  <si>
    <t>NOMBRE DEL INDICADOR</t>
  </si>
  <si>
    <t>Fortalecimiento de capacitación para mejor desempeño en la gestión pública</t>
  </si>
  <si>
    <t>SECTOR</t>
  </si>
  <si>
    <t>EDUCACION</t>
  </si>
  <si>
    <t>SALUD</t>
  </si>
  <si>
    <t>AGUA POTABLE</t>
  </si>
  <si>
    <t>DEPORTE</t>
  </si>
  <si>
    <t>CULTURA</t>
  </si>
  <si>
    <t>LIBRE INVERSION OTROS SECTORES</t>
  </si>
  <si>
    <t>TOTALES</t>
  </si>
  <si>
    <t>EJE 1</t>
  </si>
  <si>
    <t>EJE 2</t>
  </si>
  <si>
    <t>EJE 3</t>
  </si>
  <si>
    <t>EJE 4</t>
  </si>
  <si>
    <t>EJE 5</t>
  </si>
  <si>
    <t>TOTAL EJE</t>
  </si>
  <si>
    <t>VALOR ESPERADO 2008</t>
  </si>
  <si>
    <t>VALOR ESPERADO 2009</t>
  </si>
  <si>
    <t>VALOR ESPERADO 2010</t>
  </si>
  <si>
    <t>Mantener el sistema de alumbrado público por encima del 90% en buen estado</t>
  </si>
  <si>
    <t>SECRETARIA DE PLANEACION</t>
  </si>
  <si>
    <t>1.1  Garantías universales básicas</t>
  </si>
  <si>
    <t>AÑO</t>
  </si>
  <si>
    <t>FUENTE</t>
  </si>
  <si>
    <t>Gestión presentación de proyectos para la Construcción y mejoramiento de escenarios culturales.</t>
  </si>
  <si>
    <t>Gestionar proyecto construcción nueva biblioteca</t>
  </si>
  <si>
    <t>Gestionar los proyectos de la recuperación de establecimientos educativos que presentan alto grado de deterioro en su estructura</t>
  </si>
  <si>
    <t>16.504 niños, niñas y adolescentes</t>
  </si>
  <si>
    <t>70%</t>
  </si>
  <si>
    <t>1.2  Superación de situaciones de limitación en el acceso a las garantías universales</t>
  </si>
  <si>
    <t>4.951 niños, niñas y adolescentes</t>
  </si>
  <si>
    <t>95%</t>
  </si>
  <si>
    <t>1.3  Restablecimiento de derechos cuando se despoja a alguien de ellos</t>
  </si>
  <si>
    <t xml:space="preserve">825 niños, niñas y adolescentes </t>
  </si>
  <si>
    <t xml:space="preserve">Garantizar los derechos de 16.504   niños, niñas y adolescentes </t>
  </si>
  <si>
    <t>Dotación para la prestación del servicio de alimentación escolar y reposición de dotación.</t>
  </si>
  <si>
    <t>No. De familias benificarías del Programa</t>
  </si>
  <si>
    <t>Cofinanciación programa de Alimentación Escolar para 4500 Niñas y Niños</t>
  </si>
  <si>
    <t>Mejorar en un mínimo del  10% los resultados de los estudiantes del Líbano en las diferentes pruebas de estado</t>
  </si>
  <si>
    <t>No. De simuladores instalados</t>
  </si>
  <si>
    <t>No. Instituciones mejoradas</t>
  </si>
  <si>
    <t>No. De instituciones</t>
  </si>
  <si>
    <t>No. De bachilleres premiados</t>
  </si>
  <si>
    <t xml:space="preserve">Capacitar 100 docentes en formulación de pruebas tipo Icfes </t>
  </si>
  <si>
    <t>No. De docentes capacitados</t>
  </si>
  <si>
    <t>No. Plan aprobado</t>
  </si>
  <si>
    <t>700 personas atendida en: extra-edad,
desplazados, con necesidades educativas
especiales integrables y no integrables, y
con problemas de comportamiento.</t>
  </si>
  <si>
    <t>No. De personas atendidas</t>
  </si>
  <si>
    <t>No. De estudiantes transportados</t>
  </si>
  <si>
    <t>No. De aulas construidas</t>
  </si>
  <si>
    <t>No. De instituciones atendidas</t>
  </si>
  <si>
    <t xml:space="preserve">No. De alumnos atendidos </t>
  </si>
  <si>
    <t>No. De adecuaciones realizadas</t>
  </si>
  <si>
    <t>No. De programas</t>
  </si>
  <si>
    <t xml:space="preserve">Masificar la actividad cultural en todo el Municipio, promocionar y preservar la cultura libanense a nivel nacional </t>
  </si>
  <si>
    <t>Actividades de fomento y apoyo eventos culturales y de capacitación que conlleven a la masificación cultural</t>
  </si>
  <si>
    <t>No. De actividades desarrolladas</t>
  </si>
  <si>
    <t>No. Escenarios atendidos</t>
  </si>
  <si>
    <t>No. Escenarios dotados</t>
  </si>
  <si>
    <t>No. Escenarios construidos</t>
  </si>
  <si>
    <t>Apoyar el desarrollo de las redes de información, bandas, coros, museos, bibliotecas, agrupaciones culturales</t>
  </si>
  <si>
    <t>No. De redes atendidas</t>
  </si>
  <si>
    <t>No. De eventos de promoción desarrollados</t>
  </si>
  <si>
    <t>Aumentar en 20  el número de títulos de la Biblioteca Libanense de Cultura</t>
  </si>
  <si>
    <t xml:space="preserve">No. De participaciones en la Feria  </t>
  </si>
  <si>
    <t>Consolidar y aumentar el número de bibliotecas en el Municipio con el fin de fomentar el interés por la lectura</t>
  </si>
  <si>
    <t>No. De bibliotecas atendidas</t>
  </si>
  <si>
    <t>No. De bibliotecas rehabilitadas</t>
  </si>
  <si>
    <t>Gestión la continuidad de programas de Atención especial a
grupos poblacionales en
situación vulnerabilidad</t>
  </si>
  <si>
    <t>Apoyo para el mejoramiento e implementación de los proyectos educativos institucionales</t>
  </si>
  <si>
    <t>No. De Proyectos Apoyados</t>
  </si>
  <si>
    <t>Sección Infraestructura</t>
  </si>
  <si>
    <t>Nº de acueductos Construidos</t>
  </si>
</sst>
</file>

<file path=xl/styles.xml><?xml version="1.0" encoding="utf-8"?>
<styleSheet xmlns="http://schemas.openxmlformats.org/spreadsheetml/2006/main">
  <numFmts count="3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 #,##0.0\ _€_-;\-* #,##0.0\ _€_-;_-* &quot;-&quot;??\ _€_-;_-@_-"/>
    <numFmt numFmtId="181" formatCode="_-* #,##0\ _€_-;\-* #,##0\ _€_-;_-* &quot;-&quot;??\ _€_-;_-@_-"/>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
    <numFmt numFmtId="187" formatCode="0.0"/>
  </numFmts>
  <fonts count="61">
    <font>
      <sz val="11"/>
      <color theme="1"/>
      <name val="Calibri"/>
      <family val="2"/>
    </font>
    <font>
      <sz val="11"/>
      <color indexed="8"/>
      <name val="Calibri"/>
      <family val="2"/>
    </font>
    <font>
      <sz val="10"/>
      <name val="Arial"/>
      <family val="0"/>
    </font>
    <font>
      <b/>
      <sz val="10"/>
      <name val="Arial"/>
      <family val="2"/>
    </font>
    <font>
      <sz val="8"/>
      <name val="Tahoma"/>
      <family val="2"/>
    </font>
    <font>
      <sz val="9"/>
      <name val="Arial"/>
      <family val="2"/>
    </font>
    <font>
      <b/>
      <sz val="9"/>
      <name val="Arial"/>
      <family val="2"/>
    </font>
    <font>
      <b/>
      <sz val="8"/>
      <name val="Arial"/>
      <family val="2"/>
    </font>
    <font>
      <sz val="9"/>
      <color indexed="10"/>
      <name val="Arial"/>
      <family val="2"/>
    </font>
    <font>
      <b/>
      <sz val="9"/>
      <color indexed="10"/>
      <name val="Arial"/>
      <family val="2"/>
    </font>
    <font>
      <b/>
      <sz val="11"/>
      <color indexed="10"/>
      <name val="Arial"/>
      <family val="2"/>
    </font>
    <font>
      <sz val="8"/>
      <name val="Arial"/>
      <family val="2"/>
    </font>
    <font>
      <b/>
      <sz val="12"/>
      <name val="Arial"/>
      <family val="2"/>
    </font>
    <font>
      <b/>
      <sz val="16"/>
      <name val="Arial Rounded MT Bold"/>
      <family val="2"/>
    </font>
    <font>
      <sz val="9"/>
      <color indexed="8"/>
      <name val="Arial"/>
      <family val="2"/>
    </font>
    <font>
      <sz val="8"/>
      <name val="Calibri"/>
      <family val="2"/>
    </font>
    <font>
      <sz val="9"/>
      <color indexed="8"/>
      <name val="Calibri"/>
      <family val="2"/>
    </font>
    <font>
      <sz val="8"/>
      <color indexed="8"/>
      <name val="Calibri"/>
      <family val="2"/>
    </font>
    <font>
      <sz val="8"/>
      <color indexed="8"/>
      <name val="Arial"/>
      <family val="2"/>
    </font>
    <font>
      <sz val="9"/>
      <name val="Tahoma"/>
      <family val="2"/>
    </font>
    <font>
      <b/>
      <sz val="18"/>
      <color indexed="62"/>
      <name val="Cambria"/>
      <family val="2"/>
    </font>
    <font>
      <b/>
      <sz val="11"/>
      <color indexed="8"/>
      <name val="Calibri"/>
      <family val="2"/>
    </font>
    <font>
      <sz val="11"/>
      <name val="Calibri"/>
      <family val="2"/>
    </font>
    <font>
      <sz val="10"/>
      <color indexed="8"/>
      <name val="Arial"/>
      <family val="2"/>
    </font>
    <font>
      <b/>
      <sz val="9"/>
      <color indexed="8"/>
      <name val="Arial"/>
      <family val="2"/>
    </font>
    <font>
      <b/>
      <sz val="10"/>
      <color indexed="8"/>
      <name val="Arial"/>
      <family val="2"/>
    </font>
    <font>
      <u val="single"/>
      <sz val="11"/>
      <color indexed="12"/>
      <name val="Calibri"/>
      <family val="2"/>
    </font>
    <font>
      <u val="single"/>
      <sz val="11"/>
      <color indexed="36"/>
      <name val="Calibri"/>
      <family val="2"/>
    </font>
    <font>
      <b/>
      <sz val="12"/>
      <color indexed="8"/>
      <name val="Arial"/>
      <family val="2"/>
    </font>
    <font>
      <sz val="12"/>
      <color indexed="8"/>
      <name val="Calibri"/>
      <family val="2"/>
    </font>
    <font>
      <sz val="12"/>
      <color indexed="8"/>
      <name val="Arial"/>
      <family val="2"/>
    </font>
    <font>
      <b/>
      <sz val="12"/>
      <color indexed="8"/>
      <name val="Calibri"/>
      <family val="0"/>
    </font>
    <font>
      <sz val="10"/>
      <color indexed="9"/>
      <name val="Arial"/>
      <family val="2"/>
    </font>
    <font>
      <b/>
      <sz val="8"/>
      <color indexed="10"/>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62"/>
      <name val="Calibri"/>
      <family val="2"/>
    </font>
    <font>
      <b/>
      <sz val="13"/>
      <color indexed="6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9"/>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49"/>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hair"/>
      <bottom style="hair"/>
    </border>
    <border>
      <left style="thin"/>
      <right style="thin"/>
      <top style="hair"/>
      <bottom style="thin"/>
    </border>
    <border>
      <left/>
      <right/>
      <top/>
      <bottom style="thin"/>
    </border>
    <border>
      <left/>
      <right/>
      <top style="thin"/>
      <bottom/>
    </border>
    <border>
      <left style="thin"/>
      <right style="thin"/>
      <top/>
      <bottom style="thin"/>
    </border>
    <border>
      <left style="thin"/>
      <right style="thin"/>
      <top style="thin"/>
      <bottom/>
    </border>
    <border>
      <left style="thin"/>
      <right>
        <color indexed="63"/>
      </right>
      <top>
        <color indexed="63"/>
      </top>
      <bottom>
        <color indexed="63"/>
      </bottom>
    </border>
    <border>
      <left style="thin"/>
      <right/>
      <top style="thin"/>
      <bottom/>
    </border>
    <border>
      <left/>
      <right style="thin"/>
      <top style="thin"/>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21" borderId="2" applyNumberFormat="0" applyAlignment="0" applyProtection="0"/>
    <xf numFmtId="0" fontId="53" fillId="0" borderId="3" applyNumberFormat="0" applyFill="0" applyAlignment="0" applyProtection="0"/>
    <xf numFmtId="0" fontId="47" fillId="0" borderId="4" applyNumberFormat="0" applyFill="0" applyAlignment="0" applyProtection="0"/>
    <xf numFmtId="0" fontId="40" fillId="0" borderId="0" applyNumberFormat="0" applyFill="0" applyBorder="0" applyAlignment="0" applyProtection="0"/>
    <xf numFmtId="0" fontId="49" fillId="13"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54" fillId="27" borderId="1"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55" fillId="28"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6"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0" borderId="5" applyNumberFormat="0" applyFont="0" applyAlignment="0" applyProtection="0"/>
    <xf numFmtId="9" fontId="1" fillId="0" borderId="0" applyFont="0" applyFill="0" applyBorder="0" applyAlignment="0" applyProtection="0"/>
    <xf numFmtId="0" fontId="57" fillId="20"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20"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60" fillId="0" borderId="9" applyNumberFormat="0" applyFill="0" applyAlignment="0" applyProtection="0"/>
  </cellStyleXfs>
  <cellXfs count="423">
    <xf numFmtId="0" fontId="0" fillId="0" borderId="0" xfId="0" applyFont="1" applyAlignment="1">
      <alignment/>
    </xf>
    <xf numFmtId="3" fontId="5" fillId="0" borderId="0" xfId="54" applyNumberFormat="1" applyFont="1" applyFill="1" applyBorder="1" applyAlignment="1">
      <alignment horizontal="left" vertical="center" wrapText="1"/>
      <protection/>
    </xf>
    <xf numFmtId="0" fontId="0" fillId="0" borderId="0" xfId="0" applyBorder="1" applyAlignment="1">
      <alignment/>
    </xf>
    <xf numFmtId="3" fontId="3" fillId="0" borderId="0" xfId="54" applyNumberFormat="1" applyFont="1" applyFill="1" applyBorder="1" applyAlignment="1">
      <alignment horizontal="center"/>
      <protection/>
    </xf>
    <xf numFmtId="3" fontId="3" fillId="31" borderId="0" xfId="54" applyNumberFormat="1" applyFont="1" applyFill="1" applyBorder="1" applyAlignment="1">
      <alignment horizontal="center"/>
      <protection/>
    </xf>
    <xf numFmtId="3" fontId="5" fillId="0" borderId="10" xfId="54" applyNumberFormat="1" applyFont="1" applyFill="1" applyBorder="1" applyAlignment="1">
      <alignment vertical="center" wrapText="1"/>
      <protection/>
    </xf>
    <xf numFmtId="3" fontId="4" fillId="0" borderId="10" xfId="54" applyNumberFormat="1" applyFont="1" applyFill="1" applyBorder="1" applyAlignment="1">
      <alignment horizontal="center" vertical="center" wrapText="1"/>
      <protection/>
    </xf>
    <xf numFmtId="3" fontId="5" fillId="0" borderId="10" xfId="54" applyNumberFormat="1" applyFont="1" applyFill="1" applyBorder="1" applyAlignment="1">
      <alignment horizontal="center" vertical="center"/>
      <protection/>
    </xf>
    <xf numFmtId="3" fontId="6" fillId="31" borderId="10" xfId="54" applyNumberFormat="1" applyFont="1" applyFill="1" applyBorder="1" applyAlignment="1">
      <alignment horizontal="center" vertical="center"/>
      <protection/>
    </xf>
    <xf numFmtId="3" fontId="5" fillId="0" borderId="10" xfId="54" applyNumberFormat="1" applyFont="1" applyFill="1" applyBorder="1" applyAlignment="1">
      <alignment vertical="center"/>
      <protection/>
    </xf>
    <xf numFmtId="3" fontId="5" fillId="0" borderId="0" xfId="54" applyNumberFormat="1" applyFont="1" applyFill="1" applyBorder="1" applyAlignment="1">
      <alignment horizontal="center" vertical="center" wrapText="1"/>
      <protection/>
    </xf>
    <xf numFmtId="3" fontId="5" fillId="0" borderId="0" xfId="54" applyNumberFormat="1" applyFont="1" applyFill="1" applyBorder="1" applyAlignment="1">
      <alignment vertical="center" wrapText="1"/>
      <protection/>
    </xf>
    <xf numFmtId="0" fontId="5" fillId="0" borderId="0" xfId="54" applyFont="1" applyBorder="1">
      <alignment/>
      <protection/>
    </xf>
    <xf numFmtId="3" fontId="2" fillId="0" borderId="0" xfId="54" applyNumberFormat="1" applyFill="1" applyBorder="1">
      <alignment/>
      <protection/>
    </xf>
    <xf numFmtId="3" fontId="3" fillId="0" borderId="0" xfId="54" applyNumberFormat="1" applyFont="1" applyFill="1" applyBorder="1">
      <alignment/>
      <protection/>
    </xf>
    <xf numFmtId="3" fontId="2" fillId="0" borderId="0" xfId="54" applyNumberFormat="1" applyBorder="1">
      <alignment/>
      <protection/>
    </xf>
    <xf numFmtId="3" fontId="3" fillId="0" borderId="0" xfId="54" applyNumberFormat="1" applyFont="1" applyBorder="1">
      <alignment/>
      <protection/>
    </xf>
    <xf numFmtId="3" fontId="0" fillId="0" borderId="0" xfId="0" applyNumberFormat="1" applyAlignment="1">
      <alignment/>
    </xf>
    <xf numFmtId="3" fontId="5" fillId="0" borderId="11" xfId="0" applyNumberFormat="1" applyFont="1" applyFill="1" applyBorder="1" applyAlignment="1">
      <alignment vertical="center" wrapText="1"/>
    </xf>
    <xf numFmtId="3" fontId="0" fillId="0" borderId="0" xfId="0" applyNumberFormat="1" applyAlignment="1">
      <alignment vertical="center"/>
    </xf>
    <xf numFmtId="3" fontId="5" fillId="0" borderId="12" xfId="0" applyNumberFormat="1" applyFont="1" applyFill="1" applyBorder="1" applyAlignment="1">
      <alignment vertical="center" wrapText="1"/>
    </xf>
    <xf numFmtId="3" fontId="5" fillId="0" borderId="10" xfId="0" applyNumberFormat="1" applyFont="1" applyFill="1" applyBorder="1" applyAlignment="1">
      <alignment vertical="center"/>
    </xf>
    <xf numFmtId="3" fontId="5" fillId="0" borderId="10" xfId="54" applyNumberFormat="1" applyFont="1" applyFill="1" applyBorder="1" applyAlignment="1">
      <alignment horizontal="left" vertical="center" wrapText="1"/>
      <protection/>
    </xf>
    <xf numFmtId="3" fontId="5" fillId="0" borderId="10" xfId="54" applyNumberFormat="1" applyFont="1" applyFill="1" applyBorder="1" applyAlignment="1">
      <alignment horizontal="center" vertical="center" wrapText="1"/>
      <protection/>
    </xf>
    <xf numFmtId="0" fontId="10" fillId="20" borderId="0" xfId="0" applyFont="1" applyFill="1" applyBorder="1" applyAlignment="1">
      <alignment horizontal="center"/>
    </xf>
    <xf numFmtId="3" fontId="5" fillId="0" borderId="10" xfId="0" applyNumberFormat="1" applyFont="1" applyFill="1" applyBorder="1" applyAlignment="1">
      <alignment vertical="center" wrapText="1"/>
    </xf>
    <xf numFmtId="3" fontId="0" fillId="0" borderId="10" xfId="0" applyNumberFormat="1" applyBorder="1" applyAlignment="1">
      <alignment vertical="center"/>
    </xf>
    <xf numFmtId="0" fontId="10" fillId="20" borderId="0" xfId="0" applyFont="1" applyFill="1" applyBorder="1" applyAlignment="1">
      <alignment/>
    </xf>
    <xf numFmtId="3" fontId="9" fillId="0" borderId="0" xfId="54" applyNumberFormat="1" applyFont="1" applyFill="1" applyBorder="1" applyAlignment="1">
      <alignment vertical="center" wrapText="1"/>
      <protection/>
    </xf>
    <xf numFmtId="3" fontId="5" fillId="0" borderId="13" xfId="54" applyNumberFormat="1" applyFont="1" applyFill="1" applyBorder="1" applyAlignment="1">
      <alignment vertical="center" wrapText="1"/>
      <protection/>
    </xf>
    <xf numFmtId="3" fontId="5" fillId="20" borderId="0" xfId="54" applyNumberFormat="1" applyFont="1" applyFill="1" applyBorder="1" applyAlignment="1">
      <alignment horizontal="left" vertical="center" wrapText="1"/>
      <protection/>
    </xf>
    <xf numFmtId="3" fontId="5" fillId="20" borderId="0" xfId="54" applyNumberFormat="1" applyFont="1" applyFill="1" applyBorder="1" applyAlignment="1">
      <alignment vertical="center" wrapText="1"/>
      <protection/>
    </xf>
    <xf numFmtId="3" fontId="9" fillId="0" borderId="14" xfId="54" applyNumberFormat="1" applyFont="1" applyFill="1" applyBorder="1" applyAlignment="1">
      <alignment vertical="center" wrapText="1"/>
      <protection/>
    </xf>
    <xf numFmtId="3" fontId="8" fillId="0" borderId="13" xfId="54" applyNumberFormat="1" applyFont="1" applyFill="1" applyBorder="1" applyAlignment="1">
      <alignment vertical="center" wrapText="1"/>
      <protection/>
    </xf>
    <xf numFmtId="0" fontId="5" fillId="0" borderId="10" xfId="0" applyFont="1" applyBorder="1" applyAlignment="1">
      <alignment vertical="center" wrapText="1"/>
    </xf>
    <xf numFmtId="0" fontId="0" fillId="20" borderId="0" xfId="0" applyFill="1" applyBorder="1" applyAlignment="1">
      <alignment/>
    </xf>
    <xf numFmtId="3" fontId="3" fillId="20" borderId="0" xfId="54" applyNumberFormat="1" applyFont="1" applyFill="1" applyBorder="1" applyAlignment="1">
      <alignment horizontal="center"/>
      <protection/>
    </xf>
    <xf numFmtId="3" fontId="7" fillId="31" borderId="10" xfId="54" applyNumberFormat="1" applyFont="1" applyFill="1" applyBorder="1" applyAlignment="1">
      <alignment horizontal="center"/>
      <protection/>
    </xf>
    <xf numFmtId="181" fontId="5" fillId="0" borderId="10" xfId="49" applyNumberFormat="1" applyFont="1" applyFill="1" applyBorder="1" applyAlignment="1">
      <alignment horizontal="center" vertical="center"/>
    </xf>
    <xf numFmtId="181" fontId="6" fillId="0" borderId="10" xfId="49" applyNumberFormat="1" applyFont="1" applyFill="1" applyBorder="1" applyAlignment="1">
      <alignment horizontal="center" vertical="center"/>
    </xf>
    <xf numFmtId="181" fontId="5" fillId="31" borderId="10" xfId="49" applyNumberFormat="1" applyFont="1" applyFill="1" applyBorder="1" applyAlignment="1">
      <alignment horizontal="center" vertical="center"/>
    </xf>
    <xf numFmtId="3" fontId="9" fillId="20" borderId="0" xfId="54" applyNumberFormat="1" applyFont="1" applyFill="1" applyBorder="1" applyAlignment="1">
      <alignment vertical="center" wrapText="1"/>
      <protection/>
    </xf>
    <xf numFmtId="3" fontId="5" fillId="20" borderId="0" xfId="54" applyNumberFormat="1" applyFont="1" applyFill="1" applyBorder="1" applyAlignment="1">
      <alignment horizontal="center" vertical="center" wrapText="1"/>
      <protection/>
    </xf>
    <xf numFmtId="181" fontId="5" fillId="0" borderId="10" xfId="49" applyNumberFormat="1" applyFont="1" applyBorder="1" applyAlignment="1">
      <alignment horizontal="center" vertical="center"/>
    </xf>
    <xf numFmtId="3" fontId="9" fillId="20" borderId="0" xfId="54" applyNumberFormat="1" applyFont="1" applyFill="1" applyBorder="1" applyAlignment="1">
      <alignment horizontal="center" vertical="center" wrapText="1"/>
      <protection/>
    </xf>
    <xf numFmtId="0" fontId="0" fillId="0" borderId="0" xfId="0" applyBorder="1" applyAlignment="1">
      <alignment vertical="center"/>
    </xf>
    <xf numFmtId="0" fontId="5" fillId="0" borderId="10" xfId="54" applyFont="1" applyBorder="1" applyAlignment="1">
      <alignment horizontal="center" vertical="center"/>
      <protection/>
    </xf>
    <xf numFmtId="0" fontId="14" fillId="20" borderId="0" xfId="0" applyFont="1" applyFill="1" applyBorder="1" applyAlignment="1">
      <alignment horizontal="center" vertical="center"/>
    </xf>
    <xf numFmtId="3" fontId="6" fillId="20" borderId="0" xfId="54" applyNumberFormat="1" applyFont="1" applyFill="1" applyBorder="1" applyAlignment="1">
      <alignment horizontal="center" vertical="center"/>
      <protection/>
    </xf>
    <xf numFmtId="0" fontId="0" fillId="20" borderId="0" xfId="0" applyFill="1" applyBorder="1" applyAlignment="1">
      <alignment vertical="center"/>
    </xf>
    <xf numFmtId="0" fontId="0" fillId="0" borderId="0" xfId="0" applyAlignment="1">
      <alignment vertical="center"/>
    </xf>
    <xf numFmtId="0" fontId="10" fillId="20" borderId="0" xfId="0" applyFont="1" applyFill="1" applyBorder="1" applyAlignment="1">
      <alignment vertical="center"/>
    </xf>
    <xf numFmtId="3" fontId="3" fillId="0" borderId="0" xfId="54" applyNumberFormat="1" applyFont="1" applyFill="1" applyBorder="1" applyAlignment="1">
      <alignment horizontal="center" vertical="center"/>
      <protection/>
    </xf>
    <xf numFmtId="3" fontId="3" fillId="31" borderId="0" xfId="54" applyNumberFormat="1" applyFont="1" applyFill="1" applyBorder="1" applyAlignment="1">
      <alignment horizontal="center" vertical="center"/>
      <protection/>
    </xf>
    <xf numFmtId="3" fontId="11" fillId="0" borderId="10" xfId="54" applyNumberFormat="1" applyFont="1" applyFill="1" applyBorder="1" applyAlignment="1">
      <alignment horizontal="center" vertical="center"/>
      <protection/>
    </xf>
    <xf numFmtId="3" fontId="11" fillId="31" borderId="10" xfId="54" applyNumberFormat="1" applyFont="1" applyFill="1" applyBorder="1" applyAlignment="1">
      <alignment horizontal="center" vertical="center"/>
      <protection/>
    </xf>
    <xf numFmtId="3" fontId="7" fillId="31" borderId="10" xfId="54" applyNumberFormat="1" applyFont="1" applyFill="1" applyBorder="1" applyAlignment="1">
      <alignment horizontal="center" vertical="center"/>
      <protection/>
    </xf>
    <xf numFmtId="0" fontId="5" fillId="0" borderId="0" xfId="0" applyFont="1" applyBorder="1" applyAlignment="1">
      <alignment vertical="center" wrapText="1"/>
    </xf>
    <xf numFmtId="0" fontId="0" fillId="0" borderId="10" xfId="0" applyBorder="1" applyAlignment="1">
      <alignment vertical="center"/>
    </xf>
    <xf numFmtId="0" fontId="10" fillId="20" borderId="0" xfId="0" applyFont="1" applyFill="1" applyBorder="1" applyAlignment="1">
      <alignment horizontal="center" vertical="center"/>
    </xf>
    <xf numFmtId="0" fontId="0" fillId="0" borderId="0" xfId="0" applyBorder="1" applyAlignment="1">
      <alignment horizontal="center" vertical="center"/>
    </xf>
    <xf numFmtId="3" fontId="9" fillId="0" borderId="0" xfId="54" applyNumberFormat="1" applyFont="1" applyFill="1" applyBorder="1" applyAlignment="1">
      <alignment horizontal="center" vertical="center" wrapText="1"/>
      <protection/>
    </xf>
    <xf numFmtId="3" fontId="3" fillId="0" borderId="0" xfId="0" applyNumberFormat="1" applyFont="1" applyFill="1" applyBorder="1" applyAlignment="1">
      <alignment horizontal="center" vertical="center"/>
    </xf>
    <xf numFmtId="3" fontId="5" fillId="0" borderId="13" xfId="54" applyNumberFormat="1" applyFont="1" applyFill="1" applyBorder="1" applyAlignment="1">
      <alignment horizontal="center" vertical="center" wrapText="1"/>
      <protection/>
    </xf>
    <xf numFmtId="0" fontId="0" fillId="0" borderId="0" xfId="0" applyAlignment="1">
      <alignment horizontal="center" vertical="center"/>
    </xf>
    <xf numFmtId="0" fontId="0" fillId="20" borderId="0" xfId="0" applyFill="1" applyAlignment="1">
      <alignment/>
    </xf>
    <xf numFmtId="3" fontId="8" fillId="20" borderId="13" xfId="54" applyNumberFormat="1" applyFont="1" applyFill="1" applyBorder="1" applyAlignment="1">
      <alignment vertical="center" wrapText="1"/>
      <protection/>
    </xf>
    <xf numFmtId="3" fontId="5" fillId="20" borderId="13" xfId="54" applyNumberFormat="1" applyFont="1" applyFill="1" applyBorder="1" applyAlignment="1">
      <alignment vertical="center" wrapText="1"/>
      <protection/>
    </xf>
    <xf numFmtId="3" fontId="9" fillId="20" borderId="14" xfId="54" applyNumberFormat="1" applyFont="1" applyFill="1" applyBorder="1" applyAlignment="1">
      <alignment vertical="center" wrapText="1"/>
      <protection/>
    </xf>
    <xf numFmtId="3" fontId="5" fillId="0" borderId="10" xfId="0" applyNumberFormat="1" applyFont="1" applyFill="1" applyBorder="1" applyAlignment="1">
      <alignment horizontal="center" vertical="center" wrapText="1"/>
    </xf>
    <xf numFmtId="0" fontId="5" fillId="0" borderId="10" xfId="54" applyFont="1" applyBorder="1" applyAlignment="1">
      <alignment horizontal="center" vertical="center" wrapText="1"/>
      <protection/>
    </xf>
    <xf numFmtId="3" fontId="2" fillId="0" borderId="10" xfId="54" applyNumberFormat="1" applyFont="1" applyFill="1" applyBorder="1" applyAlignment="1">
      <alignment horizontal="center" vertical="center" wrapText="1"/>
      <protection/>
    </xf>
    <xf numFmtId="0" fontId="5" fillId="0" borderId="10" xfId="54" applyFont="1" applyFill="1" applyBorder="1" applyAlignment="1">
      <alignment horizontal="center" vertical="center" wrapText="1"/>
      <protection/>
    </xf>
    <xf numFmtId="3" fontId="5" fillId="0" borderId="11" xfId="0" applyNumberFormat="1" applyFont="1" applyFill="1" applyBorder="1" applyAlignment="1">
      <alignment horizontal="center" vertical="center" wrapText="1"/>
    </xf>
    <xf numFmtId="3" fontId="5" fillId="0" borderId="12"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xf>
    <xf numFmtId="0" fontId="0" fillId="0" borderId="0" xfId="0" applyFill="1" applyBorder="1" applyAlignment="1">
      <alignment/>
    </xf>
    <xf numFmtId="3" fontId="0" fillId="0" borderId="0" xfId="0" applyNumberFormat="1" applyFill="1" applyBorder="1" applyAlignment="1">
      <alignment horizontal="right"/>
    </xf>
    <xf numFmtId="181" fontId="6" fillId="32" borderId="10" xfId="49" applyNumberFormat="1" applyFont="1" applyFill="1" applyBorder="1" applyAlignment="1">
      <alignment horizontal="center" vertical="center" wrapText="1"/>
    </xf>
    <xf numFmtId="181" fontId="1" fillId="0" borderId="0" xfId="49" applyNumberFormat="1" applyFont="1" applyBorder="1" applyAlignment="1">
      <alignment vertical="center"/>
    </xf>
    <xf numFmtId="181" fontId="5" fillId="32" borderId="10" xfId="49" applyNumberFormat="1" applyFont="1" applyFill="1" applyBorder="1" applyAlignment="1">
      <alignment horizontal="center" vertical="center" wrapText="1"/>
    </xf>
    <xf numFmtId="181" fontId="6" fillId="32" borderId="15" xfId="49" applyNumberFormat="1" applyFont="1" applyFill="1" applyBorder="1" applyAlignment="1">
      <alignment horizontal="center" vertical="center" wrapText="1"/>
    </xf>
    <xf numFmtId="181" fontId="1" fillId="0" borderId="0" xfId="49" applyNumberFormat="1" applyFont="1" applyAlignment="1">
      <alignment vertical="center"/>
    </xf>
    <xf numFmtId="181" fontId="1" fillId="0" borderId="10" xfId="49" applyNumberFormat="1" applyFont="1" applyBorder="1" applyAlignment="1">
      <alignment/>
    </xf>
    <xf numFmtId="181" fontId="1" fillId="0" borderId="0" xfId="49" applyNumberFormat="1" applyFont="1" applyAlignment="1">
      <alignment/>
    </xf>
    <xf numFmtId="181" fontId="1" fillId="0" borderId="0" xfId="49" applyNumberFormat="1" applyFont="1" applyBorder="1" applyAlignment="1">
      <alignment/>
    </xf>
    <xf numFmtId="3" fontId="16" fillId="0" borderId="10" xfId="0" applyNumberFormat="1" applyFont="1" applyBorder="1" applyAlignment="1">
      <alignment vertical="center"/>
    </xf>
    <xf numFmtId="3" fontId="5" fillId="0" borderId="16" xfId="0" applyNumberFormat="1" applyFont="1" applyFill="1" applyBorder="1" applyAlignment="1">
      <alignment vertical="center" wrapText="1"/>
    </xf>
    <xf numFmtId="0" fontId="5" fillId="0" borderId="10" xfId="0" applyFont="1" applyBorder="1" applyAlignment="1">
      <alignment horizontal="center" vertical="center"/>
    </xf>
    <xf numFmtId="0" fontId="5" fillId="0" borderId="10" xfId="0" applyFont="1" applyFill="1" applyBorder="1" applyAlignment="1">
      <alignment horizontal="center" vertical="center"/>
    </xf>
    <xf numFmtId="3" fontId="4" fillId="0" borderId="10" xfId="0" applyNumberFormat="1"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Alignment="1">
      <alignment vertical="center"/>
    </xf>
    <xf numFmtId="181" fontId="1" fillId="0" borderId="0" xfId="49" applyNumberFormat="1" applyFont="1" applyFill="1" applyBorder="1" applyAlignment="1">
      <alignment vertical="center"/>
    </xf>
    <xf numFmtId="181" fontId="1" fillId="0" borderId="17" xfId="49" applyNumberFormat="1" applyFont="1" applyFill="1" applyBorder="1" applyAlignment="1">
      <alignment vertical="center"/>
    </xf>
    <xf numFmtId="3" fontId="2" fillId="0" borderId="10" xfId="0" applyNumberFormat="1" applyFont="1" applyFill="1" applyBorder="1" applyAlignment="1">
      <alignment vertical="center" wrapText="1"/>
    </xf>
    <xf numFmtId="0" fontId="5" fillId="20" borderId="10" xfId="0" applyFont="1" applyFill="1" applyBorder="1" applyAlignment="1">
      <alignment vertical="center"/>
    </xf>
    <xf numFmtId="0" fontId="16" fillId="0" borderId="0" xfId="0" applyFont="1" applyFill="1" applyBorder="1" applyAlignment="1">
      <alignment vertical="center"/>
    </xf>
    <xf numFmtId="181" fontId="1" fillId="0" borderId="0" xfId="49" applyNumberFormat="1" applyFont="1" applyFill="1" applyBorder="1" applyAlignment="1">
      <alignment/>
    </xf>
    <xf numFmtId="3" fontId="0" fillId="0" borderId="0" xfId="0" applyNumberFormat="1" applyFill="1" applyBorder="1" applyAlignment="1">
      <alignment/>
    </xf>
    <xf numFmtId="181" fontId="5" fillId="0" borderId="10" xfId="49" applyNumberFormat="1" applyFont="1" applyFill="1" applyBorder="1" applyAlignment="1">
      <alignment horizontal="center" vertical="center" wrapText="1"/>
    </xf>
    <xf numFmtId="181" fontId="6" fillId="0" borderId="10" xfId="49" applyNumberFormat="1" applyFont="1" applyFill="1" applyBorder="1" applyAlignment="1">
      <alignment horizontal="center" vertical="center" wrapText="1"/>
    </xf>
    <xf numFmtId="0" fontId="0" fillId="0" borderId="0" xfId="0" applyFill="1" applyBorder="1" applyAlignment="1">
      <alignment vertical="center" wrapText="1"/>
    </xf>
    <xf numFmtId="181" fontId="5" fillId="20" borderId="10" xfId="49" applyNumberFormat="1" applyFont="1" applyFill="1" applyBorder="1" applyAlignment="1">
      <alignment horizontal="center" vertical="center"/>
    </xf>
    <xf numFmtId="181" fontId="6" fillId="20" borderId="10" xfId="49" applyNumberFormat="1" applyFont="1" applyFill="1" applyBorder="1" applyAlignment="1">
      <alignment horizontal="center" vertical="center"/>
    </xf>
    <xf numFmtId="3" fontId="0" fillId="20" borderId="0" xfId="0" applyNumberFormat="1" applyFill="1" applyAlignment="1">
      <alignment vertical="center"/>
    </xf>
    <xf numFmtId="0" fontId="0" fillId="20" borderId="0" xfId="0" applyFill="1" applyAlignment="1">
      <alignment vertical="center"/>
    </xf>
    <xf numFmtId="0" fontId="0" fillId="20" borderId="17" xfId="0" applyFill="1" applyBorder="1" applyAlignment="1">
      <alignment vertical="center"/>
    </xf>
    <xf numFmtId="3" fontId="5" fillId="20" borderId="10" xfId="0" applyNumberFormat="1" applyFont="1" applyFill="1" applyBorder="1" applyAlignment="1">
      <alignment vertical="center" wrapText="1"/>
    </xf>
    <xf numFmtId="0" fontId="5" fillId="20" borderId="10" xfId="0" applyFont="1" applyFill="1" applyBorder="1" applyAlignment="1">
      <alignment vertical="center" wrapText="1"/>
    </xf>
    <xf numFmtId="181" fontId="5" fillId="31" borderId="10" xfId="49" applyNumberFormat="1" applyFont="1" applyFill="1" applyBorder="1" applyAlignment="1">
      <alignment horizontal="center" vertical="center" wrapText="1"/>
    </xf>
    <xf numFmtId="3" fontId="6" fillId="31" borderId="10" xfId="54" applyNumberFormat="1" applyFont="1" applyFill="1" applyBorder="1" applyAlignment="1">
      <alignment horizontal="center" vertical="center" wrapText="1"/>
      <protection/>
    </xf>
    <xf numFmtId="181" fontId="5" fillId="33" borderId="10" xfId="49" applyNumberFormat="1" applyFont="1" applyFill="1" applyBorder="1" applyAlignment="1">
      <alignment horizontal="center" vertical="center"/>
    </xf>
    <xf numFmtId="181" fontId="6" fillId="33" borderId="10" xfId="49" applyNumberFormat="1" applyFont="1" applyFill="1" applyBorder="1" applyAlignment="1">
      <alignment horizontal="center" vertical="center"/>
    </xf>
    <xf numFmtId="3" fontId="8" fillId="0" borderId="0" xfId="54" applyNumberFormat="1" applyFont="1" applyFill="1" applyBorder="1" applyAlignment="1">
      <alignment vertical="center" wrapText="1"/>
      <protection/>
    </xf>
    <xf numFmtId="3" fontId="5" fillId="0" borderId="10" xfId="54" applyNumberFormat="1" applyFont="1" applyFill="1" applyBorder="1" applyAlignment="1">
      <alignment horizontal="justify" vertical="center"/>
      <protection/>
    </xf>
    <xf numFmtId="49" fontId="5" fillId="0" borderId="10" xfId="54" applyNumberFormat="1" applyFont="1" applyFill="1" applyBorder="1" applyAlignment="1">
      <alignment horizontal="center" vertical="center"/>
      <protection/>
    </xf>
    <xf numFmtId="3" fontId="6" fillId="0" borderId="10" xfId="54" applyNumberFormat="1" applyFont="1" applyFill="1" applyBorder="1" applyAlignment="1">
      <alignment horizontal="center" vertical="center"/>
      <protection/>
    </xf>
    <xf numFmtId="0" fontId="21" fillId="0" borderId="0" xfId="0" applyFont="1" applyBorder="1" applyAlignment="1">
      <alignment vertical="center"/>
    </xf>
    <xf numFmtId="0" fontId="21" fillId="0" borderId="0" xfId="0" applyFont="1" applyBorder="1" applyAlignment="1">
      <alignment/>
    </xf>
    <xf numFmtId="3" fontId="7" fillId="0" borderId="10" xfId="54" applyNumberFormat="1" applyFont="1" applyFill="1" applyBorder="1" applyAlignment="1">
      <alignment horizontal="center"/>
      <protection/>
    </xf>
    <xf numFmtId="3" fontId="7" fillId="0" borderId="10" xfId="54" applyNumberFormat="1" applyFont="1" applyFill="1" applyBorder="1" applyAlignment="1">
      <alignment horizontal="center" vertical="center"/>
      <protection/>
    </xf>
    <xf numFmtId="0" fontId="21" fillId="0" borderId="0" xfId="0" applyFont="1" applyFill="1" applyBorder="1" applyAlignment="1">
      <alignment vertical="center"/>
    </xf>
    <xf numFmtId="3" fontId="5" fillId="20" borderId="10" xfId="0" applyNumberFormat="1" applyFont="1" applyFill="1" applyBorder="1" applyAlignment="1">
      <alignment horizontal="center" vertical="center" wrapText="1"/>
    </xf>
    <xf numFmtId="0" fontId="0" fillId="0" borderId="0" xfId="0" applyFill="1" applyBorder="1" applyAlignment="1">
      <alignment/>
    </xf>
    <xf numFmtId="0" fontId="0" fillId="0" borderId="0" xfId="0" applyBorder="1" applyAlignment="1">
      <alignment vertical="center"/>
    </xf>
    <xf numFmtId="0" fontId="18" fillId="0" borderId="10" xfId="0" applyFont="1" applyFill="1" applyBorder="1" applyAlignment="1">
      <alignment horizontal="justify" vertical="center"/>
    </xf>
    <xf numFmtId="0" fontId="18" fillId="0" borderId="10" xfId="0" applyFont="1" applyFill="1" applyBorder="1" applyAlignment="1">
      <alignment horizontal="justify" vertical="center" wrapText="1"/>
    </xf>
    <xf numFmtId="3" fontId="11" fillId="0" borderId="10" xfId="54" applyNumberFormat="1" applyFont="1" applyFill="1" applyBorder="1" applyAlignment="1">
      <alignment vertical="center" wrapText="1"/>
      <protection/>
    </xf>
    <xf numFmtId="3" fontId="11" fillId="0" borderId="10" xfId="54" applyNumberFormat="1" applyFont="1" applyFill="1" applyBorder="1" applyAlignment="1">
      <alignment horizontal="center" vertical="center" wrapText="1"/>
      <protection/>
    </xf>
    <xf numFmtId="3" fontId="11" fillId="0" borderId="10" xfId="54" applyNumberFormat="1" applyFont="1" applyFill="1" applyBorder="1" applyAlignment="1">
      <alignment horizontal="left" vertical="center" wrapText="1"/>
      <protection/>
    </xf>
    <xf numFmtId="3" fontId="11" fillId="0" borderId="10" xfId="54" applyNumberFormat="1" applyFont="1" applyFill="1" applyBorder="1" applyAlignment="1">
      <alignment horizontal="justify" vertical="center" wrapText="1"/>
      <protection/>
    </xf>
    <xf numFmtId="0" fontId="22" fillId="0" borderId="0" xfId="0" applyFont="1" applyBorder="1" applyAlignment="1">
      <alignment vertical="center"/>
    </xf>
    <xf numFmtId="0" fontId="22" fillId="0" borderId="0" xfId="0" applyFont="1" applyAlignment="1">
      <alignment vertical="center"/>
    </xf>
    <xf numFmtId="0" fontId="11" fillId="0" borderId="0" xfId="0" applyFont="1" applyAlignment="1">
      <alignment vertical="center"/>
    </xf>
    <xf numFmtId="3" fontId="11" fillId="0" borderId="10" xfId="0" applyNumberFormat="1" applyFont="1" applyBorder="1" applyAlignment="1">
      <alignment vertical="center"/>
    </xf>
    <xf numFmtId="3" fontId="6" fillId="0" borderId="10" xfId="54" applyNumberFormat="1" applyFont="1" applyFill="1" applyBorder="1" applyAlignment="1">
      <alignment horizontal="center" vertical="center" wrapText="1"/>
      <protection/>
    </xf>
    <xf numFmtId="0" fontId="22" fillId="0" borderId="0" xfId="0" applyFont="1" applyBorder="1" applyAlignment="1">
      <alignment/>
    </xf>
    <xf numFmtId="3" fontId="22" fillId="0" borderId="0" xfId="0" applyNumberFormat="1" applyFont="1" applyAlignment="1">
      <alignment vertical="center"/>
    </xf>
    <xf numFmtId="0" fontId="22" fillId="0" borderId="0" xfId="0" applyFont="1" applyAlignment="1">
      <alignment/>
    </xf>
    <xf numFmtId="0" fontId="22" fillId="0" borderId="0" xfId="0" applyFont="1" applyAlignment="1">
      <alignment/>
    </xf>
    <xf numFmtId="0" fontId="22" fillId="0" borderId="0" xfId="0" applyFont="1" applyAlignment="1">
      <alignment vertical="center"/>
    </xf>
    <xf numFmtId="0" fontId="22" fillId="0" borderId="0" xfId="0" applyFont="1" applyAlignment="1">
      <alignment horizontal="center" vertical="center"/>
    </xf>
    <xf numFmtId="0" fontId="5" fillId="0" borderId="0" xfId="0" applyFont="1" applyAlignment="1">
      <alignment vertical="center"/>
    </xf>
    <xf numFmtId="3" fontId="5" fillId="0" borderId="0" xfId="0" applyNumberFormat="1" applyFont="1" applyAlignment="1">
      <alignment vertical="center"/>
    </xf>
    <xf numFmtId="181" fontId="14" fillId="0" borderId="0" xfId="0" applyNumberFormat="1" applyFont="1" applyAlignment="1">
      <alignment vertical="center"/>
    </xf>
    <xf numFmtId="3" fontId="2" fillId="0" borderId="0" xfId="54" applyNumberFormat="1" applyFont="1" applyFill="1" applyBorder="1">
      <alignment/>
      <protection/>
    </xf>
    <xf numFmtId="3" fontId="2" fillId="0" borderId="0" xfId="54" applyNumberFormat="1" applyFont="1" applyBorder="1">
      <alignment/>
      <protection/>
    </xf>
    <xf numFmtId="0" fontId="22" fillId="0" borderId="0" xfId="0" applyFont="1" applyFill="1" applyBorder="1" applyAlignment="1">
      <alignment/>
    </xf>
    <xf numFmtId="0" fontId="22" fillId="0" borderId="0" xfId="0" applyFont="1" applyBorder="1" applyAlignment="1">
      <alignment/>
    </xf>
    <xf numFmtId="0" fontId="5" fillId="0" borderId="0" xfId="0" applyFont="1" applyBorder="1" applyAlignment="1">
      <alignment vertical="center"/>
    </xf>
    <xf numFmtId="0" fontId="23" fillId="0" borderId="0" xfId="0" applyFont="1" applyAlignment="1">
      <alignment/>
    </xf>
    <xf numFmtId="0" fontId="23" fillId="0" borderId="10" xfId="0" applyFont="1" applyBorder="1" applyAlignment="1">
      <alignment/>
    </xf>
    <xf numFmtId="3" fontId="23" fillId="0" borderId="10" xfId="0" applyNumberFormat="1" applyFont="1" applyBorder="1" applyAlignment="1">
      <alignment horizontal="right"/>
    </xf>
    <xf numFmtId="0" fontId="23" fillId="0" borderId="10" xfId="0" applyFont="1" applyBorder="1" applyAlignment="1">
      <alignment wrapText="1"/>
    </xf>
    <xf numFmtId="3" fontId="23" fillId="0" borderId="10" xfId="0" applyNumberFormat="1" applyFont="1" applyBorder="1" applyAlignment="1">
      <alignment vertical="center"/>
    </xf>
    <xf numFmtId="3" fontId="23" fillId="0" borderId="10" xfId="0" applyNumberFormat="1" applyFont="1" applyBorder="1" applyAlignment="1">
      <alignment/>
    </xf>
    <xf numFmtId="0" fontId="21" fillId="0" borderId="0" xfId="0" applyFont="1" applyAlignment="1">
      <alignment/>
    </xf>
    <xf numFmtId="3" fontId="6" fillId="32" borderId="10" xfId="54" applyNumberFormat="1" applyFont="1" applyFill="1" applyBorder="1" applyAlignment="1">
      <alignment horizontal="center" vertical="center"/>
      <protection/>
    </xf>
    <xf numFmtId="0" fontId="24" fillId="0" borderId="0" xfId="0" applyFont="1" applyAlignment="1">
      <alignment/>
    </xf>
    <xf numFmtId="0" fontId="21" fillId="34" borderId="10" xfId="0" applyFont="1" applyFill="1" applyBorder="1" applyAlignment="1">
      <alignment/>
    </xf>
    <xf numFmtId="3" fontId="21" fillId="34" borderId="10" xfId="0" applyNumberFormat="1" applyFont="1" applyFill="1" applyBorder="1" applyAlignment="1">
      <alignment/>
    </xf>
    <xf numFmtId="3" fontId="7" fillId="32" borderId="10" xfId="54" applyNumberFormat="1" applyFont="1" applyFill="1" applyBorder="1" applyAlignment="1">
      <alignment horizontal="center" vertical="center"/>
      <protection/>
    </xf>
    <xf numFmtId="0" fontId="23" fillId="0" borderId="10" xfId="0" applyFont="1" applyBorder="1" applyAlignment="1">
      <alignment horizontal="center"/>
    </xf>
    <xf numFmtId="3" fontId="23" fillId="0" borderId="10" xfId="0" applyNumberFormat="1" applyFont="1" applyBorder="1" applyAlignment="1">
      <alignment/>
    </xf>
    <xf numFmtId="0" fontId="25" fillId="34" borderId="10" xfId="0" applyFont="1" applyFill="1" applyBorder="1" applyAlignment="1">
      <alignment/>
    </xf>
    <xf numFmtId="3" fontId="25" fillId="34" borderId="10" xfId="0" applyNumberFormat="1" applyFont="1" applyFill="1" applyBorder="1" applyAlignment="1">
      <alignment/>
    </xf>
    <xf numFmtId="3" fontId="25" fillId="34" borderId="10" xfId="0" applyNumberFormat="1" applyFont="1" applyFill="1" applyBorder="1" applyAlignment="1">
      <alignment vertical="center"/>
    </xf>
    <xf numFmtId="0" fontId="25" fillId="0" borderId="0" xfId="0" applyFont="1" applyAlignment="1">
      <alignment/>
    </xf>
    <xf numFmtId="3" fontId="25" fillId="34" borderId="10" xfId="0" applyNumberFormat="1" applyFont="1" applyFill="1" applyBorder="1" applyAlignment="1">
      <alignment horizontal="right"/>
    </xf>
    <xf numFmtId="3" fontId="25" fillId="0" borderId="0" xfId="0" applyNumberFormat="1" applyFont="1" applyAlignment="1">
      <alignment/>
    </xf>
    <xf numFmtId="0" fontId="5" fillId="0" borderId="10" xfId="0" applyFont="1" applyBorder="1" applyAlignment="1">
      <alignment wrapText="1"/>
    </xf>
    <xf numFmtId="0" fontId="5" fillId="0" borderId="10" xfId="0" applyFont="1" applyBorder="1" applyAlignment="1">
      <alignment horizontal="center" wrapText="1"/>
    </xf>
    <xf numFmtId="3" fontId="5" fillId="0" borderId="10" xfId="0" applyNumberFormat="1" applyFont="1" applyFill="1" applyBorder="1" applyAlignment="1">
      <alignment horizontal="center" wrapText="1"/>
    </xf>
    <xf numFmtId="0" fontId="5" fillId="0" borderId="10" xfId="0" applyFont="1" applyBorder="1" applyAlignment="1">
      <alignment horizontal="center" vertical="center" wrapText="1"/>
    </xf>
    <xf numFmtId="0" fontId="5" fillId="0" borderId="10" xfId="0" applyFont="1" applyBorder="1" applyAlignment="1">
      <alignment horizontal="justify" vertical="justify" wrapText="1"/>
    </xf>
    <xf numFmtId="3" fontId="5" fillId="0" borderId="10" xfId="0" applyNumberFormat="1" applyFont="1" applyFill="1" applyBorder="1" applyAlignment="1">
      <alignment horizontal="justify" vertical="center"/>
    </xf>
    <xf numFmtId="3" fontId="4" fillId="0" borderId="10" xfId="0" applyNumberFormat="1" applyFont="1" applyFill="1" applyBorder="1" applyAlignment="1">
      <alignment horizontal="center" vertical="center"/>
    </xf>
    <xf numFmtId="3" fontId="5" fillId="0" borderId="10" xfId="0" applyNumberFormat="1" applyFont="1" applyFill="1" applyBorder="1" applyAlignment="1">
      <alignment wrapText="1"/>
    </xf>
    <xf numFmtId="3" fontId="5" fillId="0" borderId="10" xfId="0" applyNumberFormat="1" applyFont="1" applyFill="1" applyBorder="1" applyAlignment="1">
      <alignment horizontal="justify" vertical="center" wrapText="1"/>
    </xf>
    <xf numFmtId="3" fontId="5" fillId="0" borderId="10" xfId="0" applyNumberFormat="1" applyFont="1" applyFill="1" applyBorder="1" applyAlignment="1">
      <alignment horizontal="justify" vertical="justify" wrapText="1"/>
    </xf>
    <xf numFmtId="3" fontId="5" fillId="0" borderId="10" xfId="0" applyNumberFormat="1" applyFont="1" applyFill="1" applyBorder="1" applyAlignment="1">
      <alignment horizontal="center" vertical="justify" wrapText="1"/>
    </xf>
    <xf numFmtId="9" fontId="5" fillId="0" borderId="10"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justify" wrapText="1"/>
    </xf>
    <xf numFmtId="9" fontId="5" fillId="0" borderId="10" xfId="49"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0" fontId="0" fillId="0" borderId="0" xfId="0" applyAlignment="1">
      <alignment vertical="center" wrapText="1"/>
    </xf>
    <xf numFmtId="0" fontId="5" fillId="0" borderId="10" xfId="0" applyFont="1" applyBorder="1" applyAlignment="1">
      <alignment horizontal="left" vertical="center" wrapText="1"/>
    </xf>
    <xf numFmtId="0" fontId="5" fillId="0" borderId="10" xfId="0" applyFont="1" applyFill="1" applyBorder="1" applyAlignment="1">
      <alignment wrapText="1"/>
    </xf>
    <xf numFmtId="3" fontId="19" fillId="0" borderId="10" xfId="0" applyNumberFormat="1" applyFont="1" applyFill="1" applyBorder="1" applyAlignment="1">
      <alignment horizontal="center" vertical="center"/>
    </xf>
    <xf numFmtId="3" fontId="5" fillId="0" borderId="10" xfId="0" applyNumberFormat="1" applyFont="1" applyBorder="1" applyAlignment="1">
      <alignment horizontal="center" vertical="center"/>
    </xf>
    <xf numFmtId="3" fontId="5" fillId="0" borderId="10" xfId="0" applyNumberFormat="1" applyFont="1" applyBorder="1" applyAlignment="1">
      <alignment horizontal="center" vertical="center" wrapText="1"/>
    </xf>
    <xf numFmtId="1" fontId="5" fillId="0" borderId="10" xfId="0" applyNumberFormat="1" applyFont="1" applyBorder="1" applyAlignment="1">
      <alignment horizontal="center" vertical="center"/>
    </xf>
    <xf numFmtId="0" fontId="5" fillId="0" borderId="10" xfId="0" applyFont="1" applyBorder="1" applyAlignment="1">
      <alignment horizontal="justify" vertical="center" wrapText="1"/>
    </xf>
    <xf numFmtId="9" fontId="5" fillId="0" borderId="10" xfId="0" applyNumberFormat="1" applyFont="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33" borderId="10" xfId="0" applyFont="1" applyFill="1" applyBorder="1" applyAlignment="1">
      <alignment wrapText="1"/>
    </xf>
    <xf numFmtId="3" fontId="5" fillId="33" borderId="10" xfId="0" applyNumberFormat="1" applyFont="1" applyFill="1" applyBorder="1" applyAlignment="1">
      <alignment horizontal="center" vertical="center" wrapText="1"/>
    </xf>
    <xf numFmtId="0" fontId="5" fillId="33" borderId="10" xfId="0" applyFont="1" applyFill="1" applyBorder="1" applyAlignment="1">
      <alignment vertical="center" wrapText="1"/>
    </xf>
    <xf numFmtId="0" fontId="5" fillId="33" borderId="10" xfId="54" applyFont="1" applyFill="1" applyBorder="1" applyAlignment="1">
      <alignment horizontal="center" vertical="center" wrapText="1"/>
      <protection/>
    </xf>
    <xf numFmtId="3" fontId="6" fillId="33" borderId="10" xfId="54" applyNumberFormat="1" applyFont="1" applyFill="1" applyBorder="1" applyAlignment="1">
      <alignment horizontal="center" vertical="center" wrapText="1"/>
      <protection/>
    </xf>
    <xf numFmtId="9" fontId="5" fillId="33" borderId="10" xfId="0" applyNumberFormat="1" applyFont="1" applyFill="1" applyBorder="1" applyAlignment="1">
      <alignment wrapText="1"/>
    </xf>
    <xf numFmtId="9" fontId="5" fillId="33" borderId="10" xfId="49" applyNumberFormat="1" applyFont="1" applyFill="1" applyBorder="1" applyAlignment="1">
      <alignment horizontal="center" vertical="center" wrapText="1"/>
    </xf>
    <xf numFmtId="9" fontId="5" fillId="33" borderId="10" xfId="0" applyNumberFormat="1" applyFont="1" applyFill="1" applyBorder="1" applyAlignment="1">
      <alignment vertical="center" wrapText="1"/>
    </xf>
    <xf numFmtId="9" fontId="5" fillId="33" borderId="10" xfId="54" applyNumberFormat="1" applyFont="1" applyFill="1" applyBorder="1" applyAlignment="1">
      <alignment horizontal="center" vertical="center" wrapText="1"/>
      <protection/>
    </xf>
    <xf numFmtId="0" fontId="5" fillId="0" borderId="10" xfId="0" applyFont="1" applyBorder="1" applyAlignment="1">
      <alignment horizontal="center"/>
    </xf>
    <xf numFmtId="0" fontId="5" fillId="0" borderId="10" xfId="0" applyFont="1" applyBorder="1" applyAlignment="1">
      <alignment/>
    </xf>
    <xf numFmtId="3" fontId="0" fillId="0" borderId="10" xfId="0" applyNumberFormat="1" applyFill="1" applyBorder="1" applyAlignment="1">
      <alignment horizontal="center" wrapText="1"/>
    </xf>
    <xf numFmtId="3" fontId="6" fillId="0" borderId="10" xfId="0" applyNumberFormat="1" applyFont="1" applyFill="1" applyBorder="1" applyAlignment="1">
      <alignment horizontal="center" wrapText="1"/>
    </xf>
    <xf numFmtId="3" fontId="5" fillId="0" borderId="10" xfId="0" applyNumberFormat="1" applyFont="1" applyFill="1" applyBorder="1" applyAlignment="1">
      <alignment/>
    </xf>
    <xf numFmtId="3" fontId="5" fillId="0" borderId="10" xfId="0" applyNumberFormat="1" applyFont="1" applyFill="1" applyBorder="1" applyAlignment="1">
      <alignment horizontal="center"/>
    </xf>
    <xf numFmtId="3" fontId="3" fillId="0" borderId="10" xfId="0" applyNumberFormat="1" applyFont="1" applyFill="1" applyBorder="1" applyAlignment="1">
      <alignment/>
    </xf>
    <xf numFmtId="3" fontId="0" fillId="0" borderId="10" xfId="0" applyNumberFormat="1" applyFill="1" applyBorder="1" applyAlignment="1">
      <alignment/>
    </xf>
    <xf numFmtId="3" fontId="14" fillId="0" borderId="10" xfId="0" applyNumberFormat="1" applyFont="1" applyFill="1" applyBorder="1" applyAlignment="1">
      <alignment horizontal="center" vertical="center" wrapText="1"/>
    </xf>
    <xf numFmtId="3" fontId="0" fillId="0" borderId="10" xfId="0" applyNumberFormat="1" applyFill="1" applyBorder="1" applyAlignment="1">
      <alignment horizontal="center" vertical="center" wrapText="1"/>
    </xf>
    <xf numFmtId="3" fontId="0" fillId="0" borderId="10" xfId="0" applyNumberFormat="1" applyFill="1" applyBorder="1" applyAlignment="1">
      <alignment horizontal="center"/>
    </xf>
    <xf numFmtId="0" fontId="25" fillId="0" borderId="0" xfId="0" applyFont="1" applyFill="1" applyBorder="1" applyAlignment="1">
      <alignment/>
    </xf>
    <xf numFmtId="3" fontId="25" fillId="0" borderId="0" xfId="0" applyNumberFormat="1" applyFont="1" applyFill="1" applyBorder="1" applyAlignment="1">
      <alignment horizontal="right"/>
    </xf>
    <xf numFmtId="0" fontId="25" fillId="0" borderId="0" xfId="0" applyFont="1" applyFill="1" applyAlignment="1">
      <alignment/>
    </xf>
    <xf numFmtId="181" fontId="6" fillId="32" borderId="14" xfId="49" applyNumberFormat="1" applyFont="1" applyFill="1" applyBorder="1" applyAlignment="1">
      <alignment horizontal="center" vertical="center" wrapText="1"/>
    </xf>
    <xf numFmtId="3" fontId="25" fillId="0" borderId="0" xfId="0" applyNumberFormat="1" applyFont="1" applyFill="1" applyAlignment="1">
      <alignment/>
    </xf>
    <xf numFmtId="181" fontId="5" fillId="0" borderId="10" xfId="49" applyNumberFormat="1" applyFont="1" applyFill="1" applyBorder="1" applyAlignment="1">
      <alignment vertical="center" wrapText="1"/>
    </xf>
    <xf numFmtId="181" fontId="5" fillId="0" borderId="10" xfId="0" applyNumberFormat="1" applyFont="1" applyFill="1" applyBorder="1" applyAlignment="1">
      <alignment horizontal="center" vertical="center" wrapText="1"/>
    </xf>
    <xf numFmtId="3" fontId="0" fillId="0" borderId="10" xfId="0" applyNumberFormat="1" applyFill="1" applyBorder="1" applyAlignment="1">
      <alignment vertical="center"/>
    </xf>
    <xf numFmtId="0" fontId="5" fillId="0" borderId="10" xfId="0" applyFont="1" applyFill="1" applyBorder="1" applyAlignment="1">
      <alignment horizontal="left" vertical="center" wrapText="1"/>
    </xf>
    <xf numFmtId="49" fontId="16" fillId="0" borderId="10" xfId="0" applyNumberFormat="1" applyFont="1" applyFill="1" applyBorder="1" applyAlignment="1">
      <alignment horizontal="left" vertical="center" wrapText="1"/>
    </xf>
    <xf numFmtId="3" fontId="0" fillId="0" borderId="10" xfId="0" applyNumberFormat="1" applyFill="1" applyBorder="1" applyAlignment="1">
      <alignment horizontal="center" vertical="center"/>
    </xf>
    <xf numFmtId="49" fontId="17" fillId="0" borderId="10" xfId="0" applyNumberFormat="1" applyFont="1" applyFill="1" applyBorder="1" applyAlignment="1">
      <alignment horizontal="center" vertical="center" wrapText="1"/>
    </xf>
    <xf numFmtId="3" fontId="0" fillId="0" borderId="10" xfId="0" applyNumberFormat="1" applyFill="1" applyBorder="1" applyAlignment="1">
      <alignment vertical="center" wrapText="1" shrinkToFit="1"/>
    </xf>
    <xf numFmtId="3" fontId="16" fillId="0" borderId="10" xfId="0" applyNumberFormat="1" applyFont="1" applyFill="1" applyBorder="1" applyAlignment="1">
      <alignment vertical="center"/>
    </xf>
    <xf numFmtId="3" fontId="0" fillId="0" borderId="0" xfId="0" applyNumberFormat="1" applyFill="1" applyBorder="1" applyAlignment="1">
      <alignment vertical="center"/>
    </xf>
    <xf numFmtId="3" fontId="23" fillId="0" borderId="10" xfId="0" applyNumberFormat="1" applyFont="1" applyFill="1" applyBorder="1" applyAlignment="1">
      <alignment horizontal="right"/>
    </xf>
    <xf numFmtId="0" fontId="11" fillId="0" borderId="10" xfId="54" applyFont="1" applyFill="1" applyBorder="1" applyAlignment="1">
      <alignment horizontal="center" vertical="center"/>
      <protection/>
    </xf>
    <xf numFmtId="0" fontId="18" fillId="0" borderId="10" xfId="0" applyFont="1" applyFill="1" applyBorder="1" applyAlignment="1">
      <alignment vertical="center"/>
    </xf>
    <xf numFmtId="4" fontId="6" fillId="0" borderId="10" xfId="54" applyNumberFormat="1" applyFont="1" applyFill="1" applyBorder="1" applyAlignment="1">
      <alignment horizontal="center" vertical="center"/>
      <protection/>
    </xf>
    <xf numFmtId="181" fontId="14" fillId="0" borderId="0" xfId="49" applyNumberFormat="1" applyFont="1" applyAlignment="1">
      <alignment/>
    </xf>
    <xf numFmtId="181" fontId="0" fillId="0" borderId="0" xfId="0" applyNumberFormat="1" applyAlignment="1">
      <alignment/>
    </xf>
    <xf numFmtId="180" fontId="0" fillId="0" borderId="0" xfId="0" applyNumberFormat="1" applyAlignment="1">
      <alignment/>
    </xf>
    <xf numFmtId="0" fontId="23" fillId="0" borderId="10" xfId="0" applyFont="1" applyBorder="1" applyAlignment="1">
      <alignment vertical="center"/>
    </xf>
    <xf numFmtId="3" fontId="23" fillId="33" borderId="10" xfId="0" applyNumberFormat="1" applyFont="1" applyFill="1" applyBorder="1" applyAlignment="1">
      <alignment horizontal="right" vertical="center"/>
    </xf>
    <xf numFmtId="3" fontId="23" fillId="0" borderId="10" xfId="0" applyNumberFormat="1" applyFont="1" applyFill="1" applyBorder="1" applyAlignment="1">
      <alignment horizontal="right" vertical="center"/>
    </xf>
    <xf numFmtId="0" fontId="23" fillId="0" borderId="10" xfId="0" applyFont="1" applyBorder="1" applyAlignment="1">
      <alignment vertical="center" wrapText="1"/>
    </xf>
    <xf numFmtId="3" fontId="23" fillId="0" borderId="10" xfId="0" applyNumberFormat="1" applyFont="1" applyBorder="1" applyAlignment="1">
      <alignment horizontal="right" vertical="center"/>
    </xf>
    <xf numFmtId="3" fontId="12" fillId="32" borderId="10" xfId="54" applyNumberFormat="1" applyFont="1" applyFill="1" applyBorder="1" applyAlignment="1">
      <alignment horizontal="center" vertical="center"/>
      <protection/>
    </xf>
    <xf numFmtId="0" fontId="28" fillId="34" borderId="10" xfId="0" applyFont="1" applyFill="1" applyBorder="1" applyAlignment="1">
      <alignment vertical="center"/>
    </xf>
    <xf numFmtId="3" fontId="28" fillId="34" borderId="10" xfId="0" applyNumberFormat="1" applyFont="1" applyFill="1" applyBorder="1" applyAlignment="1">
      <alignment vertical="center"/>
    </xf>
    <xf numFmtId="0" fontId="29" fillId="0" borderId="0" xfId="0" applyFont="1" applyAlignment="1">
      <alignment vertical="center"/>
    </xf>
    <xf numFmtId="3" fontId="28" fillId="34" borderId="10" xfId="0" applyNumberFormat="1" applyFont="1" applyFill="1" applyBorder="1" applyAlignment="1">
      <alignment horizontal="right" vertical="center"/>
    </xf>
    <xf numFmtId="0" fontId="23" fillId="0" borderId="10" xfId="0" applyFont="1" applyBorder="1" applyAlignment="1">
      <alignment horizontal="center" vertical="center"/>
    </xf>
    <xf numFmtId="3" fontId="23" fillId="0" borderId="10" xfId="0" applyNumberFormat="1" applyFont="1" applyBorder="1" applyAlignment="1">
      <alignment vertical="center"/>
    </xf>
    <xf numFmtId="3" fontId="23" fillId="0" borderId="0" xfId="0" applyNumberFormat="1" applyFont="1" applyAlignment="1">
      <alignment vertical="center"/>
    </xf>
    <xf numFmtId="0" fontId="23" fillId="0" borderId="0" xfId="0" applyFont="1" applyAlignment="1">
      <alignment vertical="center"/>
    </xf>
    <xf numFmtId="0" fontId="28" fillId="34" borderId="10" xfId="0" applyFont="1" applyFill="1" applyBorder="1" applyAlignment="1">
      <alignment vertical="center"/>
    </xf>
    <xf numFmtId="3" fontId="28" fillId="34" borderId="10" xfId="0" applyNumberFormat="1" applyFont="1" applyFill="1" applyBorder="1" applyAlignment="1">
      <alignment vertical="center"/>
    </xf>
    <xf numFmtId="3" fontId="30" fillId="0" borderId="0" xfId="0" applyNumberFormat="1" applyFont="1" applyAlignment="1">
      <alignment vertical="center"/>
    </xf>
    <xf numFmtId="0" fontId="30" fillId="0" borderId="0" xfId="0" applyFont="1" applyAlignment="1">
      <alignment vertical="center"/>
    </xf>
    <xf numFmtId="1" fontId="0" fillId="0" borderId="0" xfId="0" applyNumberFormat="1" applyAlignment="1">
      <alignment vertical="center"/>
    </xf>
    <xf numFmtId="0" fontId="11" fillId="0" borderId="10" xfId="54" applyFont="1" applyFill="1" applyBorder="1" applyAlignment="1">
      <alignment horizontal="center" vertical="center" wrapText="1"/>
      <protection/>
    </xf>
    <xf numFmtId="3" fontId="6" fillId="32" borderId="10" xfId="49" applyNumberFormat="1" applyFont="1" applyFill="1" applyBorder="1" applyAlignment="1">
      <alignment horizontal="center" vertical="center" wrapText="1"/>
    </xf>
    <xf numFmtId="4" fontId="5" fillId="0" borderId="10" xfId="54" applyNumberFormat="1" applyFont="1" applyFill="1" applyBorder="1" applyAlignment="1">
      <alignment horizontal="center" vertical="center"/>
      <protection/>
    </xf>
    <xf numFmtId="3" fontId="32" fillId="0" borderId="0" xfId="0" applyNumberFormat="1" applyFont="1" applyAlignment="1">
      <alignment/>
    </xf>
    <xf numFmtId="3" fontId="22" fillId="0" borderId="0" xfId="0" applyNumberFormat="1" applyFont="1" applyAlignment="1">
      <alignment/>
    </xf>
    <xf numFmtId="3" fontId="5" fillId="0" borderId="16" xfId="54" applyNumberFormat="1" applyFont="1" applyFill="1" applyBorder="1" applyAlignment="1">
      <alignment horizontal="center" vertical="center" wrapText="1"/>
      <protection/>
    </xf>
    <xf numFmtId="3" fontId="5" fillId="20" borderId="10" xfId="54" applyNumberFormat="1" applyFont="1" applyFill="1" applyBorder="1" applyAlignment="1">
      <alignment horizontal="left" vertical="center" wrapText="1"/>
      <protection/>
    </xf>
    <xf numFmtId="3" fontId="4" fillId="20" borderId="10" xfId="54" applyNumberFormat="1" applyFont="1" applyFill="1" applyBorder="1" applyAlignment="1">
      <alignment horizontal="center" vertical="center" wrapText="1"/>
      <protection/>
    </xf>
    <xf numFmtId="3" fontId="5" fillId="20" borderId="10" xfId="54" applyNumberFormat="1" applyFont="1" applyFill="1" applyBorder="1" applyAlignment="1">
      <alignment horizontal="center" vertical="center"/>
      <protection/>
    </xf>
    <xf numFmtId="3" fontId="2" fillId="20" borderId="10" xfId="0" applyNumberFormat="1" applyFont="1" applyFill="1" applyBorder="1" applyAlignment="1">
      <alignment vertical="center" wrapText="1"/>
    </xf>
    <xf numFmtId="0" fontId="16" fillId="20" borderId="0" xfId="0" applyFont="1" applyFill="1" applyBorder="1" applyAlignment="1">
      <alignment vertical="center"/>
    </xf>
    <xf numFmtId="0" fontId="5" fillId="0" borderId="10" xfId="0" applyFont="1" applyFill="1" applyBorder="1" applyAlignment="1">
      <alignment/>
    </xf>
    <xf numFmtId="3" fontId="11" fillId="32" borderId="10" xfId="54" applyNumberFormat="1" applyFont="1" applyFill="1" applyBorder="1" applyAlignment="1">
      <alignment horizontal="center" vertical="center" wrapText="1"/>
      <protection/>
    </xf>
    <xf numFmtId="0" fontId="18" fillId="32" borderId="10" xfId="0" applyFont="1" applyFill="1" applyBorder="1" applyAlignment="1">
      <alignment horizontal="justify" vertical="center"/>
    </xf>
    <xf numFmtId="0" fontId="18" fillId="32" borderId="10" xfId="0" applyFont="1" applyFill="1" applyBorder="1" applyAlignment="1">
      <alignment horizontal="center" vertical="center" wrapText="1"/>
    </xf>
    <xf numFmtId="3" fontId="5" fillId="32" borderId="10" xfId="54" applyNumberFormat="1" applyFont="1" applyFill="1" applyBorder="1" applyAlignment="1">
      <alignment horizontal="center" vertical="center"/>
      <protection/>
    </xf>
    <xf numFmtId="181" fontId="5" fillId="32" borderId="10" xfId="49" applyNumberFormat="1" applyFont="1" applyFill="1" applyBorder="1" applyAlignment="1">
      <alignment horizontal="center" vertical="center"/>
    </xf>
    <xf numFmtId="3" fontId="11" fillId="32" borderId="10" xfId="54" applyNumberFormat="1" applyFont="1" applyFill="1" applyBorder="1" applyAlignment="1">
      <alignment horizontal="justify" vertical="center"/>
      <protection/>
    </xf>
    <xf numFmtId="186" fontId="5" fillId="32" borderId="10" xfId="54" applyNumberFormat="1" applyFont="1" applyFill="1" applyBorder="1" applyAlignment="1">
      <alignment horizontal="center" vertical="center"/>
      <protection/>
    </xf>
    <xf numFmtId="186" fontId="6" fillId="32" borderId="10" xfId="54" applyNumberFormat="1" applyFont="1" applyFill="1" applyBorder="1" applyAlignment="1">
      <alignment horizontal="center" vertical="center"/>
      <protection/>
    </xf>
    <xf numFmtId="49" fontId="11" fillId="32" borderId="10" xfId="54" applyNumberFormat="1" applyFont="1" applyFill="1" applyBorder="1" applyAlignment="1">
      <alignment horizontal="center" vertical="center"/>
      <protection/>
    </xf>
    <xf numFmtId="0" fontId="11" fillId="32" borderId="10" xfId="54" applyFont="1" applyFill="1" applyBorder="1" applyAlignment="1">
      <alignment horizontal="justify" vertical="center"/>
      <protection/>
    </xf>
    <xf numFmtId="0" fontId="18" fillId="32" borderId="10" xfId="0" applyFont="1" applyFill="1" applyBorder="1" applyAlignment="1">
      <alignment horizontal="justify" vertical="center" wrapText="1"/>
    </xf>
    <xf numFmtId="3" fontId="11" fillId="32" borderId="10" xfId="54" applyNumberFormat="1" applyFont="1" applyFill="1" applyBorder="1" applyAlignment="1">
      <alignment horizontal="justify" vertical="center" wrapText="1"/>
      <protection/>
    </xf>
    <xf numFmtId="0" fontId="11" fillId="32" borderId="10" xfId="54" applyFont="1" applyFill="1" applyBorder="1" applyAlignment="1">
      <alignment horizontal="center" vertical="center"/>
      <protection/>
    </xf>
    <xf numFmtId="3" fontId="11" fillId="32" borderId="10" xfId="54" applyNumberFormat="1" applyFont="1" applyFill="1" applyBorder="1" applyAlignment="1">
      <alignment vertical="center" wrapText="1"/>
      <protection/>
    </xf>
    <xf numFmtId="49" fontId="11" fillId="32" borderId="10" xfId="54" applyNumberFormat="1" applyFont="1" applyFill="1" applyBorder="1" applyAlignment="1">
      <alignment vertical="center"/>
      <protection/>
    </xf>
    <xf numFmtId="0" fontId="18" fillId="32" borderId="10" xfId="0" applyFont="1" applyFill="1" applyBorder="1" applyAlignment="1">
      <alignment vertical="center"/>
    </xf>
    <xf numFmtId="0" fontId="14" fillId="32" borderId="0" xfId="0" applyFont="1" applyFill="1" applyBorder="1" applyAlignment="1">
      <alignment horizontal="center" vertical="center"/>
    </xf>
    <xf numFmtId="0" fontId="11" fillId="32" borderId="10" xfId="54" applyFont="1" applyFill="1" applyBorder="1" applyAlignment="1">
      <alignment vertical="center"/>
      <protection/>
    </xf>
    <xf numFmtId="3" fontId="11" fillId="32" borderId="10" xfId="54" applyNumberFormat="1" applyFont="1" applyFill="1" applyBorder="1" applyAlignment="1">
      <alignment vertical="center"/>
      <protection/>
    </xf>
    <xf numFmtId="3" fontId="11" fillId="32" borderId="10" xfId="54" applyNumberFormat="1" applyFont="1" applyFill="1" applyBorder="1" applyAlignment="1">
      <alignment horizontal="left" vertical="center" wrapText="1"/>
      <protection/>
    </xf>
    <xf numFmtId="0" fontId="11" fillId="32" borderId="10" xfId="54" applyFont="1" applyFill="1" applyBorder="1" applyAlignment="1">
      <alignment horizontal="center" vertical="center" wrapText="1"/>
      <protection/>
    </xf>
    <xf numFmtId="49" fontId="11" fillId="32" borderId="10" xfId="54" applyNumberFormat="1" applyFont="1" applyFill="1" applyBorder="1" applyAlignment="1">
      <alignment horizontal="center" vertical="center" wrapText="1"/>
      <protection/>
    </xf>
    <xf numFmtId="181" fontId="7" fillId="32" borderId="10" xfId="49" applyNumberFormat="1" applyFont="1" applyFill="1" applyBorder="1" applyAlignment="1">
      <alignment horizontal="center" vertical="center" wrapText="1"/>
    </xf>
    <xf numFmtId="0" fontId="11" fillId="0" borderId="10" xfId="54" applyFont="1" applyBorder="1" applyAlignment="1">
      <alignment horizontal="center" vertical="center"/>
      <protection/>
    </xf>
    <xf numFmtId="0" fontId="11" fillId="0" borderId="10" xfId="54" applyFont="1" applyBorder="1" applyAlignment="1">
      <alignment horizontal="center" vertical="center" wrapText="1"/>
      <protection/>
    </xf>
    <xf numFmtId="0" fontId="18" fillId="32" borderId="10" xfId="0" applyFont="1" applyFill="1" applyBorder="1" applyAlignment="1">
      <alignment horizontal="justify" wrapText="1"/>
    </xf>
    <xf numFmtId="3" fontId="11" fillId="32" borderId="10" xfId="54" applyNumberFormat="1" applyFont="1" applyFill="1" applyBorder="1" applyAlignment="1">
      <alignment horizontal="justify" wrapText="1"/>
      <protection/>
    </xf>
    <xf numFmtId="0" fontId="11" fillId="32" borderId="10" xfId="54" applyFont="1" applyFill="1" applyBorder="1" applyAlignment="1">
      <alignment horizontal="justify"/>
      <protection/>
    </xf>
    <xf numFmtId="49" fontId="11" fillId="32" borderId="10" xfId="54" applyNumberFormat="1" applyFont="1" applyFill="1" applyBorder="1" applyAlignment="1">
      <alignment horizontal="justify"/>
      <protection/>
    </xf>
    <xf numFmtId="0" fontId="14" fillId="0" borderId="10" xfId="0" applyFont="1" applyBorder="1" applyAlignment="1">
      <alignment horizontal="center" vertical="center"/>
    </xf>
    <xf numFmtId="3" fontId="5" fillId="0" borderId="10" xfId="54" applyNumberFormat="1" applyFont="1" applyFill="1" applyBorder="1" applyAlignment="1">
      <alignment horizontal="center" vertical="center" wrapText="1"/>
      <protection/>
    </xf>
    <xf numFmtId="3" fontId="11" fillId="0" borderId="10" xfId="54" applyNumberFormat="1" applyFont="1" applyFill="1" applyBorder="1" applyAlignment="1">
      <alignment horizontal="center" vertical="center" wrapText="1"/>
      <protection/>
    </xf>
    <xf numFmtId="3" fontId="11" fillId="32" borderId="10" xfId="54" applyNumberFormat="1" applyFont="1" applyFill="1" applyBorder="1" applyAlignment="1">
      <alignment horizontal="center" vertical="center" wrapText="1"/>
      <protection/>
    </xf>
    <xf numFmtId="3" fontId="11" fillId="32" borderId="10" xfId="54" applyNumberFormat="1" applyFont="1" applyFill="1" applyBorder="1" applyAlignment="1">
      <alignment horizontal="justify" vertical="center" wrapText="1"/>
      <protection/>
    </xf>
    <xf numFmtId="3" fontId="6" fillId="0" borderId="10" xfId="54" applyNumberFormat="1" applyFont="1" applyFill="1" applyBorder="1" applyAlignment="1">
      <alignment horizontal="center" vertical="center" wrapText="1"/>
      <protection/>
    </xf>
    <xf numFmtId="0" fontId="7" fillId="0" borderId="10" xfId="54" applyFont="1" applyFill="1" applyBorder="1" applyAlignment="1">
      <alignment horizontal="center" vertical="center" wrapText="1"/>
      <protection/>
    </xf>
    <xf numFmtId="3" fontId="5" fillId="20" borderId="0" xfId="54" applyNumberFormat="1" applyFont="1" applyFill="1" applyBorder="1" applyAlignment="1">
      <alignment horizontal="left" vertical="center" wrapText="1"/>
      <protection/>
    </xf>
    <xf numFmtId="3" fontId="9" fillId="20" borderId="0" xfId="54" applyNumberFormat="1" applyFont="1" applyFill="1" applyBorder="1" applyAlignment="1">
      <alignment horizontal="left" vertical="center" wrapText="1"/>
      <protection/>
    </xf>
    <xf numFmtId="181" fontId="6" fillId="32" borderId="10" xfId="49" applyNumberFormat="1" applyFont="1" applyFill="1" applyBorder="1" applyAlignment="1">
      <alignment horizontal="center" vertical="center" wrapText="1"/>
    </xf>
    <xf numFmtId="0" fontId="7" fillId="0" borderId="16" xfId="54" applyFont="1" applyFill="1" applyBorder="1" applyAlignment="1">
      <alignment horizontal="center" vertical="center" wrapText="1"/>
      <protection/>
    </xf>
    <xf numFmtId="0" fontId="7" fillId="0" borderId="15" xfId="54" applyFont="1" applyFill="1" applyBorder="1" applyAlignment="1">
      <alignment horizontal="center" vertical="center" wrapText="1"/>
      <protection/>
    </xf>
    <xf numFmtId="3" fontId="6" fillId="0" borderId="16" xfId="54" applyNumberFormat="1" applyFont="1" applyFill="1" applyBorder="1" applyAlignment="1">
      <alignment horizontal="center" vertical="center" wrapText="1"/>
      <protection/>
    </xf>
    <xf numFmtId="3" fontId="6" fillId="0" borderId="15" xfId="54" applyNumberFormat="1" applyFont="1" applyFill="1" applyBorder="1" applyAlignment="1">
      <alignment horizontal="center" vertical="center" wrapText="1"/>
      <protection/>
    </xf>
    <xf numFmtId="0" fontId="7" fillId="32" borderId="10" xfId="54" applyFont="1" applyFill="1" applyBorder="1" applyAlignment="1">
      <alignment horizontal="center" vertical="center" wrapText="1"/>
      <protection/>
    </xf>
    <xf numFmtId="3" fontId="8" fillId="20" borderId="0" xfId="54" applyNumberFormat="1" applyFont="1" applyFill="1" applyBorder="1" applyAlignment="1">
      <alignment horizontal="center" vertical="center" wrapText="1"/>
      <protection/>
    </xf>
    <xf numFmtId="3" fontId="5" fillId="0" borderId="10" xfId="54" applyNumberFormat="1" applyFont="1" applyFill="1" applyBorder="1" applyAlignment="1">
      <alignment horizontal="left" vertical="center" wrapText="1"/>
      <protection/>
    </xf>
    <xf numFmtId="3" fontId="5" fillId="0" borderId="0" xfId="54" applyNumberFormat="1" applyFont="1" applyFill="1" applyBorder="1" applyAlignment="1">
      <alignment horizontal="left" vertical="center" wrapText="1"/>
      <protection/>
    </xf>
    <xf numFmtId="3" fontId="6" fillId="20" borderId="0" xfId="54" applyNumberFormat="1" applyFont="1" applyFill="1" applyBorder="1" applyAlignment="1">
      <alignment horizontal="center" vertical="center"/>
      <protection/>
    </xf>
    <xf numFmtId="3" fontId="5" fillId="20" borderId="0" xfId="54" applyNumberFormat="1" applyFont="1" applyFill="1" applyBorder="1" applyAlignment="1">
      <alignment horizontal="center" vertical="center" wrapText="1"/>
      <protection/>
    </xf>
    <xf numFmtId="181" fontId="7" fillId="32" borderId="10" xfId="49" applyNumberFormat="1" applyFont="1" applyFill="1" applyBorder="1" applyAlignment="1">
      <alignment horizontal="center" vertical="center" wrapText="1"/>
    </xf>
    <xf numFmtId="3" fontId="8" fillId="20" borderId="0" xfId="54" applyNumberFormat="1" applyFont="1" applyFill="1" applyBorder="1" applyAlignment="1">
      <alignment horizontal="left" vertical="center" wrapText="1"/>
      <protection/>
    </xf>
    <xf numFmtId="3" fontId="6" fillId="32" borderId="10" xfId="54" applyNumberFormat="1" applyFont="1" applyFill="1" applyBorder="1" applyAlignment="1">
      <alignment horizontal="center" vertical="center" wrapText="1"/>
      <protection/>
    </xf>
    <xf numFmtId="3" fontId="3" fillId="0" borderId="18" xfId="54" applyNumberFormat="1" applyFont="1" applyFill="1" applyBorder="1" applyAlignment="1">
      <alignment horizontal="center"/>
      <protection/>
    </xf>
    <xf numFmtId="3" fontId="3" fillId="0" borderId="14" xfId="54" applyNumberFormat="1" applyFont="1" applyFill="1" applyBorder="1" applyAlignment="1">
      <alignment horizontal="center"/>
      <protection/>
    </xf>
    <xf numFmtId="3" fontId="3" fillId="0" borderId="19" xfId="54" applyNumberFormat="1" applyFont="1" applyFill="1" applyBorder="1" applyAlignment="1">
      <alignment horizontal="center"/>
      <protection/>
    </xf>
    <xf numFmtId="3" fontId="6" fillId="0" borderId="10" xfId="54" applyNumberFormat="1" applyFont="1" applyBorder="1" applyAlignment="1">
      <alignment horizontal="center" vertical="center"/>
      <protection/>
    </xf>
    <xf numFmtId="3" fontId="6" fillId="0" borderId="10" xfId="54" applyNumberFormat="1" applyFont="1" applyFill="1" applyBorder="1" applyAlignment="1">
      <alignment horizontal="center" vertical="center"/>
      <protection/>
    </xf>
    <xf numFmtId="3" fontId="6" fillId="32" borderId="10" xfId="54" applyNumberFormat="1" applyFont="1" applyFill="1" applyBorder="1" applyAlignment="1">
      <alignment horizontal="center" vertical="center"/>
      <protection/>
    </xf>
    <xf numFmtId="3" fontId="3" fillId="0" borderId="16" xfId="54" applyNumberFormat="1" applyFont="1" applyBorder="1" applyAlignment="1">
      <alignment horizontal="center"/>
      <protection/>
    </xf>
    <xf numFmtId="3" fontId="3" fillId="0" borderId="16" xfId="54" applyNumberFormat="1" applyFont="1" applyFill="1" applyBorder="1" applyAlignment="1">
      <alignment horizontal="center"/>
      <protection/>
    </xf>
    <xf numFmtId="0" fontId="13" fillId="35" borderId="20" xfId="0" applyFont="1" applyFill="1" applyBorder="1" applyAlignment="1">
      <alignment horizontal="center" vertical="center"/>
    </xf>
    <xf numFmtId="0" fontId="13" fillId="35" borderId="21" xfId="0" applyFont="1" applyFill="1" applyBorder="1" applyAlignment="1">
      <alignment horizontal="center" vertical="center"/>
    </xf>
    <xf numFmtId="0" fontId="13" fillId="35" borderId="22" xfId="0" applyFont="1" applyFill="1" applyBorder="1" applyAlignment="1">
      <alignment horizontal="center" vertical="center"/>
    </xf>
    <xf numFmtId="3" fontId="6" fillId="0" borderId="18" xfId="54" applyNumberFormat="1" applyFont="1" applyFill="1" applyBorder="1" applyAlignment="1">
      <alignment horizontal="center" vertical="center" wrapText="1"/>
      <protection/>
    </xf>
    <xf numFmtId="3" fontId="6" fillId="0" borderId="23" xfId="54" applyNumberFormat="1" applyFont="1" applyFill="1" applyBorder="1" applyAlignment="1">
      <alignment horizontal="center" vertical="center" wrapText="1"/>
      <protection/>
    </xf>
    <xf numFmtId="3" fontId="6" fillId="0" borderId="14" xfId="54" applyNumberFormat="1" applyFont="1" applyFill="1" applyBorder="1" applyAlignment="1">
      <alignment horizontal="center" vertical="center"/>
      <protection/>
    </xf>
    <xf numFmtId="3" fontId="6" fillId="0" borderId="13" xfId="54" applyNumberFormat="1" applyFont="1" applyFill="1" applyBorder="1" applyAlignment="1">
      <alignment horizontal="center" vertical="center"/>
      <protection/>
    </xf>
    <xf numFmtId="3" fontId="7" fillId="0" borderId="10" xfId="54" applyNumberFormat="1" applyFont="1" applyFill="1" applyBorder="1" applyAlignment="1">
      <alignment horizontal="center" vertical="center"/>
      <protection/>
    </xf>
    <xf numFmtId="3" fontId="11" fillId="0" borderId="16" xfId="54" applyNumberFormat="1" applyFont="1" applyFill="1" applyBorder="1" applyAlignment="1">
      <alignment horizontal="justify" vertical="center" wrapText="1"/>
      <protection/>
    </xf>
    <xf numFmtId="3" fontId="11" fillId="0" borderId="24" xfId="54" applyNumberFormat="1" applyFont="1" applyFill="1" applyBorder="1" applyAlignment="1">
      <alignment horizontal="justify" vertical="center" wrapText="1"/>
      <protection/>
    </xf>
    <xf numFmtId="3" fontId="11" fillId="0" borderId="15" xfId="54" applyNumberFormat="1" applyFont="1" applyFill="1" applyBorder="1" applyAlignment="1">
      <alignment horizontal="justify" vertical="center" wrapText="1"/>
      <protection/>
    </xf>
    <xf numFmtId="3" fontId="11" fillId="0" borderId="10" xfId="54" applyNumberFormat="1" applyFont="1" applyFill="1" applyBorder="1" applyAlignment="1">
      <alignment horizontal="justify" vertical="center" wrapText="1"/>
      <protection/>
    </xf>
    <xf numFmtId="3" fontId="33" fillId="20" borderId="0" xfId="54" applyNumberFormat="1" applyFont="1" applyFill="1" applyBorder="1" applyAlignment="1">
      <alignment horizontal="left" vertical="center" wrapText="1"/>
      <protection/>
    </xf>
    <xf numFmtId="3" fontId="34" fillId="20" borderId="0" xfId="54" applyNumberFormat="1" applyFont="1" applyFill="1" applyBorder="1" applyAlignment="1">
      <alignment horizontal="left" vertical="center" wrapText="1"/>
      <protection/>
    </xf>
    <xf numFmtId="3" fontId="11" fillId="20" borderId="0" xfId="54" applyNumberFormat="1" applyFont="1" applyFill="1" applyBorder="1" applyAlignment="1">
      <alignment horizontal="left" vertical="center" wrapText="1"/>
      <protection/>
    </xf>
    <xf numFmtId="3" fontId="7" fillId="0" borderId="10" xfId="54" applyNumberFormat="1" applyFont="1" applyFill="1" applyBorder="1" applyAlignment="1">
      <alignment horizontal="center" vertical="center" wrapText="1"/>
      <protection/>
    </xf>
    <xf numFmtId="3" fontId="5" fillId="0" borderId="16" xfId="0" applyNumberFormat="1" applyFont="1" applyFill="1" applyBorder="1" applyAlignment="1">
      <alignment horizontal="center" vertical="center" wrapText="1"/>
    </xf>
    <xf numFmtId="3" fontId="5" fillId="0" borderId="24" xfId="0" applyNumberFormat="1" applyFont="1" applyFill="1" applyBorder="1" applyAlignment="1">
      <alignment horizontal="center" vertical="center" wrapText="1"/>
    </xf>
    <xf numFmtId="3" fontId="5" fillId="0" borderId="15" xfId="0" applyNumberFormat="1" applyFont="1" applyFill="1" applyBorder="1" applyAlignment="1">
      <alignment horizontal="center" vertical="center" wrapText="1"/>
    </xf>
    <xf numFmtId="181" fontId="6" fillId="32" borderId="12" xfId="49" applyNumberFormat="1" applyFont="1" applyFill="1" applyBorder="1" applyAlignment="1">
      <alignment horizontal="center" vertical="center" wrapText="1"/>
    </xf>
    <xf numFmtId="181" fontId="6" fillId="32" borderId="15" xfId="49" applyNumberFormat="1" applyFont="1" applyFill="1" applyBorder="1" applyAlignment="1">
      <alignment horizontal="center" vertical="center" wrapText="1"/>
    </xf>
    <xf numFmtId="3" fontId="5" fillId="0" borderId="10" xfId="0" applyNumberFormat="1" applyFont="1" applyFill="1" applyBorder="1" applyAlignment="1">
      <alignment horizontal="left" vertical="center" wrapText="1"/>
    </xf>
    <xf numFmtId="3" fontId="12" fillId="31" borderId="0" xfId="54" applyNumberFormat="1" applyFont="1" applyFill="1" applyBorder="1" applyAlignment="1">
      <alignment horizontal="left" vertical="center" wrapText="1"/>
      <protection/>
    </xf>
    <xf numFmtId="3" fontId="5" fillId="0" borderId="10" xfId="0" applyNumberFormat="1" applyFont="1" applyFill="1" applyBorder="1" applyAlignment="1">
      <alignment horizontal="center" vertical="center" wrapText="1"/>
    </xf>
    <xf numFmtId="3" fontId="6" fillId="0" borderId="14" xfId="54" applyNumberFormat="1" applyFont="1" applyFill="1" applyBorder="1" applyAlignment="1">
      <alignment horizontal="center" vertical="center" wrapText="1"/>
      <protection/>
    </xf>
    <xf numFmtId="3" fontId="6" fillId="0" borderId="13" xfId="54" applyNumberFormat="1" applyFont="1" applyFill="1" applyBorder="1" applyAlignment="1">
      <alignment horizontal="center" vertical="center" wrapText="1"/>
      <protection/>
    </xf>
    <xf numFmtId="0" fontId="7" fillId="8" borderId="16" xfId="54" applyFont="1" applyFill="1" applyBorder="1" applyAlignment="1">
      <alignment horizontal="center" vertical="center" wrapText="1"/>
      <protection/>
    </xf>
    <xf numFmtId="0" fontId="7" fillId="8" borderId="15" xfId="54" applyFont="1" applyFill="1" applyBorder="1" applyAlignment="1">
      <alignment horizontal="center" vertical="center" wrapText="1"/>
      <protection/>
    </xf>
    <xf numFmtId="3" fontId="6" fillId="0" borderId="0" xfId="54" applyNumberFormat="1" applyFont="1" applyFill="1" applyBorder="1" applyAlignment="1">
      <alignment horizontal="left" vertical="center" wrapText="1"/>
      <protection/>
    </xf>
    <xf numFmtId="3" fontId="6" fillId="0" borderId="0" xfId="54" applyNumberFormat="1" applyFont="1" applyFill="1" applyBorder="1" applyAlignment="1">
      <alignment horizontal="justify" vertical="center" wrapText="1"/>
      <protection/>
    </xf>
    <xf numFmtId="3" fontId="5" fillId="0" borderId="0" xfId="54" applyNumberFormat="1" applyFont="1" applyFill="1" applyBorder="1" applyAlignment="1">
      <alignment horizontal="justify" vertical="center" wrapText="1"/>
      <protection/>
    </xf>
    <xf numFmtId="3" fontId="3" fillId="0" borderId="16" xfId="54" applyNumberFormat="1" applyFont="1" applyFill="1" applyBorder="1" applyAlignment="1">
      <alignment horizontal="center" vertical="center"/>
      <protection/>
    </xf>
    <xf numFmtId="3" fontId="3" fillId="0" borderId="18" xfId="54" applyNumberFormat="1" applyFont="1" applyFill="1" applyBorder="1" applyAlignment="1">
      <alignment horizontal="center" vertical="center"/>
      <protection/>
    </xf>
    <xf numFmtId="3" fontId="3" fillId="0" borderId="14" xfId="54" applyNumberFormat="1" applyFont="1" applyFill="1" applyBorder="1" applyAlignment="1">
      <alignment horizontal="center" vertical="center"/>
      <protection/>
    </xf>
    <xf numFmtId="3" fontId="3" fillId="0" borderId="19" xfId="54" applyNumberFormat="1" applyFont="1" applyFill="1" applyBorder="1" applyAlignment="1">
      <alignment horizontal="center" vertical="center"/>
      <protection/>
    </xf>
    <xf numFmtId="3" fontId="6" fillId="8" borderId="14" xfId="54" applyNumberFormat="1" applyFont="1" applyFill="1" applyBorder="1" applyAlignment="1">
      <alignment horizontal="center" vertical="center" wrapText="1"/>
      <protection/>
    </xf>
    <xf numFmtId="3" fontId="6" fillId="8" borderId="13" xfId="54" applyNumberFormat="1" applyFont="1" applyFill="1" applyBorder="1" applyAlignment="1">
      <alignment horizontal="center" vertical="center" wrapText="1"/>
      <protection/>
    </xf>
    <xf numFmtId="3" fontId="6" fillId="8" borderId="16" xfId="54" applyNumberFormat="1" applyFont="1" applyFill="1" applyBorder="1" applyAlignment="1">
      <alignment horizontal="center" vertical="center" wrapText="1"/>
      <protection/>
    </xf>
    <xf numFmtId="3" fontId="6" fillId="8" borderId="15" xfId="54" applyNumberFormat="1" applyFont="1" applyFill="1" applyBorder="1" applyAlignment="1">
      <alignment horizontal="center" vertical="center" wrapText="1"/>
      <protection/>
    </xf>
    <xf numFmtId="3" fontId="6" fillId="8" borderId="14" xfId="54" applyNumberFormat="1" applyFont="1" applyFill="1" applyBorder="1" applyAlignment="1">
      <alignment horizontal="center" vertical="center"/>
      <protection/>
    </xf>
    <xf numFmtId="3" fontId="6" fillId="8" borderId="13" xfId="54" applyNumberFormat="1" applyFont="1" applyFill="1" applyBorder="1" applyAlignment="1">
      <alignment horizontal="center" vertical="center"/>
      <protection/>
    </xf>
    <xf numFmtId="3" fontId="3" fillId="0" borderId="16" xfId="54" applyNumberFormat="1" applyFont="1" applyBorder="1" applyAlignment="1">
      <alignment horizontal="center" vertical="center"/>
      <protection/>
    </xf>
    <xf numFmtId="0" fontId="6" fillId="0" borderId="10" xfId="0" applyFont="1" applyBorder="1" applyAlignment="1">
      <alignment horizontal="center" vertical="center" wrapText="1"/>
    </xf>
    <xf numFmtId="3" fontId="5" fillId="20" borderId="10" xfId="0" applyNumberFormat="1" applyFont="1" applyFill="1" applyBorder="1" applyAlignment="1">
      <alignment horizontal="center" vertical="center" wrapText="1"/>
    </xf>
    <xf numFmtId="0" fontId="5" fillId="20" borderId="10" xfId="0" applyFont="1" applyFill="1" applyBorder="1" applyAlignment="1">
      <alignment horizontal="center" vertical="center" wrapText="1"/>
    </xf>
    <xf numFmtId="0" fontId="11" fillId="0" borderId="10" xfId="54" applyFont="1" applyFill="1" applyBorder="1" applyAlignment="1">
      <alignment horizontal="center" vertical="center" wrapText="1"/>
      <protection/>
    </xf>
    <xf numFmtId="0" fontId="5" fillId="0" borderId="10" xfId="0" applyFont="1" applyBorder="1" applyAlignment="1">
      <alignment horizontal="left" vertical="center" wrapText="1"/>
    </xf>
    <xf numFmtId="0" fontId="5" fillId="20" borderId="24" xfId="0" applyFont="1" applyFill="1" applyBorder="1" applyAlignment="1">
      <alignment horizontal="center" vertical="center" wrapText="1"/>
    </xf>
    <xf numFmtId="0" fontId="5" fillId="20" borderId="15" xfId="0" applyFont="1" applyFill="1" applyBorder="1" applyAlignment="1">
      <alignment horizontal="center" vertical="center" wrapText="1"/>
    </xf>
    <xf numFmtId="0" fontId="5" fillId="0" borderId="10" xfId="0" applyFont="1" applyBorder="1" applyAlignment="1">
      <alignment horizontal="center" wrapText="1"/>
    </xf>
    <xf numFmtId="3" fontId="3" fillId="0" borderId="10" xfId="54" applyNumberFormat="1" applyFont="1" applyFill="1" applyBorder="1" applyAlignment="1">
      <alignment horizontal="center" vertical="center"/>
      <protection/>
    </xf>
    <xf numFmtId="3" fontId="5" fillId="0" borderId="13" xfId="54" applyNumberFormat="1" applyFont="1" applyFill="1" applyBorder="1" applyAlignment="1">
      <alignment horizontal="left" vertical="center" wrapText="1"/>
      <protection/>
    </xf>
    <xf numFmtId="0" fontId="16" fillId="0" borderId="10" xfId="0" applyFont="1" applyBorder="1" applyAlignment="1">
      <alignment/>
    </xf>
    <xf numFmtId="3" fontId="12" fillId="31" borderId="14" xfId="54" applyNumberFormat="1" applyFont="1" applyFill="1" applyBorder="1" applyAlignment="1">
      <alignment horizontal="left" vertical="center" wrapText="1"/>
      <protection/>
    </xf>
    <xf numFmtId="0" fontId="5" fillId="0" borderId="16" xfId="0" applyFont="1" applyBorder="1" applyAlignment="1">
      <alignment horizontal="center" vertical="center" wrapText="1"/>
    </xf>
    <xf numFmtId="0" fontId="5" fillId="0" borderId="24" xfId="0" applyFont="1" applyBorder="1" applyAlignment="1">
      <alignment horizontal="center" vertical="center" wrapText="1"/>
    </xf>
    <xf numFmtId="3" fontId="13" fillId="31" borderId="0" xfId="54" applyNumberFormat="1" applyFont="1" applyFill="1" applyBorder="1" applyAlignment="1">
      <alignment horizontal="left" vertical="center" wrapText="1"/>
      <protection/>
    </xf>
    <xf numFmtId="0" fontId="13" fillId="35" borderId="20" xfId="0" applyFont="1" applyFill="1" applyBorder="1" applyAlignment="1">
      <alignment horizontal="center"/>
    </xf>
    <xf numFmtId="0" fontId="13" fillId="35" borderId="21" xfId="0" applyFont="1" applyFill="1" applyBorder="1" applyAlignment="1">
      <alignment horizontal="center"/>
    </xf>
    <xf numFmtId="0" fontId="13" fillId="35" borderId="22" xfId="0" applyFont="1" applyFill="1" applyBorder="1" applyAlignment="1">
      <alignment horizontal="center"/>
    </xf>
    <xf numFmtId="0" fontId="5" fillId="0" borderId="10" xfId="0" applyFont="1" applyBorder="1" applyAlignment="1">
      <alignment horizontal="center" vertical="center" wrapText="1"/>
    </xf>
    <xf numFmtId="0" fontId="5" fillId="33" borderId="10" xfId="0" applyFont="1" applyFill="1" applyBorder="1" applyAlignment="1">
      <alignment horizontal="center" vertical="center" wrapText="1"/>
    </xf>
    <xf numFmtId="3" fontId="5" fillId="0" borderId="16" xfId="54" applyNumberFormat="1" applyFont="1" applyFill="1" applyBorder="1" applyAlignment="1">
      <alignment horizontal="center" vertical="center" wrapText="1"/>
      <protection/>
    </xf>
    <xf numFmtId="3" fontId="5" fillId="0" borderId="24" xfId="54" applyNumberFormat="1" applyFont="1" applyFill="1" applyBorder="1" applyAlignment="1">
      <alignment horizontal="center" vertical="center" wrapText="1"/>
      <protection/>
    </xf>
    <xf numFmtId="3" fontId="5" fillId="20" borderId="24" xfId="54" applyNumberFormat="1" applyFont="1" applyFill="1" applyBorder="1" applyAlignment="1">
      <alignment horizontal="center" vertical="center" wrapText="1"/>
      <protection/>
    </xf>
    <xf numFmtId="3" fontId="5" fillId="20" borderId="15" xfId="54" applyNumberFormat="1" applyFont="1" applyFill="1" applyBorder="1" applyAlignment="1">
      <alignment horizontal="center" vertical="center" wrapText="1"/>
      <protection/>
    </xf>
    <xf numFmtId="0" fontId="5" fillId="0" borderId="15" xfId="0" applyFont="1" applyBorder="1" applyAlignment="1">
      <alignment horizontal="center" vertical="center" wrapText="1"/>
    </xf>
    <xf numFmtId="0" fontId="5" fillId="0" borderId="10" xfId="0" applyFont="1" applyFill="1" applyBorder="1" applyAlignment="1">
      <alignment horizontal="center" vertical="center" wrapText="1"/>
    </xf>
    <xf numFmtId="3" fontId="6" fillId="20" borderId="0" xfId="54" applyNumberFormat="1" applyFont="1" applyFill="1" applyBorder="1" applyAlignment="1">
      <alignment horizontal="left" vertical="center" wrapText="1"/>
      <protection/>
    </xf>
    <xf numFmtId="3" fontId="5" fillId="20" borderId="0" xfId="54" applyNumberFormat="1" applyFont="1" applyFill="1" applyBorder="1" applyAlignment="1">
      <alignment horizontal="justify" vertical="center" wrapText="1"/>
      <protection/>
    </xf>
    <xf numFmtId="3" fontId="3" fillId="32" borderId="25" xfId="54" applyNumberFormat="1" applyFont="1" applyFill="1" applyBorder="1" applyAlignment="1">
      <alignment horizontal="center" vertical="center"/>
      <protection/>
    </xf>
    <xf numFmtId="3" fontId="3" fillId="32" borderId="26" xfId="54" applyNumberFormat="1" applyFont="1" applyFill="1" applyBorder="1" applyAlignment="1">
      <alignment horizontal="center" vertical="center"/>
      <protection/>
    </xf>
    <xf numFmtId="3" fontId="3" fillId="32" borderId="27" xfId="54" applyNumberFormat="1" applyFont="1" applyFill="1" applyBorder="1" applyAlignment="1">
      <alignment horizontal="center" vertical="center"/>
      <protection/>
    </xf>
    <xf numFmtId="0" fontId="21" fillId="32" borderId="16" xfId="0" applyFont="1" applyFill="1" applyBorder="1" applyAlignment="1">
      <alignment horizontal="center" vertical="center" wrapText="1"/>
    </xf>
    <xf numFmtId="0" fontId="21" fillId="32" borderId="15" xfId="0" applyFont="1" applyFill="1" applyBorder="1" applyAlignment="1">
      <alignment horizontal="center" vertical="center" wrapText="1"/>
    </xf>
    <xf numFmtId="0" fontId="24" fillId="32" borderId="16" xfId="0" applyFont="1" applyFill="1" applyBorder="1" applyAlignment="1">
      <alignment horizontal="center" vertical="center"/>
    </xf>
    <xf numFmtId="0" fontId="24" fillId="32" borderId="15" xfId="0" applyFont="1" applyFill="1" applyBorder="1" applyAlignment="1">
      <alignment horizontal="center" vertical="center"/>
    </xf>
    <xf numFmtId="0" fontId="24" fillId="32" borderId="10" xfId="0" applyFont="1" applyFill="1" applyBorder="1" applyAlignment="1">
      <alignment horizontal="center" vertical="center"/>
    </xf>
    <xf numFmtId="3" fontId="12" fillId="32" borderId="18" xfId="54" applyNumberFormat="1" applyFont="1" applyFill="1" applyBorder="1" applyAlignment="1">
      <alignment horizontal="center" vertical="center"/>
      <protection/>
    </xf>
    <xf numFmtId="3" fontId="12" fillId="32" borderId="14" xfId="54" applyNumberFormat="1" applyFont="1" applyFill="1" applyBorder="1" applyAlignment="1">
      <alignment horizontal="center" vertical="center"/>
      <protection/>
    </xf>
    <xf numFmtId="3" fontId="12" fillId="32" borderId="19" xfId="54" applyNumberFormat="1" applyFont="1" applyFill="1" applyBorder="1" applyAlignment="1">
      <alignment horizontal="center" vertical="center"/>
      <protection/>
    </xf>
    <xf numFmtId="3" fontId="12" fillId="32" borderId="23" xfId="54" applyNumberFormat="1" applyFont="1" applyFill="1" applyBorder="1" applyAlignment="1">
      <alignment horizontal="center" vertical="center"/>
      <protection/>
    </xf>
    <xf numFmtId="3" fontId="12" fillId="32" borderId="13" xfId="54" applyNumberFormat="1" applyFont="1" applyFill="1" applyBorder="1" applyAlignment="1">
      <alignment horizontal="center" vertical="center"/>
      <protection/>
    </xf>
    <xf numFmtId="3" fontId="12" fillId="32" borderId="28" xfId="54" applyNumberFormat="1" applyFont="1" applyFill="1" applyBorder="1" applyAlignment="1">
      <alignment horizontal="center" vertical="center"/>
      <protection/>
    </xf>
    <xf numFmtId="3" fontId="12" fillId="32" borderId="25" xfId="54" applyNumberFormat="1" applyFont="1" applyFill="1" applyBorder="1" applyAlignment="1">
      <alignment horizontal="center" vertical="center"/>
      <protection/>
    </xf>
    <xf numFmtId="3" fontId="12" fillId="32" borderId="26" xfId="54" applyNumberFormat="1" applyFont="1" applyFill="1" applyBorder="1" applyAlignment="1">
      <alignment horizontal="center" vertical="center"/>
      <protection/>
    </xf>
    <xf numFmtId="3" fontId="12" fillId="32" borderId="27" xfId="54" applyNumberFormat="1" applyFont="1" applyFill="1" applyBorder="1" applyAlignment="1">
      <alignment horizontal="center" vertical="center"/>
      <protection/>
    </xf>
    <xf numFmtId="0" fontId="28" fillId="32" borderId="16" xfId="0" applyFont="1" applyFill="1" applyBorder="1" applyAlignment="1">
      <alignment horizontal="center" vertical="center"/>
    </xf>
    <xf numFmtId="0" fontId="28" fillId="32" borderId="15" xfId="0" applyFont="1" applyFill="1" applyBorder="1" applyAlignment="1">
      <alignment horizontal="center" vertical="center"/>
    </xf>
    <xf numFmtId="0" fontId="28" fillId="32" borderId="29" xfId="0" applyFont="1" applyFill="1" applyBorder="1" applyAlignment="1">
      <alignment horizontal="center" vertical="center"/>
    </xf>
    <xf numFmtId="0" fontId="28" fillId="32" borderId="28" xfId="0" applyFont="1" applyFill="1" applyBorder="1" applyAlignment="1">
      <alignment horizontal="center" vertical="center"/>
    </xf>
    <xf numFmtId="0" fontId="31" fillId="32" borderId="16" xfId="0" applyFont="1" applyFill="1" applyBorder="1" applyAlignment="1">
      <alignment horizontal="center" vertical="center" wrapText="1"/>
    </xf>
    <xf numFmtId="0" fontId="31" fillId="32" borderId="15"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rmal 5" xfId="57"/>
    <cellStyle name="Normal 6"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P328"/>
  <sheetViews>
    <sheetView tabSelected="1" view="pageLayout" workbookViewId="0" topLeftCell="A75">
      <selection activeCell="D77" sqref="D77"/>
    </sheetView>
  </sheetViews>
  <sheetFormatPr defaultColWidth="11.00390625" defaultRowHeight="15"/>
  <cols>
    <col min="1" max="1" width="14.7109375" style="0" customWidth="1"/>
    <col min="2" max="2" width="13.8515625" style="0" customWidth="1"/>
    <col min="3" max="3" width="25.00390625" style="0" customWidth="1"/>
    <col min="4" max="4" width="9.8515625" style="0" customWidth="1"/>
    <col min="5" max="5" width="11.8515625" style="0" customWidth="1"/>
    <col min="6" max="6" width="5.8515625" style="0" customWidth="1"/>
    <col min="7" max="7" width="12.421875" style="0" customWidth="1"/>
    <col min="8" max="8" width="8.140625" style="0" customWidth="1"/>
    <col min="9" max="9" width="7.8515625" style="0" customWidth="1"/>
    <col min="10" max="10" width="7.7109375" style="0" customWidth="1"/>
    <col min="11" max="11" width="8.421875" style="0" customWidth="1"/>
    <col min="12" max="12" width="14.140625" style="0" customWidth="1"/>
    <col min="13" max="13" width="6.421875" style="0" bestFit="1" customWidth="1"/>
    <col min="14" max="14" width="6.28125" style="0" customWidth="1"/>
    <col min="15" max="15" width="5.140625" style="0" bestFit="1" customWidth="1"/>
    <col min="16" max="16" width="6.28125" style="0" bestFit="1" customWidth="1"/>
    <col min="17" max="17" width="6.421875" style="0" bestFit="1" customWidth="1"/>
    <col min="18" max="18" width="7.421875" style="0" customWidth="1"/>
    <col min="19" max="19" width="6.421875" style="0" bestFit="1" customWidth="1"/>
    <col min="20" max="20" width="6.57421875" style="0" customWidth="1"/>
    <col min="21" max="21" width="5.421875" style="0" bestFit="1" customWidth="1"/>
    <col min="22" max="22" width="6.28125" style="0" bestFit="1" customWidth="1"/>
    <col min="23" max="23" width="6.421875" style="0" bestFit="1" customWidth="1"/>
    <col min="24" max="24" width="7.00390625" style="0" customWidth="1"/>
    <col min="25" max="25" width="6.421875" style="0" bestFit="1" customWidth="1"/>
    <col min="26" max="26" width="6.140625" style="0" customWidth="1"/>
    <col min="27" max="27" width="5.421875" style="0" bestFit="1" customWidth="1"/>
    <col min="28" max="28" width="6.28125" style="0" bestFit="1" customWidth="1"/>
    <col min="29" max="29" width="6.421875" style="0" bestFit="1" customWidth="1"/>
    <col min="30" max="30" width="6.421875" style="0" customWidth="1"/>
    <col min="31" max="31" width="6.421875" style="0" bestFit="1" customWidth="1"/>
    <col min="32" max="32" width="6.140625" style="0" customWidth="1"/>
    <col min="33" max="33" width="5.421875" style="0" customWidth="1"/>
    <col min="34" max="34" width="6.28125" style="0" bestFit="1" customWidth="1"/>
    <col min="35" max="35" width="6.421875" style="0" bestFit="1" customWidth="1"/>
    <col min="36" max="36" width="6.57421875" style="0" customWidth="1"/>
    <col min="37" max="37" width="7.57421875" style="0" customWidth="1"/>
    <col min="38" max="38" width="8.28125" style="0" customWidth="1"/>
    <col min="39" max="39" width="6.421875" style="0" bestFit="1" customWidth="1"/>
    <col min="40" max="40" width="6.28125" style="0" bestFit="1" customWidth="1"/>
    <col min="41" max="41" width="7.140625" style="0" bestFit="1" customWidth="1"/>
    <col min="42" max="42" width="7.140625" style="0" customWidth="1"/>
    <col min="43" max="16384" width="11.00390625" style="2" customWidth="1"/>
  </cols>
  <sheetData>
    <row r="1" spans="1:42" ht="20.25" thickBot="1">
      <c r="A1" s="330" t="s">
        <v>581</v>
      </c>
      <c r="B1" s="331"/>
      <c r="C1" s="331"/>
      <c r="D1" s="331"/>
      <c r="E1" s="331"/>
      <c r="F1" s="331"/>
      <c r="G1" s="331"/>
      <c r="H1" s="331"/>
      <c r="I1" s="331"/>
      <c r="J1" s="331"/>
      <c r="K1" s="331"/>
      <c r="L1" s="332"/>
      <c r="M1" s="24"/>
      <c r="N1" s="27"/>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ht="15">
      <c r="A2" s="27"/>
      <c r="B2" s="27"/>
      <c r="C2" s="27"/>
      <c r="D2" s="27"/>
      <c r="E2" s="27"/>
      <c r="F2" s="27"/>
      <c r="G2" s="27"/>
      <c r="H2" s="27"/>
      <c r="I2" s="27"/>
      <c r="J2" s="27"/>
      <c r="K2" s="27"/>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row>
    <row r="3" spans="1:42" ht="37.5" customHeight="1">
      <c r="A3" s="306" t="s">
        <v>254</v>
      </c>
      <c r="B3" s="306"/>
      <c r="C3" s="306"/>
      <c r="D3" s="306"/>
      <c r="E3" s="306"/>
      <c r="F3" s="306"/>
      <c r="G3" s="306"/>
      <c r="H3" s="306"/>
      <c r="I3" s="306"/>
      <c r="J3" s="306"/>
      <c r="K3" s="306"/>
      <c r="L3" s="306"/>
      <c r="M3" s="42"/>
      <c r="N3" s="31"/>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row>
    <row r="4" spans="1:42" ht="21.75" customHeight="1">
      <c r="A4" s="307" t="s">
        <v>582</v>
      </c>
      <c r="B4" s="307"/>
      <c r="C4" s="307"/>
      <c r="D4" s="307"/>
      <c r="E4" s="307"/>
      <c r="F4" s="307"/>
      <c r="G4" s="307"/>
      <c r="H4" s="307"/>
      <c r="I4" s="307"/>
      <c r="J4" s="307"/>
      <c r="K4" s="307"/>
      <c r="L4" s="307"/>
      <c r="M4" s="41"/>
      <c r="N4" s="41"/>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row>
    <row r="5" spans="1:42" ht="50.25" customHeight="1">
      <c r="A5" s="306" t="s">
        <v>624</v>
      </c>
      <c r="B5" s="306"/>
      <c r="C5" s="306"/>
      <c r="D5" s="306"/>
      <c r="E5" s="306"/>
      <c r="F5" s="306"/>
      <c r="G5" s="306"/>
      <c r="H5" s="306"/>
      <c r="I5" s="306"/>
      <c r="J5" s="306"/>
      <c r="K5" s="306"/>
      <c r="L5" s="306"/>
      <c r="M5" s="30"/>
      <c r="N5" s="31"/>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row>
    <row r="6" spans="1:42" ht="16.5" customHeight="1">
      <c r="A6" s="320" t="s">
        <v>588</v>
      </c>
      <c r="B6" s="320"/>
      <c r="C6" s="320"/>
      <c r="D6" s="320"/>
      <c r="E6" s="320"/>
      <c r="F6" s="320"/>
      <c r="G6" s="320"/>
      <c r="H6" s="320"/>
      <c r="I6" s="320"/>
      <c r="J6" s="320"/>
      <c r="K6" s="320"/>
      <c r="L6" s="320"/>
      <c r="M6" s="314" t="s">
        <v>623</v>
      </c>
      <c r="N6" s="314"/>
      <c r="O6" s="314"/>
      <c r="P6" s="314"/>
      <c r="Q6" s="314"/>
      <c r="R6" s="314"/>
      <c r="S6" s="36"/>
      <c r="T6" s="36"/>
      <c r="U6" s="36"/>
      <c r="V6" s="36"/>
      <c r="W6" s="36"/>
      <c r="X6" s="36"/>
      <c r="Y6" s="36"/>
      <c r="Z6" s="36"/>
      <c r="AA6" s="36"/>
      <c r="AB6" s="36"/>
      <c r="AC6" s="36"/>
      <c r="AD6" s="36"/>
      <c r="AE6" s="36"/>
      <c r="AF6" s="36"/>
      <c r="AG6" s="36"/>
      <c r="AH6" s="36"/>
      <c r="AI6" s="36"/>
      <c r="AJ6" s="36"/>
      <c r="AK6" s="36"/>
      <c r="AL6" s="36"/>
      <c r="AM6" s="36"/>
      <c r="AN6" s="36"/>
      <c r="AO6" s="36"/>
      <c r="AP6" s="36"/>
    </row>
    <row r="7" spans="1:42" s="119" customFormat="1" ht="18" customHeight="1">
      <c r="A7" s="333" t="s">
        <v>450</v>
      </c>
      <c r="B7" s="311" t="s">
        <v>451</v>
      </c>
      <c r="C7" s="335" t="s">
        <v>452</v>
      </c>
      <c r="D7" s="311" t="s">
        <v>453</v>
      </c>
      <c r="E7" s="311" t="s">
        <v>454</v>
      </c>
      <c r="F7" s="309" t="s">
        <v>455</v>
      </c>
      <c r="G7" s="309" t="s">
        <v>641</v>
      </c>
      <c r="H7" s="309" t="s">
        <v>657</v>
      </c>
      <c r="I7" s="309" t="s">
        <v>658</v>
      </c>
      <c r="J7" s="309" t="s">
        <v>659</v>
      </c>
      <c r="K7" s="309" t="s">
        <v>456</v>
      </c>
      <c r="L7" s="311" t="s">
        <v>449</v>
      </c>
      <c r="M7" s="328">
        <v>2008</v>
      </c>
      <c r="N7" s="328"/>
      <c r="O7" s="328"/>
      <c r="P7" s="328"/>
      <c r="Q7" s="328"/>
      <c r="R7" s="328"/>
      <c r="S7" s="329">
        <v>2009</v>
      </c>
      <c r="T7" s="329"/>
      <c r="U7" s="329"/>
      <c r="V7" s="329"/>
      <c r="W7" s="329"/>
      <c r="X7" s="329"/>
      <c r="Y7" s="329">
        <v>2010</v>
      </c>
      <c r="Z7" s="329"/>
      <c r="AA7" s="329"/>
      <c r="AB7" s="329"/>
      <c r="AC7" s="329"/>
      <c r="AD7" s="329"/>
      <c r="AE7" s="329">
        <v>2011</v>
      </c>
      <c r="AF7" s="329"/>
      <c r="AG7" s="329"/>
      <c r="AH7" s="329"/>
      <c r="AI7" s="329"/>
      <c r="AJ7" s="329"/>
      <c r="AK7" s="322" t="s">
        <v>448</v>
      </c>
      <c r="AL7" s="323"/>
      <c r="AM7" s="323"/>
      <c r="AN7" s="323"/>
      <c r="AO7" s="323"/>
      <c r="AP7" s="324"/>
    </row>
    <row r="8" spans="1:42" s="119" customFormat="1" ht="15">
      <c r="A8" s="334"/>
      <c r="B8" s="312"/>
      <c r="C8" s="336"/>
      <c r="D8" s="312"/>
      <c r="E8" s="312"/>
      <c r="F8" s="310"/>
      <c r="G8" s="310"/>
      <c r="H8" s="310"/>
      <c r="I8" s="310"/>
      <c r="J8" s="310"/>
      <c r="K8" s="310"/>
      <c r="L8" s="312"/>
      <c r="M8" s="120" t="s">
        <v>457</v>
      </c>
      <c r="N8" s="120" t="s">
        <v>458</v>
      </c>
      <c r="O8" s="120" t="s">
        <v>459</v>
      </c>
      <c r="P8" s="120" t="s">
        <v>460</v>
      </c>
      <c r="Q8" s="120" t="s">
        <v>461</v>
      </c>
      <c r="R8" s="120" t="s">
        <v>448</v>
      </c>
      <c r="S8" s="120" t="s">
        <v>457</v>
      </c>
      <c r="T8" s="120" t="s">
        <v>458</v>
      </c>
      <c r="U8" s="120" t="s">
        <v>459</v>
      </c>
      <c r="V8" s="120" t="s">
        <v>460</v>
      </c>
      <c r="W8" s="120" t="s">
        <v>461</v>
      </c>
      <c r="X8" s="120" t="s">
        <v>448</v>
      </c>
      <c r="Y8" s="120" t="s">
        <v>457</v>
      </c>
      <c r="Z8" s="120" t="s">
        <v>458</v>
      </c>
      <c r="AA8" s="120" t="s">
        <v>459</v>
      </c>
      <c r="AB8" s="120" t="s">
        <v>460</v>
      </c>
      <c r="AC8" s="120" t="s">
        <v>461</v>
      </c>
      <c r="AD8" s="120" t="s">
        <v>448</v>
      </c>
      <c r="AE8" s="120" t="s">
        <v>457</v>
      </c>
      <c r="AF8" s="120" t="s">
        <v>458</v>
      </c>
      <c r="AG8" s="120" t="s">
        <v>459</v>
      </c>
      <c r="AH8" s="120" t="s">
        <v>460</v>
      </c>
      <c r="AI8" s="120" t="s">
        <v>461</v>
      </c>
      <c r="AJ8" s="120" t="s">
        <v>448</v>
      </c>
      <c r="AK8" s="37" t="s">
        <v>457</v>
      </c>
      <c r="AL8" s="37" t="s">
        <v>458</v>
      </c>
      <c r="AM8" s="37" t="s">
        <v>459</v>
      </c>
      <c r="AN8" s="37" t="s">
        <v>460</v>
      </c>
      <c r="AO8" s="37" t="s">
        <v>461</v>
      </c>
      <c r="AP8" s="37" t="s">
        <v>448</v>
      </c>
    </row>
    <row r="9" spans="1:42" s="45" customFormat="1" ht="24">
      <c r="A9" s="315" t="s">
        <v>462</v>
      </c>
      <c r="B9" s="300" t="s">
        <v>463</v>
      </c>
      <c r="C9" s="5" t="s">
        <v>2</v>
      </c>
      <c r="D9" s="23">
        <v>80</v>
      </c>
      <c r="E9" s="23">
        <v>80</v>
      </c>
      <c r="F9" s="6" t="s">
        <v>464</v>
      </c>
      <c r="G9" s="6" t="s">
        <v>134</v>
      </c>
      <c r="H9" s="23">
        <v>80</v>
      </c>
      <c r="I9" s="23">
        <v>80</v>
      </c>
      <c r="J9" s="23">
        <v>80</v>
      </c>
      <c r="K9" s="23">
        <v>80</v>
      </c>
      <c r="L9" s="23" t="s">
        <v>45</v>
      </c>
      <c r="M9" s="38">
        <v>50</v>
      </c>
      <c r="N9" s="38">
        <v>35</v>
      </c>
      <c r="O9" s="38">
        <v>30</v>
      </c>
      <c r="P9" s="39"/>
      <c r="Q9" s="39"/>
      <c r="R9" s="39">
        <f>+SUM(M9:Q9)</f>
        <v>115</v>
      </c>
      <c r="S9" s="38">
        <v>52</v>
      </c>
      <c r="T9" s="38">
        <v>37</v>
      </c>
      <c r="U9" s="38">
        <v>32</v>
      </c>
      <c r="V9" s="38"/>
      <c r="W9" s="38"/>
      <c r="X9" s="39">
        <f>+SUM(S9:W9)</f>
        <v>121</v>
      </c>
      <c r="Y9" s="38">
        <v>55</v>
      </c>
      <c r="Z9" s="38">
        <v>39</v>
      </c>
      <c r="AA9" s="38">
        <v>33</v>
      </c>
      <c r="AB9" s="38"/>
      <c r="AC9" s="38"/>
      <c r="AD9" s="39">
        <f>+SUM(Y9:AC9)</f>
        <v>127</v>
      </c>
      <c r="AE9" s="38">
        <v>58</v>
      </c>
      <c r="AF9" s="38">
        <v>41</v>
      </c>
      <c r="AG9" s="38">
        <v>35</v>
      </c>
      <c r="AH9" s="38"/>
      <c r="AI9" s="38"/>
      <c r="AJ9" s="39">
        <f>+SUM(AE9:AI9)</f>
        <v>134</v>
      </c>
      <c r="AK9" s="40">
        <f>+M9+S9+Y9+AE9</f>
        <v>215</v>
      </c>
      <c r="AL9" s="40">
        <f>+N9+T9+Z9+AF9</f>
        <v>152</v>
      </c>
      <c r="AM9" s="40">
        <f>+O9+U9+AA9+AG9</f>
        <v>130</v>
      </c>
      <c r="AN9" s="40">
        <f>+P9+V9+AB9+AH9</f>
        <v>0</v>
      </c>
      <c r="AO9" s="40">
        <f>+Q9+W9+AC9+AI9</f>
        <v>0</v>
      </c>
      <c r="AP9" s="8">
        <f>+SUM(AK9:AO9)</f>
        <v>497</v>
      </c>
    </row>
    <row r="10" spans="1:42" s="45" customFormat="1" ht="42">
      <c r="A10" s="315"/>
      <c r="B10" s="300"/>
      <c r="C10" s="5" t="s">
        <v>1</v>
      </c>
      <c r="D10" s="23">
        <v>449</v>
      </c>
      <c r="E10" s="23">
        <v>549</v>
      </c>
      <c r="F10" s="6" t="s">
        <v>465</v>
      </c>
      <c r="G10" s="6" t="s">
        <v>138</v>
      </c>
      <c r="H10" s="23">
        <v>474</v>
      </c>
      <c r="I10" s="23">
        <v>499</v>
      </c>
      <c r="J10" s="23">
        <v>524</v>
      </c>
      <c r="K10" s="23">
        <v>549</v>
      </c>
      <c r="L10" s="23" t="s">
        <v>45</v>
      </c>
      <c r="M10" s="39"/>
      <c r="N10" s="39"/>
      <c r="O10" s="38">
        <v>5</v>
      </c>
      <c r="P10" s="39"/>
      <c r="Q10" s="38"/>
      <c r="R10" s="39">
        <f aca="true" t="shared" si="0" ref="R10:R25">+SUM(M10:Q10)</f>
        <v>5</v>
      </c>
      <c r="S10" s="38"/>
      <c r="T10" s="38"/>
      <c r="U10" s="38">
        <v>6</v>
      </c>
      <c r="V10" s="38"/>
      <c r="W10" s="38"/>
      <c r="X10" s="39">
        <f aca="true" t="shared" si="1" ref="X10:X25">+SUM(S10:W10)</f>
        <v>6</v>
      </c>
      <c r="Y10" s="38"/>
      <c r="Z10" s="38"/>
      <c r="AA10" s="38">
        <v>7</v>
      </c>
      <c r="AB10" s="38"/>
      <c r="AC10" s="38"/>
      <c r="AD10" s="39">
        <f aca="true" t="shared" si="2" ref="AD10:AD25">+SUM(Y10:AC10)</f>
        <v>7</v>
      </c>
      <c r="AE10" s="38"/>
      <c r="AF10" s="38"/>
      <c r="AG10" s="38">
        <v>8</v>
      </c>
      <c r="AH10" s="38"/>
      <c r="AI10" s="38"/>
      <c r="AJ10" s="39">
        <f aca="true" t="shared" si="3" ref="AJ10:AJ25">+SUM(AE10:AI10)</f>
        <v>8</v>
      </c>
      <c r="AK10" s="40">
        <f aca="true" t="shared" si="4" ref="AK10:AK25">+M10+S10+Y10+AE10</f>
        <v>0</v>
      </c>
      <c r="AL10" s="40">
        <f aca="true" t="shared" si="5" ref="AL10:AL25">+N10+T10+Z10+AF10</f>
        <v>0</v>
      </c>
      <c r="AM10" s="40">
        <f aca="true" t="shared" si="6" ref="AM10:AM25">+O10+U10+AA10+AG10</f>
        <v>26</v>
      </c>
      <c r="AN10" s="40">
        <f aca="true" t="shared" si="7" ref="AN10:AN25">+P10+V10+AB10+AH10</f>
        <v>0</v>
      </c>
      <c r="AO10" s="40">
        <f aca="true" t="shared" si="8" ref="AO10:AO25">+Q10+W10+AC10+AI10</f>
        <v>0</v>
      </c>
      <c r="AP10" s="8">
        <f aca="true" t="shared" si="9" ref="AP10:AP25">+SUM(AK10:AO10)</f>
        <v>26</v>
      </c>
    </row>
    <row r="11" spans="1:42" s="45" customFormat="1" ht="31.5">
      <c r="A11" s="315"/>
      <c r="B11" s="300"/>
      <c r="C11" s="5" t="s">
        <v>0</v>
      </c>
      <c r="D11" s="23">
        <v>742</v>
      </c>
      <c r="E11" s="23">
        <v>842</v>
      </c>
      <c r="F11" s="6" t="s">
        <v>465</v>
      </c>
      <c r="G11" s="6" t="s">
        <v>139</v>
      </c>
      <c r="H11" s="23">
        <v>767</v>
      </c>
      <c r="I11" s="23">
        <v>792</v>
      </c>
      <c r="J11" s="23">
        <v>817</v>
      </c>
      <c r="K11" s="23">
        <v>842</v>
      </c>
      <c r="L11" s="23" t="s">
        <v>45</v>
      </c>
      <c r="M11" s="38"/>
      <c r="N11" s="38"/>
      <c r="O11" s="38">
        <v>5</v>
      </c>
      <c r="P11" s="38"/>
      <c r="Q11" s="38"/>
      <c r="R11" s="39">
        <f t="shared" si="0"/>
        <v>5</v>
      </c>
      <c r="S11" s="38"/>
      <c r="T11" s="38"/>
      <c r="U11" s="38">
        <v>5</v>
      </c>
      <c r="V11" s="38"/>
      <c r="W11" s="38"/>
      <c r="X11" s="39">
        <f t="shared" si="1"/>
        <v>5</v>
      </c>
      <c r="Y11" s="38"/>
      <c r="Z11" s="38"/>
      <c r="AA11" s="38">
        <v>6</v>
      </c>
      <c r="AB11" s="38"/>
      <c r="AC11" s="38"/>
      <c r="AD11" s="39">
        <f t="shared" si="2"/>
        <v>6</v>
      </c>
      <c r="AE11" s="38"/>
      <c r="AF11" s="38"/>
      <c r="AG11" s="38">
        <v>6</v>
      </c>
      <c r="AH11" s="38"/>
      <c r="AI11" s="38"/>
      <c r="AJ11" s="39">
        <f t="shared" si="3"/>
        <v>6</v>
      </c>
      <c r="AK11" s="40">
        <f t="shared" si="4"/>
        <v>0</v>
      </c>
      <c r="AL11" s="40">
        <f t="shared" si="5"/>
        <v>0</v>
      </c>
      <c r="AM11" s="40">
        <f t="shared" si="6"/>
        <v>22</v>
      </c>
      <c r="AN11" s="40">
        <f t="shared" si="7"/>
        <v>0</v>
      </c>
      <c r="AO11" s="40">
        <f t="shared" si="8"/>
        <v>0</v>
      </c>
      <c r="AP11" s="8">
        <f t="shared" si="9"/>
        <v>22</v>
      </c>
    </row>
    <row r="12" spans="1:42" s="124" customFormat="1" ht="60">
      <c r="A12" s="300" t="s">
        <v>142</v>
      </c>
      <c r="B12" s="300" t="s">
        <v>675</v>
      </c>
      <c r="C12" s="5" t="s">
        <v>662</v>
      </c>
      <c r="D12" s="115" t="s">
        <v>668</v>
      </c>
      <c r="E12" s="116" t="s">
        <v>669</v>
      </c>
      <c r="F12" s="6" t="s">
        <v>464</v>
      </c>
      <c r="G12" s="6" t="s">
        <v>135</v>
      </c>
      <c r="H12" s="7">
        <v>70</v>
      </c>
      <c r="I12" s="7">
        <v>70</v>
      </c>
      <c r="J12" s="7">
        <v>70</v>
      </c>
      <c r="K12" s="7">
        <v>70</v>
      </c>
      <c r="L12" s="23" t="s">
        <v>140</v>
      </c>
      <c r="M12" s="9"/>
      <c r="N12" s="9"/>
      <c r="O12" s="7">
        <v>1</v>
      </c>
      <c r="P12" s="9"/>
      <c r="Q12" s="9"/>
      <c r="R12" s="39">
        <f t="shared" si="0"/>
        <v>1</v>
      </c>
      <c r="S12" s="117"/>
      <c r="T12" s="117"/>
      <c r="U12" s="38">
        <v>2</v>
      </c>
      <c r="V12" s="117"/>
      <c r="W12" s="117"/>
      <c r="X12" s="39">
        <f t="shared" si="1"/>
        <v>2</v>
      </c>
      <c r="Y12" s="7"/>
      <c r="Z12" s="117"/>
      <c r="AA12" s="7">
        <v>4</v>
      </c>
      <c r="AB12" s="117"/>
      <c r="AC12" s="117"/>
      <c r="AD12" s="39">
        <f t="shared" si="2"/>
        <v>4</v>
      </c>
      <c r="AE12" s="117"/>
      <c r="AF12" s="117"/>
      <c r="AG12" s="7">
        <v>5</v>
      </c>
      <c r="AH12" s="117"/>
      <c r="AI12" s="117"/>
      <c r="AJ12" s="39">
        <f t="shared" si="3"/>
        <v>5</v>
      </c>
      <c r="AK12" s="40">
        <f t="shared" si="4"/>
        <v>0</v>
      </c>
      <c r="AL12" s="40">
        <f t="shared" si="5"/>
        <v>0</v>
      </c>
      <c r="AM12" s="40">
        <f t="shared" si="6"/>
        <v>12</v>
      </c>
      <c r="AN12" s="40">
        <f t="shared" si="7"/>
        <v>0</v>
      </c>
      <c r="AO12" s="40">
        <f t="shared" si="8"/>
        <v>0</v>
      </c>
      <c r="AP12" s="8">
        <f t="shared" si="9"/>
        <v>12</v>
      </c>
    </row>
    <row r="13" spans="1:42" s="124" customFormat="1" ht="60">
      <c r="A13" s="300"/>
      <c r="B13" s="300"/>
      <c r="C13" s="5" t="s">
        <v>670</v>
      </c>
      <c r="D13" s="115" t="s">
        <v>671</v>
      </c>
      <c r="E13" s="116" t="s">
        <v>672</v>
      </c>
      <c r="F13" s="6" t="s">
        <v>464</v>
      </c>
      <c r="G13" s="6" t="s">
        <v>136</v>
      </c>
      <c r="H13" s="7">
        <v>95</v>
      </c>
      <c r="I13" s="7">
        <v>95</v>
      </c>
      <c r="J13" s="7">
        <v>95</v>
      </c>
      <c r="K13" s="7">
        <v>95</v>
      </c>
      <c r="L13" s="23" t="s">
        <v>140</v>
      </c>
      <c r="M13" s="9"/>
      <c r="N13" s="9"/>
      <c r="O13" s="7">
        <v>3</v>
      </c>
      <c r="P13" s="9"/>
      <c r="Q13" s="9"/>
      <c r="R13" s="39">
        <f t="shared" si="0"/>
        <v>3</v>
      </c>
      <c r="S13" s="117"/>
      <c r="T13" s="117"/>
      <c r="U13" s="7">
        <v>4</v>
      </c>
      <c r="V13" s="117"/>
      <c r="W13" s="117"/>
      <c r="X13" s="39">
        <f t="shared" si="1"/>
        <v>4</v>
      </c>
      <c r="Y13" s="7"/>
      <c r="Z13" s="117"/>
      <c r="AA13" s="7">
        <v>5</v>
      </c>
      <c r="AB13" s="117"/>
      <c r="AC13" s="117"/>
      <c r="AD13" s="39">
        <f t="shared" si="2"/>
        <v>5</v>
      </c>
      <c r="AE13" s="117"/>
      <c r="AF13" s="117"/>
      <c r="AG13" s="7">
        <v>8</v>
      </c>
      <c r="AH13" s="117"/>
      <c r="AI13" s="117"/>
      <c r="AJ13" s="39">
        <f t="shared" si="3"/>
        <v>8</v>
      </c>
      <c r="AK13" s="40">
        <f t="shared" si="4"/>
        <v>0</v>
      </c>
      <c r="AL13" s="40">
        <f t="shared" si="5"/>
        <v>0</v>
      </c>
      <c r="AM13" s="40">
        <f t="shared" si="6"/>
        <v>20</v>
      </c>
      <c r="AN13" s="40">
        <f t="shared" si="7"/>
        <v>0</v>
      </c>
      <c r="AO13" s="40">
        <f t="shared" si="8"/>
        <v>0</v>
      </c>
      <c r="AP13" s="8">
        <f t="shared" si="9"/>
        <v>20</v>
      </c>
    </row>
    <row r="14" spans="1:42" s="124" customFormat="1" ht="52.5">
      <c r="A14" s="300"/>
      <c r="B14" s="300"/>
      <c r="C14" s="22" t="s">
        <v>673</v>
      </c>
      <c r="D14" s="115" t="s">
        <v>674</v>
      </c>
      <c r="E14" s="116" t="s">
        <v>672</v>
      </c>
      <c r="F14" s="6" t="s">
        <v>464</v>
      </c>
      <c r="G14" s="6" t="s">
        <v>137</v>
      </c>
      <c r="H14" s="7">
        <v>95</v>
      </c>
      <c r="I14" s="7">
        <v>95</v>
      </c>
      <c r="J14" s="7">
        <v>95</v>
      </c>
      <c r="K14" s="7">
        <v>95</v>
      </c>
      <c r="L14" s="23" t="s">
        <v>140</v>
      </c>
      <c r="M14" s="9"/>
      <c r="N14" s="9"/>
      <c r="O14" s="7">
        <v>6</v>
      </c>
      <c r="P14" s="9"/>
      <c r="Q14" s="9"/>
      <c r="R14" s="39">
        <f t="shared" si="0"/>
        <v>6</v>
      </c>
      <c r="S14" s="117"/>
      <c r="T14" s="117"/>
      <c r="U14" s="7">
        <v>7</v>
      </c>
      <c r="V14" s="117"/>
      <c r="W14" s="117"/>
      <c r="X14" s="39">
        <f t="shared" si="1"/>
        <v>7</v>
      </c>
      <c r="Y14" s="7"/>
      <c r="Z14" s="117"/>
      <c r="AA14" s="7">
        <v>8</v>
      </c>
      <c r="AB14" s="117"/>
      <c r="AC14" s="117"/>
      <c r="AD14" s="39">
        <f t="shared" si="2"/>
        <v>8</v>
      </c>
      <c r="AE14" s="117"/>
      <c r="AF14" s="117"/>
      <c r="AG14" s="7">
        <v>10</v>
      </c>
      <c r="AH14" s="117"/>
      <c r="AI14" s="117"/>
      <c r="AJ14" s="39">
        <f t="shared" si="3"/>
        <v>10</v>
      </c>
      <c r="AK14" s="40">
        <f t="shared" si="4"/>
        <v>0</v>
      </c>
      <c r="AL14" s="40">
        <f t="shared" si="5"/>
        <v>0</v>
      </c>
      <c r="AM14" s="40">
        <f t="shared" si="6"/>
        <v>31</v>
      </c>
      <c r="AN14" s="40">
        <f t="shared" si="7"/>
        <v>0</v>
      </c>
      <c r="AO14" s="40">
        <f t="shared" si="8"/>
        <v>0</v>
      </c>
      <c r="AP14" s="8">
        <f t="shared" si="9"/>
        <v>31</v>
      </c>
    </row>
    <row r="15" spans="1:42" s="124" customFormat="1" ht="36">
      <c r="A15" s="300"/>
      <c r="B15" s="300"/>
      <c r="C15" s="5" t="s">
        <v>42</v>
      </c>
      <c r="D15" s="7">
        <v>2437</v>
      </c>
      <c r="E15" s="23" t="s">
        <v>296</v>
      </c>
      <c r="F15" s="6" t="s">
        <v>465</v>
      </c>
      <c r="G15" s="6" t="s">
        <v>677</v>
      </c>
      <c r="H15" s="7">
        <f>+D15+500</f>
        <v>2937</v>
      </c>
      <c r="I15" s="7">
        <f>+H15+500</f>
        <v>3437</v>
      </c>
      <c r="J15" s="7">
        <f>+I15+500</f>
        <v>3937</v>
      </c>
      <c r="K15" s="7">
        <f>+J15+500</f>
        <v>4437</v>
      </c>
      <c r="L15" s="23" t="s">
        <v>45</v>
      </c>
      <c r="M15" s="38"/>
      <c r="N15" s="38"/>
      <c r="O15" s="38">
        <v>10</v>
      </c>
      <c r="P15" s="38"/>
      <c r="Q15" s="38"/>
      <c r="R15" s="39">
        <f t="shared" si="0"/>
        <v>10</v>
      </c>
      <c r="S15" s="38"/>
      <c r="T15" s="38"/>
      <c r="U15" s="38">
        <v>11</v>
      </c>
      <c r="V15" s="38"/>
      <c r="W15" s="38"/>
      <c r="X15" s="39">
        <f t="shared" si="1"/>
        <v>11</v>
      </c>
      <c r="Y15" s="38"/>
      <c r="Z15" s="38"/>
      <c r="AA15" s="38">
        <v>12</v>
      </c>
      <c r="AB15" s="38"/>
      <c r="AC15" s="38"/>
      <c r="AD15" s="39">
        <f t="shared" si="2"/>
        <v>12</v>
      </c>
      <c r="AE15" s="38"/>
      <c r="AF15" s="38"/>
      <c r="AG15" s="38">
        <v>13</v>
      </c>
      <c r="AH15" s="38"/>
      <c r="AI15" s="38"/>
      <c r="AJ15" s="39">
        <f t="shared" si="3"/>
        <v>13</v>
      </c>
      <c r="AK15" s="40">
        <f t="shared" si="4"/>
        <v>0</v>
      </c>
      <c r="AL15" s="40">
        <f t="shared" si="5"/>
        <v>0</v>
      </c>
      <c r="AM15" s="40">
        <f t="shared" si="6"/>
        <v>46</v>
      </c>
      <c r="AN15" s="40">
        <f t="shared" si="7"/>
        <v>0</v>
      </c>
      <c r="AO15" s="40">
        <f t="shared" si="8"/>
        <v>0</v>
      </c>
      <c r="AP15" s="8">
        <f t="shared" si="9"/>
        <v>46</v>
      </c>
    </row>
    <row r="16" spans="1:42" s="91" customFormat="1" ht="36">
      <c r="A16" s="300"/>
      <c r="B16" s="300"/>
      <c r="C16" s="5" t="s">
        <v>40</v>
      </c>
      <c r="D16" s="9">
        <v>0</v>
      </c>
      <c r="E16" s="7">
        <v>1</v>
      </c>
      <c r="F16" s="6" t="s">
        <v>465</v>
      </c>
      <c r="G16" s="6" t="s">
        <v>141</v>
      </c>
      <c r="H16" s="7">
        <v>1</v>
      </c>
      <c r="I16" s="7">
        <v>1</v>
      </c>
      <c r="J16" s="7">
        <v>1</v>
      </c>
      <c r="K16" s="7">
        <v>1</v>
      </c>
      <c r="L16" s="23" t="s">
        <v>41</v>
      </c>
      <c r="M16" s="38"/>
      <c r="N16" s="38"/>
      <c r="O16" s="38">
        <v>15</v>
      </c>
      <c r="P16" s="38"/>
      <c r="Q16" s="38"/>
      <c r="R16" s="39">
        <f t="shared" si="0"/>
        <v>15</v>
      </c>
      <c r="S16" s="38"/>
      <c r="T16" s="38"/>
      <c r="U16" s="38">
        <v>21</v>
      </c>
      <c r="V16" s="38"/>
      <c r="W16" s="38"/>
      <c r="X16" s="39">
        <f t="shared" si="1"/>
        <v>21</v>
      </c>
      <c r="Y16" s="38"/>
      <c r="Z16" s="38"/>
      <c r="AA16" s="38">
        <v>22</v>
      </c>
      <c r="AB16" s="38"/>
      <c r="AC16" s="38"/>
      <c r="AD16" s="39">
        <f t="shared" si="2"/>
        <v>22</v>
      </c>
      <c r="AE16" s="38"/>
      <c r="AF16" s="38"/>
      <c r="AG16" s="38">
        <v>23</v>
      </c>
      <c r="AH16" s="38"/>
      <c r="AI16" s="38"/>
      <c r="AJ16" s="39">
        <f t="shared" si="3"/>
        <v>23</v>
      </c>
      <c r="AK16" s="40">
        <f t="shared" si="4"/>
        <v>0</v>
      </c>
      <c r="AL16" s="40">
        <f t="shared" si="5"/>
        <v>0</v>
      </c>
      <c r="AM16" s="40">
        <f t="shared" si="6"/>
        <v>81</v>
      </c>
      <c r="AN16" s="40">
        <f t="shared" si="7"/>
        <v>0</v>
      </c>
      <c r="AO16" s="40">
        <f t="shared" si="8"/>
        <v>0</v>
      </c>
      <c r="AP16" s="8">
        <f t="shared" si="9"/>
        <v>81</v>
      </c>
    </row>
    <row r="17" spans="1:42" s="91" customFormat="1" ht="48">
      <c r="A17" s="300"/>
      <c r="B17" s="300" t="s">
        <v>678</v>
      </c>
      <c r="C17" s="5" t="s">
        <v>5</v>
      </c>
      <c r="D17" s="7">
        <v>4082</v>
      </c>
      <c r="E17" s="7">
        <v>4500</v>
      </c>
      <c r="F17" s="6" t="s">
        <v>465</v>
      </c>
      <c r="G17" s="6" t="s">
        <v>3</v>
      </c>
      <c r="H17" s="7">
        <v>4357</v>
      </c>
      <c r="I17" s="7">
        <v>4400</v>
      </c>
      <c r="J17" s="7">
        <v>4500</v>
      </c>
      <c r="K17" s="7">
        <v>4500</v>
      </c>
      <c r="L17" s="23" t="s">
        <v>625</v>
      </c>
      <c r="M17" s="38">
        <v>85</v>
      </c>
      <c r="N17" s="38"/>
      <c r="O17" s="38"/>
      <c r="P17" s="38"/>
      <c r="Q17" s="38"/>
      <c r="R17" s="39">
        <f t="shared" si="0"/>
        <v>85</v>
      </c>
      <c r="S17" s="38">
        <v>89</v>
      </c>
      <c r="T17" s="38"/>
      <c r="U17" s="38"/>
      <c r="V17" s="38"/>
      <c r="W17" s="38"/>
      <c r="X17" s="39">
        <f t="shared" si="1"/>
        <v>89</v>
      </c>
      <c r="Y17" s="38">
        <v>94</v>
      </c>
      <c r="Z17" s="38"/>
      <c r="AA17" s="38"/>
      <c r="AB17" s="38"/>
      <c r="AC17" s="38"/>
      <c r="AD17" s="39">
        <f t="shared" si="2"/>
        <v>94</v>
      </c>
      <c r="AE17" s="38">
        <v>98</v>
      </c>
      <c r="AF17" s="38"/>
      <c r="AG17" s="38"/>
      <c r="AH17" s="38"/>
      <c r="AI17" s="38"/>
      <c r="AJ17" s="39">
        <f t="shared" si="3"/>
        <v>98</v>
      </c>
      <c r="AK17" s="40">
        <f t="shared" si="4"/>
        <v>366</v>
      </c>
      <c r="AL17" s="40">
        <f t="shared" si="5"/>
        <v>0</v>
      </c>
      <c r="AM17" s="40">
        <f t="shared" si="6"/>
        <v>0</v>
      </c>
      <c r="AN17" s="40">
        <f t="shared" si="7"/>
        <v>0</v>
      </c>
      <c r="AO17" s="40">
        <f t="shared" si="8"/>
        <v>0</v>
      </c>
      <c r="AP17" s="8">
        <f t="shared" si="9"/>
        <v>366</v>
      </c>
    </row>
    <row r="18" spans="1:42" s="91" customFormat="1" ht="48">
      <c r="A18" s="300"/>
      <c r="B18" s="300"/>
      <c r="C18" s="5" t="s">
        <v>676</v>
      </c>
      <c r="D18" s="7">
        <v>64</v>
      </c>
      <c r="E18" s="7">
        <v>64</v>
      </c>
      <c r="F18" s="6" t="s">
        <v>464</v>
      </c>
      <c r="G18" s="6" t="s">
        <v>4</v>
      </c>
      <c r="H18" s="7">
        <v>64</v>
      </c>
      <c r="I18" s="7">
        <v>64</v>
      </c>
      <c r="J18" s="7">
        <v>64</v>
      </c>
      <c r="K18" s="7">
        <v>64</v>
      </c>
      <c r="L18" s="23" t="s">
        <v>625</v>
      </c>
      <c r="M18" s="38">
        <v>18</v>
      </c>
      <c r="N18" s="38"/>
      <c r="O18" s="38"/>
      <c r="P18" s="38"/>
      <c r="Q18" s="38"/>
      <c r="R18" s="39">
        <f t="shared" si="0"/>
        <v>18</v>
      </c>
      <c r="S18" s="38">
        <v>19</v>
      </c>
      <c r="T18" s="38"/>
      <c r="U18" s="38"/>
      <c r="V18" s="38"/>
      <c r="W18" s="38"/>
      <c r="X18" s="39">
        <f t="shared" si="1"/>
        <v>19</v>
      </c>
      <c r="Y18" s="38">
        <v>20</v>
      </c>
      <c r="Z18" s="38"/>
      <c r="AA18" s="38"/>
      <c r="AB18" s="38"/>
      <c r="AC18" s="38"/>
      <c r="AD18" s="39">
        <f t="shared" si="2"/>
        <v>20</v>
      </c>
      <c r="AE18" s="38">
        <v>21</v>
      </c>
      <c r="AF18" s="38"/>
      <c r="AG18" s="38"/>
      <c r="AH18" s="38"/>
      <c r="AI18" s="38"/>
      <c r="AJ18" s="39">
        <f t="shared" si="3"/>
        <v>21</v>
      </c>
      <c r="AK18" s="40">
        <f t="shared" si="4"/>
        <v>78</v>
      </c>
      <c r="AL18" s="40">
        <f t="shared" si="5"/>
        <v>0</v>
      </c>
      <c r="AM18" s="40">
        <f t="shared" si="6"/>
        <v>0</v>
      </c>
      <c r="AN18" s="40">
        <f t="shared" si="7"/>
        <v>0</v>
      </c>
      <c r="AO18" s="40">
        <f t="shared" si="8"/>
        <v>0</v>
      </c>
      <c r="AP18" s="8">
        <f t="shared" si="9"/>
        <v>78</v>
      </c>
    </row>
    <row r="19" spans="1:42" s="45" customFormat="1" ht="31.5">
      <c r="A19" s="300" t="s">
        <v>466</v>
      </c>
      <c r="B19" s="300" t="s">
        <v>147</v>
      </c>
      <c r="C19" s="5" t="s">
        <v>143</v>
      </c>
      <c r="D19" s="7">
        <v>40</v>
      </c>
      <c r="E19" s="7">
        <v>80</v>
      </c>
      <c r="F19" s="6" t="s">
        <v>465</v>
      </c>
      <c r="G19" s="6" t="s">
        <v>144</v>
      </c>
      <c r="H19" s="7">
        <v>50</v>
      </c>
      <c r="I19" s="7">
        <v>60</v>
      </c>
      <c r="J19" s="7">
        <v>70</v>
      </c>
      <c r="K19" s="7">
        <v>80</v>
      </c>
      <c r="L19" s="23" t="s">
        <v>146</v>
      </c>
      <c r="M19" s="43"/>
      <c r="N19" s="43"/>
      <c r="O19" s="38">
        <v>1</v>
      </c>
      <c r="P19" s="43"/>
      <c r="Q19" s="38"/>
      <c r="R19" s="39">
        <f t="shared" si="0"/>
        <v>1</v>
      </c>
      <c r="S19" s="38"/>
      <c r="T19" s="38"/>
      <c r="U19" s="38">
        <v>1</v>
      </c>
      <c r="V19" s="38"/>
      <c r="W19" s="38"/>
      <c r="X19" s="39">
        <f t="shared" si="1"/>
        <v>1</v>
      </c>
      <c r="Y19" s="38"/>
      <c r="Z19" s="38"/>
      <c r="AA19" s="38">
        <v>2</v>
      </c>
      <c r="AB19" s="38"/>
      <c r="AC19" s="38"/>
      <c r="AD19" s="39">
        <f t="shared" si="2"/>
        <v>2</v>
      </c>
      <c r="AE19" s="38"/>
      <c r="AF19" s="38"/>
      <c r="AG19" s="38">
        <v>2</v>
      </c>
      <c r="AH19" s="38"/>
      <c r="AI19" s="38"/>
      <c r="AJ19" s="39">
        <f t="shared" si="3"/>
        <v>2</v>
      </c>
      <c r="AK19" s="40">
        <f t="shared" si="4"/>
        <v>0</v>
      </c>
      <c r="AL19" s="40">
        <f t="shared" si="5"/>
        <v>0</v>
      </c>
      <c r="AM19" s="40">
        <f t="shared" si="6"/>
        <v>6</v>
      </c>
      <c r="AN19" s="40">
        <f t="shared" si="7"/>
        <v>0</v>
      </c>
      <c r="AO19" s="40">
        <f t="shared" si="8"/>
        <v>0</v>
      </c>
      <c r="AP19" s="8">
        <f t="shared" si="9"/>
        <v>6</v>
      </c>
    </row>
    <row r="20" spans="1:42" s="45" customFormat="1" ht="31.5">
      <c r="A20" s="300"/>
      <c r="B20" s="300"/>
      <c r="C20" s="5" t="s">
        <v>467</v>
      </c>
      <c r="D20" s="7">
        <v>200</v>
      </c>
      <c r="E20" s="7">
        <v>280</v>
      </c>
      <c r="F20" s="6" t="s">
        <v>465</v>
      </c>
      <c r="G20" s="6" t="s">
        <v>145</v>
      </c>
      <c r="H20" s="7">
        <v>220</v>
      </c>
      <c r="I20" s="7">
        <v>240</v>
      </c>
      <c r="J20" s="7">
        <v>260</v>
      </c>
      <c r="K20" s="7">
        <v>280</v>
      </c>
      <c r="L20" s="23" t="s">
        <v>146</v>
      </c>
      <c r="M20" s="43"/>
      <c r="N20" s="43"/>
      <c r="O20" s="38">
        <v>1</v>
      </c>
      <c r="P20" s="43"/>
      <c r="Q20" s="38"/>
      <c r="R20" s="39">
        <f t="shared" si="0"/>
        <v>1</v>
      </c>
      <c r="S20" s="38"/>
      <c r="T20" s="38"/>
      <c r="U20" s="38">
        <v>1</v>
      </c>
      <c r="V20" s="38"/>
      <c r="W20" s="38"/>
      <c r="X20" s="39">
        <f t="shared" si="1"/>
        <v>1</v>
      </c>
      <c r="Y20" s="38"/>
      <c r="Z20" s="38"/>
      <c r="AA20" s="38">
        <v>2</v>
      </c>
      <c r="AB20" s="38"/>
      <c r="AC20" s="38"/>
      <c r="AD20" s="39">
        <f t="shared" si="2"/>
        <v>2</v>
      </c>
      <c r="AE20" s="38"/>
      <c r="AF20" s="38"/>
      <c r="AG20" s="38">
        <v>2</v>
      </c>
      <c r="AH20" s="38"/>
      <c r="AI20" s="38"/>
      <c r="AJ20" s="39">
        <f t="shared" si="3"/>
        <v>2</v>
      </c>
      <c r="AK20" s="40">
        <f t="shared" si="4"/>
        <v>0</v>
      </c>
      <c r="AL20" s="40">
        <f t="shared" si="5"/>
        <v>0</v>
      </c>
      <c r="AM20" s="40">
        <f t="shared" si="6"/>
        <v>6</v>
      </c>
      <c r="AN20" s="40">
        <f t="shared" si="7"/>
        <v>0</v>
      </c>
      <c r="AO20" s="40">
        <f t="shared" si="8"/>
        <v>0</v>
      </c>
      <c r="AP20" s="8">
        <f t="shared" si="9"/>
        <v>6</v>
      </c>
    </row>
    <row r="21" spans="1:42" s="45" customFormat="1" ht="36">
      <c r="A21" s="300"/>
      <c r="B21" s="300"/>
      <c r="C21" s="5" t="s">
        <v>148</v>
      </c>
      <c r="D21" s="7">
        <v>1</v>
      </c>
      <c r="E21" s="7">
        <v>5</v>
      </c>
      <c r="F21" s="6" t="s">
        <v>465</v>
      </c>
      <c r="G21" s="6" t="s">
        <v>149</v>
      </c>
      <c r="H21" s="7">
        <v>2</v>
      </c>
      <c r="I21" s="7">
        <v>3</v>
      </c>
      <c r="J21" s="7">
        <v>4</v>
      </c>
      <c r="K21" s="7">
        <v>5</v>
      </c>
      <c r="L21" s="23" t="s">
        <v>661</v>
      </c>
      <c r="M21" s="43"/>
      <c r="N21" s="43"/>
      <c r="O21" s="38">
        <v>1</v>
      </c>
      <c r="P21" s="43"/>
      <c r="Q21" s="38"/>
      <c r="R21" s="39">
        <f t="shared" si="0"/>
        <v>1</v>
      </c>
      <c r="S21" s="38"/>
      <c r="T21" s="38"/>
      <c r="U21" s="38">
        <v>1</v>
      </c>
      <c r="V21" s="38"/>
      <c r="W21" s="38"/>
      <c r="X21" s="39">
        <f t="shared" si="1"/>
        <v>1</v>
      </c>
      <c r="Y21" s="38"/>
      <c r="Z21" s="38"/>
      <c r="AA21" s="38">
        <v>1</v>
      </c>
      <c r="AB21" s="38"/>
      <c r="AC21" s="38"/>
      <c r="AD21" s="39">
        <f t="shared" si="2"/>
        <v>1</v>
      </c>
      <c r="AE21" s="38"/>
      <c r="AF21" s="38"/>
      <c r="AG21" s="38">
        <v>1</v>
      </c>
      <c r="AH21" s="38"/>
      <c r="AI21" s="38"/>
      <c r="AJ21" s="39">
        <f t="shared" si="3"/>
        <v>1</v>
      </c>
      <c r="AK21" s="40">
        <f t="shared" si="4"/>
        <v>0</v>
      </c>
      <c r="AL21" s="40">
        <f t="shared" si="5"/>
        <v>0</v>
      </c>
      <c r="AM21" s="40">
        <f t="shared" si="6"/>
        <v>4</v>
      </c>
      <c r="AN21" s="40">
        <f t="shared" si="7"/>
        <v>0</v>
      </c>
      <c r="AO21" s="40">
        <f t="shared" si="8"/>
        <v>0</v>
      </c>
      <c r="AP21" s="8">
        <f t="shared" si="9"/>
        <v>4</v>
      </c>
    </row>
    <row r="22" spans="1:42" s="45" customFormat="1" ht="36">
      <c r="A22" s="300" t="s">
        <v>468</v>
      </c>
      <c r="B22" s="300" t="s">
        <v>158</v>
      </c>
      <c r="C22" s="5" t="s">
        <v>306</v>
      </c>
      <c r="D22" s="7">
        <v>2</v>
      </c>
      <c r="E22" s="7">
        <v>22</v>
      </c>
      <c r="F22" s="6" t="s">
        <v>465</v>
      </c>
      <c r="G22" s="6" t="s">
        <v>150</v>
      </c>
      <c r="H22" s="7">
        <v>7</v>
      </c>
      <c r="I22" s="7">
        <v>12</v>
      </c>
      <c r="J22" s="7">
        <v>17</v>
      </c>
      <c r="K22" s="7">
        <v>22</v>
      </c>
      <c r="L22" s="23" t="s">
        <v>151</v>
      </c>
      <c r="M22" s="43"/>
      <c r="N22" s="43"/>
      <c r="O22" s="38">
        <v>1</v>
      </c>
      <c r="P22" s="43"/>
      <c r="Q22" s="38"/>
      <c r="R22" s="39">
        <f t="shared" si="0"/>
        <v>1</v>
      </c>
      <c r="S22" s="38"/>
      <c r="T22" s="38"/>
      <c r="U22" s="38">
        <v>1</v>
      </c>
      <c r="V22" s="38"/>
      <c r="W22" s="38"/>
      <c r="X22" s="39">
        <f t="shared" si="1"/>
        <v>1</v>
      </c>
      <c r="Y22" s="38"/>
      <c r="Z22" s="38"/>
      <c r="AA22" s="38">
        <v>1</v>
      </c>
      <c r="AB22" s="38"/>
      <c r="AC22" s="38"/>
      <c r="AD22" s="39">
        <f t="shared" si="2"/>
        <v>1</v>
      </c>
      <c r="AE22" s="38"/>
      <c r="AF22" s="38"/>
      <c r="AG22" s="38">
        <v>1</v>
      </c>
      <c r="AH22" s="38"/>
      <c r="AI22" s="38"/>
      <c r="AJ22" s="39">
        <f t="shared" si="3"/>
        <v>1</v>
      </c>
      <c r="AK22" s="40">
        <f t="shared" si="4"/>
        <v>0</v>
      </c>
      <c r="AL22" s="40">
        <f t="shared" si="5"/>
        <v>0</v>
      </c>
      <c r="AM22" s="40">
        <f t="shared" si="6"/>
        <v>4</v>
      </c>
      <c r="AN22" s="40">
        <f t="shared" si="7"/>
        <v>0</v>
      </c>
      <c r="AO22" s="40">
        <f t="shared" si="8"/>
        <v>0</v>
      </c>
      <c r="AP22" s="8">
        <f t="shared" si="9"/>
        <v>4</v>
      </c>
    </row>
    <row r="23" spans="1:42" s="45" customFormat="1" ht="48">
      <c r="A23" s="300"/>
      <c r="B23" s="300"/>
      <c r="C23" s="5" t="s">
        <v>469</v>
      </c>
      <c r="D23" s="46">
        <v>120</v>
      </c>
      <c r="E23" s="46">
        <v>240</v>
      </c>
      <c r="F23" s="6" t="s">
        <v>465</v>
      </c>
      <c r="G23" s="6" t="s">
        <v>153</v>
      </c>
      <c r="H23" s="46">
        <v>150</v>
      </c>
      <c r="I23" s="46">
        <v>180</v>
      </c>
      <c r="J23" s="46">
        <v>210</v>
      </c>
      <c r="K23" s="46">
        <v>240</v>
      </c>
      <c r="L23" s="23" t="s">
        <v>152</v>
      </c>
      <c r="M23" s="43">
        <v>4</v>
      </c>
      <c r="N23" s="43"/>
      <c r="O23" s="38">
        <v>5</v>
      </c>
      <c r="P23" s="43"/>
      <c r="Q23" s="38"/>
      <c r="R23" s="39">
        <f t="shared" si="0"/>
        <v>9</v>
      </c>
      <c r="S23" s="38">
        <v>4</v>
      </c>
      <c r="T23" s="38"/>
      <c r="U23" s="38">
        <v>5</v>
      </c>
      <c r="V23" s="38">
        <v>30</v>
      </c>
      <c r="W23" s="38"/>
      <c r="X23" s="39">
        <f t="shared" si="1"/>
        <v>39</v>
      </c>
      <c r="Y23" s="38">
        <v>4</v>
      </c>
      <c r="Z23" s="38"/>
      <c r="AA23" s="38">
        <v>5</v>
      </c>
      <c r="AB23" s="38"/>
      <c r="AC23" s="38"/>
      <c r="AD23" s="39">
        <f t="shared" si="2"/>
        <v>9</v>
      </c>
      <c r="AE23" s="38">
        <v>5</v>
      </c>
      <c r="AF23" s="38"/>
      <c r="AG23" s="38">
        <v>5</v>
      </c>
      <c r="AH23" s="38">
        <v>40</v>
      </c>
      <c r="AI23" s="38"/>
      <c r="AJ23" s="39">
        <f t="shared" si="3"/>
        <v>50</v>
      </c>
      <c r="AK23" s="40">
        <f t="shared" si="4"/>
        <v>17</v>
      </c>
      <c r="AL23" s="40">
        <f t="shared" si="5"/>
        <v>0</v>
      </c>
      <c r="AM23" s="40">
        <f t="shared" si="6"/>
        <v>20</v>
      </c>
      <c r="AN23" s="40">
        <f t="shared" si="7"/>
        <v>70</v>
      </c>
      <c r="AO23" s="40">
        <f t="shared" si="8"/>
        <v>0</v>
      </c>
      <c r="AP23" s="8">
        <f t="shared" si="9"/>
        <v>107</v>
      </c>
    </row>
    <row r="24" spans="1:42" s="45" customFormat="1" ht="36">
      <c r="A24" s="300"/>
      <c r="B24" s="300"/>
      <c r="C24" s="5" t="s">
        <v>154</v>
      </c>
      <c r="D24" s="46">
        <v>1</v>
      </c>
      <c r="E24" s="46">
        <v>5</v>
      </c>
      <c r="F24" s="6" t="s">
        <v>465</v>
      </c>
      <c r="G24" s="6" t="s">
        <v>155</v>
      </c>
      <c r="H24" s="46">
        <v>2</v>
      </c>
      <c r="I24" s="46">
        <v>3</v>
      </c>
      <c r="J24" s="46">
        <v>4</v>
      </c>
      <c r="K24" s="46">
        <v>5</v>
      </c>
      <c r="L24" s="23" t="s">
        <v>156</v>
      </c>
      <c r="M24" s="43"/>
      <c r="N24" s="43"/>
      <c r="O24" s="38">
        <v>1</v>
      </c>
      <c r="P24" s="43"/>
      <c r="Q24" s="38"/>
      <c r="R24" s="39">
        <f t="shared" si="0"/>
        <v>1</v>
      </c>
      <c r="S24" s="38"/>
      <c r="T24" s="38"/>
      <c r="U24" s="38">
        <v>1</v>
      </c>
      <c r="V24" s="38"/>
      <c r="W24" s="38"/>
      <c r="X24" s="39">
        <f t="shared" si="1"/>
        <v>1</v>
      </c>
      <c r="Y24" s="38"/>
      <c r="Z24" s="38"/>
      <c r="AA24" s="38">
        <v>1</v>
      </c>
      <c r="AB24" s="38"/>
      <c r="AC24" s="38"/>
      <c r="AD24" s="39">
        <f t="shared" si="2"/>
        <v>1</v>
      </c>
      <c r="AE24" s="38"/>
      <c r="AF24" s="38"/>
      <c r="AG24" s="38">
        <v>1</v>
      </c>
      <c r="AH24" s="38"/>
      <c r="AI24" s="38"/>
      <c r="AJ24" s="39">
        <f t="shared" si="3"/>
        <v>1</v>
      </c>
      <c r="AK24" s="40">
        <f t="shared" si="4"/>
        <v>0</v>
      </c>
      <c r="AL24" s="40">
        <f t="shared" si="5"/>
        <v>0</v>
      </c>
      <c r="AM24" s="40">
        <f t="shared" si="6"/>
        <v>4</v>
      </c>
      <c r="AN24" s="40">
        <f t="shared" si="7"/>
        <v>0</v>
      </c>
      <c r="AO24" s="40">
        <f t="shared" si="8"/>
        <v>0</v>
      </c>
      <c r="AP24" s="8">
        <f t="shared" si="9"/>
        <v>4</v>
      </c>
    </row>
    <row r="25" spans="1:42" s="45" customFormat="1" ht="36">
      <c r="A25" s="300"/>
      <c r="B25" s="300"/>
      <c r="C25" s="5" t="s">
        <v>157</v>
      </c>
      <c r="D25" s="46">
        <v>1</v>
      </c>
      <c r="E25" s="46">
        <v>5</v>
      </c>
      <c r="F25" s="6" t="s">
        <v>465</v>
      </c>
      <c r="G25" s="6" t="s">
        <v>150</v>
      </c>
      <c r="H25" s="46">
        <v>2</v>
      </c>
      <c r="I25" s="46">
        <v>3</v>
      </c>
      <c r="J25" s="46">
        <v>4</v>
      </c>
      <c r="K25" s="46">
        <v>5</v>
      </c>
      <c r="L25" s="23" t="s">
        <v>159</v>
      </c>
      <c r="M25" s="43"/>
      <c r="N25" s="43"/>
      <c r="O25" s="38">
        <v>1</v>
      </c>
      <c r="P25" s="43"/>
      <c r="Q25" s="38"/>
      <c r="R25" s="39">
        <f t="shared" si="0"/>
        <v>1</v>
      </c>
      <c r="S25" s="38"/>
      <c r="T25" s="38"/>
      <c r="U25" s="38">
        <v>1</v>
      </c>
      <c r="V25" s="38"/>
      <c r="W25" s="38"/>
      <c r="X25" s="39">
        <f t="shared" si="1"/>
        <v>1</v>
      </c>
      <c r="Y25" s="38"/>
      <c r="Z25" s="38"/>
      <c r="AA25" s="38">
        <v>1</v>
      </c>
      <c r="AB25" s="38"/>
      <c r="AC25" s="38"/>
      <c r="AD25" s="39">
        <f t="shared" si="2"/>
        <v>1</v>
      </c>
      <c r="AE25" s="38"/>
      <c r="AF25" s="38"/>
      <c r="AG25" s="38">
        <v>1</v>
      </c>
      <c r="AH25" s="38"/>
      <c r="AI25" s="38"/>
      <c r="AJ25" s="39">
        <f t="shared" si="3"/>
        <v>1</v>
      </c>
      <c r="AK25" s="40">
        <f t="shared" si="4"/>
        <v>0</v>
      </c>
      <c r="AL25" s="40">
        <f t="shared" si="5"/>
        <v>0</v>
      </c>
      <c r="AM25" s="40">
        <f t="shared" si="6"/>
        <v>4</v>
      </c>
      <c r="AN25" s="40">
        <f t="shared" si="7"/>
        <v>0</v>
      </c>
      <c r="AO25" s="40">
        <f t="shared" si="8"/>
        <v>0</v>
      </c>
      <c r="AP25" s="8">
        <f t="shared" si="9"/>
        <v>4</v>
      </c>
    </row>
    <row r="26" spans="1:42" s="79" customFormat="1" ht="15">
      <c r="A26" s="308" t="s">
        <v>484</v>
      </c>
      <c r="B26" s="308"/>
      <c r="C26" s="308"/>
      <c r="D26" s="78"/>
      <c r="E26" s="78"/>
      <c r="F26" s="78"/>
      <c r="G26" s="78"/>
      <c r="H26" s="78"/>
      <c r="I26" s="78"/>
      <c r="J26" s="78"/>
      <c r="K26" s="78"/>
      <c r="L26" s="80"/>
      <c r="M26" s="78">
        <f aca="true" t="shared" si="10" ref="M26:AJ26">+SUM(M9:M25)</f>
        <v>157</v>
      </c>
      <c r="N26" s="78">
        <f t="shared" si="10"/>
        <v>35</v>
      </c>
      <c r="O26" s="78">
        <f t="shared" si="10"/>
        <v>86</v>
      </c>
      <c r="P26" s="78">
        <f t="shared" si="10"/>
        <v>0</v>
      </c>
      <c r="Q26" s="78">
        <f t="shared" si="10"/>
        <v>0</v>
      </c>
      <c r="R26" s="78">
        <f t="shared" si="10"/>
        <v>278</v>
      </c>
      <c r="S26" s="78">
        <f t="shared" si="10"/>
        <v>164</v>
      </c>
      <c r="T26" s="78">
        <f t="shared" si="10"/>
        <v>37</v>
      </c>
      <c r="U26" s="78">
        <f t="shared" si="10"/>
        <v>99</v>
      </c>
      <c r="V26" s="78">
        <f t="shared" si="10"/>
        <v>30</v>
      </c>
      <c r="W26" s="78">
        <f t="shared" si="10"/>
        <v>0</v>
      </c>
      <c r="X26" s="78">
        <f t="shared" si="10"/>
        <v>330</v>
      </c>
      <c r="Y26" s="78">
        <f t="shared" si="10"/>
        <v>173</v>
      </c>
      <c r="Z26" s="78">
        <f t="shared" si="10"/>
        <v>39</v>
      </c>
      <c r="AA26" s="78">
        <f t="shared" si="10"/>
        <v>110</v>
      </c>
      <c r="AB26" s="78">
        <f t="shared" si="10"/>
        <v>0</v>
      </c>
      <c r="AC26" s="78">
        <f t="shared" si="10"/>
        <v>0</v>
      </c>
      <c r="AD26" s="78">
        <f t="shared" si="10"/>
        <v>322</v>
      </c>
      <c r="AE26" s="78">
        <f t="shared" si="10"/>
        <v>182</v>
      </c>
      <c r="AF26" s="78">
        <f t="shared" si="10"/>
        <v>41</v>
      </c>
      <c r="AG26" s="78">
        <f t="shared" si="10"/>
        <v>121</v>
      </c>
      <c r="AH26" s="78">
        <f t="shared" si="10"/>
        <v>40</v>
      </c>
      <c r="AI26" s="78">
        <f t="shared" si="10"/>
        <v>0</v>
      </c>
      <c r="AJ26" s="78">
        <f t="shared" si="10"/>
        <v>384</v>
      </c>
      <c r="AK26" s="78">
        <f aca="true" t="shared" si="11" ref="AK26:AP26">+SUM(AK9:AK25)</f>
        <v>676</v>
      </c>
      <c r="AL26" s="78">
        <f t="shared" si="11"/>
        <v>152</v>
      </c>
      <c r="AM26" s="78">
        <f t="shared" si="11"/>
        <v>416</v>
      </c>
      <c r="AN26" s="78">
        <f t="shared" si="11"/>
        <v>70</v>
      </c>
      <c r="AO26" s="78">
        <f t="shared" si="11"/>
        <v>0</v>
      </c>
      <c r="AP26" s="78">
        <f t="shared" si="11"/>
        <v>1314</v>
      </c>
    </row>
    <row r="27" spans="1:42" s="45" customFormat="1" ht="21.75" customHeight="1">
      <c r="A27" s="307" t="s">
        <v>583</v>
      </c>
      <c r="B27" s="307"/>
      <c r="C27" s="307"/>
      <c r="D27" s="307"/>
      <c r="E27" s="307"/>
      <c r="F27" s="307"/>
      <c r="G27" s="307"/>
      <c r="H27" s="307"/>
      <c r="I27" s="307"/>
      <c r="J27" s="307"/>
      <c r="K27" s="307"/>
      <c r="L27" s="307"/>
      <c r="M27" s="44"/>
      <c r="N27" s="44"/>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row>
    <row r="28" spans="1:42" s="45" customFormat="1" ht="42" customHeight="1">
      <c r="A28" s="316" t="s">
        <v>255</v>
      </c>
      <c r="B28" s="316"/>
      <c r="C28" s="316"/>
      <c r="D28" s="316"/>
      <c r="E28" s="316"/>
      <c r="F28" s="316"/>
      <c r="G28" s="316"/>
      <c r="H28" s="316"/>
      <c r="I28" s="316"/>
      <c r="J28" s="316"/>
      <c r="K28" s="316"/>
      <c r="L28" s="316"/>
      <c r="M28" s="42"/>
      <c r="N28" s="42"/>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row>
    <row r="29" spans="1:42" s="45" customFormat="1" ht="16.5" customHeight="1">
      <c r="A29" s="320" t="s">
        <v>589</v>
      </c>
      <c r="B29" s="320"/>
      <c r="C29" s="320"/>
      <c r="D29" s="320"/>
      <c r="E29" s="320"/>
      <c r="F29" s="320"/>
      <c r="G29" s="320"/>
      <c r="H29" s="320"/>
      <c r="I29" s="320"/>
      <c r="J29" s="320"/>
      <c r="K29" s="320"/>
      <c r="L29" s="320"/>
      <c r="M29" s="42"/>
      <c r="N29" s="42"/>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row>
    <row r="30" spans="1:42" s="118" customFormat="1" ht="18" customHeight="1">
      <c r="A30" s="304" t="s">
        <v>450</v>
      </c>
      <c r="B30" s="304" t="s">
        <v>451</v>
      </c>
      <c r="C30" s="326" t="s">
        <v>452</v>
      </c>
      <c r="D30" s="304" t="s">
        <v>453</v>
      </c>
      <c r="E30" s="304" t="s">
        <v>454</v>
      </c>
      <c r="F30" s="305" t="s">
        <v>455</v>
      </c>
      <c r="G30" s="305" t="s">
        <v>641</v>
      </c>
      <c r="H30" s="305" t="s">
        <v>657</v>
      </c>
      <c r="I30" s="305" t="s">
        <v>658</v>
      </c>
      <c r="J30" s="305" t="s">
        <v>659</v>
      </c>
      <c r="K30" s="305" t="s">
        <v>456</v>
      </c>
      <c r="L30" s="304" t="s">
        <v>449</v>
      </c>
      <c r="M30" s="325">
        <v>2008</v>
      </c>
      <c r="N30" s="325"/>
      <c r="O30" s="325"/>
      <c r="P30" s="325"/>
      <c r="Q30" s="325"/>
      <c r="R30" s="325"/>
      <c r="S30" s="326">
        <v>2009</v>
      </c>
      <c r="T30" s="326"/>
      <c r="U30" s="326"/>
      <c r="V30" s="326"/>
      <c r="W30" s="326"/>
      <c r="X30" s="326"/>
      <c r="Y30" s="326">
        <v>2010</v>
      </c>
      <c r="Z30" s="326"/>
      <c r="AA30" s="326"/>
      <c r="AB30" s="326"/>
      <c r="AC30" s="326"/>
      <c r="AD30" s="326"/>
      <c r="AE30" s="326">
        <v>2011</v>
      </c>
      <c r="AF30" s="326"/>
      <c r="AG30" s="326"/>
      <c r="AH30" s="326"/>
      <c r="AI30" s="326"/>
      <c r="AJ30" s="326"/>
      <c r="AK30" s="326" t="s">
        <v>448</v>
      </c>
      <c r="AL30" s="326"/>
      <c r="AM30" s="326"/>
      <c r="AN30" s="326"/>
      <c r="AO30" s="326"/>
      <c r="AP30" s="326"/>
    </row>
    <row r="31" spans="1:42" s="118" customFormat="1" ht="15">
      <c r="A31" s="304"/>
      <c r="B31" s="304"/>
      <c r="C31" s="326"/>
      <c r="D31" s="304"/>
      <c r="E31" s="304"/>
      <c r="F31" s="305"/>
      <c r="G31" s="305"/>
      <c r="H31" s="305"/>
      <c r="I31" s="305"/>
      <c r="J31" s="305"/>
      <c r="K31" s="305"/>
      <c r="L31" s="304"/>
      <c r="M31" s="117" t="s">
        <v>457</v>
      </c>
      <c r="N31" s="117" t="s">
        <v>458</v>
      </c>
      <c r="O31" s="117" t="s">
        <v>459</v>
      </c>
      <c r="P31" s="117" t="s">
        <v>460</v>
      </c>
      <c r="Q31" s="117" t="s">
        <v>461</v>
      </c>
      <c r="R31" s="117" t="s">
        <v>448</v>
      </c>
      <c r="S31" s="117" t="s">
        <v>457</v>
      </c>
      <c r="T31" s="117" t="s">
        <v>458</v>
      </c>
      <c r="U31" s="117" t="s">
        <v>459</v>
      </c>
      <c r="V31" s="117" t="s">
        <v>460</v>
      </c>
      <c r="W31" s="117" t="s">
        <v>461</v>
      </c>
      <c r="X31" s="117" t="s">
        <v>448</v>
      </c>
      <c r="Y31" s="117" t="s">
        <v>457</v>
      </c>
      <c r="Z31" s="117" t="s">
        <v>458</v>
      </c>
      <c r="AA31" s="117" t="s">
        <v>459</v>
      </c>
      <c r="AB31" s="117" t="s">
        <v>460</v>
      </c>
      <c r="AC31" s="117" t="s">
        <v>461</v>
      </c>
      <c r="AD31" s="117" t="s">
        <v>448</v>
      </c>
      <c r="AE31" s="117" t="s">
        <v>457</v>
      </c>
      <c r="AF31" s="117" t="s">
        <v>458</v>
      </c>
      <c r="AG31" s="117" t="s">
        <v>459</v>
      </c>
      <c r="AH31" s="117" t="s">
        <v>460</v>
      </c>
      <c r="AI31" s="117" t="s">
        <v>461</v>
      </c>
      <c r="AJ31" s="117" t="s">
        <v>448</v>
      </c>
      <c r="AK31" s="8" t="s">
        <v>457</v>
      </c>
      <c r="AL31" s="8" t="s">
        <v>458</v>
      </c>
      <c r="AM31" s="8" t="s">
        <v>459</v>
      </c>
      <c r="AN31" s="8" t="s">
        <v>460</v>
      </c>
      <c r="AO31" s="8" t="s">
        <v>461</v>
      </c>
      <c r="AP31" s="8" t="s">
        <v>448</v>
      </c>
    </row>
    <row r="32" spans="1:42" s="45" customFormat="1" ht="36">
      <c r="A32" s="315" t="s">
        <v>599</v>
      </c>
      <c r="B32" s="300" t="s">
        <v>679</v>
      </c>
      <c r="C32" s="5" t="s">
        <v>598</v>
      </c>
      <c r="D32" s="23">
        <v>8</v>
      </c>
      <c r="E32" s="23">
        <v>11</v>
      </c>
      <c r="F32" s="23" t="s">
        <v>465</v>
      </c>
      <c r="G32" s="23" t="s">
        <v>680</v>
      </c>
      <c r="H32" s="23">
        <v>8</v>
      </c>
      <c r="I32" s="23">
        <v>10</v>
      </c>
      <c r="J32" s="23">
        <v>11</v>
      </c>
      <c r="K32" s="23">
        <v>11</v>
      </c>
      <c r="L32" s="23" t="s">
        <v>159</v>
      </c>
      <c r="M32" s="38"/>
      <c r="N32" s="38"/>
      <c r="O32" s="38"/>
      <c r="P32" s="39"/>
      <c r="Q32" s="39"/>
      <c r="R32" s="39">
        <f>+SUM(M32:Q32)</f>
        <v>0</v>
      </c>
      <c r="S32" s="38">
        <v>5</v>
      </c>
      <c r="T32" s="38"/>
      <c r="U32" s="38"/>
      <c r="V32" s="38"/>
      <c r="W32" s="38"/>
      <c r="X32" s="39">
        <f>+SUM(S32:W32)</f>
        <v>5</v>
      </c>
      <c r="Y32" s="38">
        <v>5</v>
      </c>
      <c r="Z32" s="38"/>
      <c r="AA32" s="38"/>
      <c r="AB32" s="38"/>
      <c r="AC32" s="38"/>
      <c r="AD32" s="39">
        <f>+SUM(Y32:AC32)</f>
        <v>5</v>
      </c>
      <c r="AE32" s="38">
        <v>6</v>
      </c>
      <c r="AF32" s="38"/>
      <c r="AG32" s="38"/>
      <c r="AH32" s="38"/>
      <c r="AI32" s="38"/>
      <c r="AJ32" s="39">
        <f>+SUM(AE32:AI32)</f>
        <v>6</v>
      </c>
      <c r="AK32" s="40">
        <f>+M32+S32+Y32+AE32</f>
        <v>16</v>
      </c>
      <c r="AL32" s="40">
        <f>+N32+T32+Z32+AF32</f>
        <v>0</v>
      </c>
      <c r="AM32" s="40">
        <f>+O32+U32+AA32+AG32</f>
        <v>0</v>
      </c>
      <c r="AN32" s="40">
        <f>+P32+V32+AB32+AH32</f>
        <v>0</v>
      </c>
      <c r="AO32" s="40">
        <f>+Q32+W32+AC32+AI32</f>
        <v>0</v>
      </c>
      <c r="AP32" s="8">
        <f>+SUM(AK32:AO32)</f>
        <v>16</v>
      </c>
    </row>
    <row r="33" spans="1:42" s="45" customFormat="1" ht="36">
      <c r="A33" s="315"/>
      <c r="B33" s="300"/>
      <c r="C33" s="5" t="s">
        <v>470</v>
      </c>
      <c r="D33" s="23">
        <v>8</v>
      </c>
      <c r="E33" s="23">
        <v>11</v>
      </c>
      <c r="F33" s="23" t="s">
        <v>465</v>
      </c>
      <c r="G33" s="23" t="s">
        <v>681</v>
      </c>
      <c r="H33" s="23">
        <v>9</v>
      </c>
      <c r="I33" s="23">
        <v>10</v>
      </c>
      <c r="J33" s="23">
        <v>11</v>
      </c>
      <c r="K33" s="23">
        <v>11</v>
      </c>
      <c r="L33" s="23" t="s">
        <v>159</v>
      </c>
      <c r="M33" s="38">
        <v>60</v>
      </c>
      <c r="N33" s="38"/>
      <c r="O33" s="38"/>
      <c r="P33" s="39"/>
      <c r="Q33" s="39"/>
      <c r="R33" s="39">
        <f aca="true" t="shared" si="12" ref="R33:R47">+SUM(M33:Q33)</f>
        <v>60</v>
      </c>
      <c r="S33" s="38">
        <v>62</v>
      </c>
      <c r="T33" s="38"/>
      <c r="U33" s="38"/>
      <c r="V33" s="38"/>
      <c r="W33" s="38"/>
      <c r="X33" s="39">
        <f aca="true" t="shared" si="13" ref="X33:X47">+SUM(S33:W33)</f>
        <v>62</v>
      </c>
      <c r="Y33" s="38">
        <v>65</v>
      </c>
      <c r="Z33" s="38"/>
      <c r="AA33" s="38"/>
      <c r="AB33" s="38"/>
      <c r="AC33" s="38"/>
      <c r="AD33" s="39">
        <f aca="true" t="shared" si="14" ref="AD33:AD47">+SUM(Y33:AC33)</f>
        <v>65</v>
      </c>
      <c r="AE33" s="38">
        <v>66</v>
      </c>
      <c r="AF33" s="38"/>
      <c r="AG33" s="38"/>
      <c r="AH33" s="38"/>
      <c r="AI33" s="38"/>
      <c r="AJ33" s="39">
        <f aca="true" t="shared" si="15" ref="AJ33:AJ47">+SUM(AE33:AI33)</f>
        <v>66</v>
      </c>
      <c r="AK33" s="40">
        <f aca="true" t="shared" si="16" ref="AK33:AK47">+M33+S33+Y33+AE33</f>
        <v>253</v>
      </c>
      <c r="AL33" s="40">
        <f aca="true" t="shared" si="17" ref="AL33:AL47">+N33+T33+Z33+AF33</f>
        <v>0</v>
      </c>
      <c r="AM33" s="40">
        <f aca="true" t="shared" si="18" ref="AM33:AM47">+O33+U33+AA33+AG33</f>
        <v>0</v>
      </c>
      <c r="AN33" s="40">
        <f aca="true" t="shared" si="19" ref="AN33:AN47">+P33+V33+AB33+AH33</f>
        <v>0</v>
      </c>
      <c r="AO33" s="40">
        <f aca="true" t="shared" si="20" ref="AO33:AO47">+Q33+W33+AC33+AI33</f>
        <v>0</v>
      </c>
      <c r="AP33" s="8">
        <f aca="true" t="shared" si="21" ref="AP33:AP47">+SUM(AK33:AO33)</f>
        <v>253</v>
      </c>
    </row>
    <row r="34" spans="1:42" s="45" customFormat="1" ht="24">
      <c r="A34" s="315"/>
      <c r="B34" s="300"/>
      <c r="C34" s="5" t="s">
        <v>472</v>
      </c>
      <c r="D34" s="23">
        <v>13</v>
      </c>
      <c r="E34" s="23">
        <v>13</v>
      </c>
      <c r="F34" s="23" t="s">
        <v>464</v>
      </c>
      <c r="G34" s="23" t="s">
        <v>682</v>
      </c>
      <c r="H34" s="23">
        <v>13</v>
      </c>
      <c r="I34" s="23">
        <v>13</v>
      </c>
      <c r="J34" s="23">
        <v>13</v>
      </c>
      <c r="K34" s="23">
        <v>13</v>
      </c>
      <c r="L34" s="23" t="s">
        <v>159</v>
      </c>
      <c r="M34" s="38">
        <v>65</v>
      </c>
      <c r="N34" s="38"/>
      <c r="O34" s="38"/>
      <c r="P34" s="39"/>
      <c r="Q34" s="39"/>
      <c r="R34" s="39">
        <f t="shared" si="12"/>
        <v>65</v>
      </c>
      <c r="S34" s="38">
        <v>68</v>
      </c>
      <c r="T34" s="38"/>
      <c r="U34" s="38"/>
      <c r="V34" s="38"/>
      <c r="W34" s="38"/>
      <c r="X34" s="39">
        <f t="shared" si="13"/>
        <v>68</v>
      </c>
      <c r="Y34" s="38">
        <v>72</v>
      </c>
      <c r="Z34" s="38"/>
      <c r="AA34" s="38"/>
      <c r="AB34" s="38"/>
      <c r="AC34" s="38"/>
      <c r="AD34" s="39">
        <f t="shared" si="14"/>
        <v>72</v>
      </c>
      <c r="AE34" s="38">
        <v>75</v>
      </c>
      <c r="AF34" s="38"/>
      <c r="AG34" s="38"/>
      <c r="AH34" s="38"/>
      <c r="AI34" s="38"/>
      <c r="AJ34" s="39">
        <f t="shared" si="15"/>
        <v>75</v>
      </c>
      <c r="AK34" s="40">
        <f t="shared" si="16"/>
        <v>280</v>
      </c>
      <c r="AL34" s="40">
        <f t="shared" si="17"/>
        <v>0</v>
      </c>
      <c r="AM34" s="40">
        <f t="shared" si="18"/>
        <v>0</v>
      </c>
      <c r="AN34" s="40">
        <f t="shared" si="19"/>
        <v>0</v>
      </c>
      <c r="AO34" s="40">
        <f t="shared" si="20"/>
        <v>0</v>
      </c>
      <c r="AP34" s="8">
        <f t="shared" si="21"/>
        <v>280</v>
      </c>
    </row>
    <row r="35" spans="1:42" s="45" customFormat="1" ht="36">
      <c r="A35" s="315"/>
      <c r="B35" s="300"/>
      <c r="C35" s="22" t="s">
        <v>473</v>
      </c>
      <c r="D35" s="23">
        <v>1</v>
      </c>
      <c r="E35" s="23">
        <v>2</v>
      </c>
      <c r="F35" s="23" t="s">
        <v>464</v>
      </c>
      <c r="G35" s="23" t="s">
        <v>683</v>
      </c>
      <c r="H35" s="23">
        <v>1</v>
      </c>
      <c r="I35" s="23">
        <v>2</v>
      </c>
      <c r="J35" s="23">
        <v>2</v>
      </c>
      <c r="K35" s="23">
        <v>2</v>
      </c>
      <c r="L35" s="23" t="s">
        <v>159</v>
      </c>
      <c r="M35" s="38"/>
      <c r="N35" s="38"/>
      <c r="O35" s="38">
        <v>1.4</v>
      </c>
      <c r="P35" s="39"/>
      <c r="Q35" s="39"/>
      <c r="R35" s="39">
        <f t="shared" si="12"/>
        <v>1.4</v>
      </c>
      <c r="S35" s="38"/>
      <c r="T35" s="38"/>
      <c r="U35" s="38">
        <v>1</v>
      </c>
      <c r="V35" s="38"/>
      <c r="W35" s="38"/>
      <c r="X35" s="39">
        <f t="shared" si="13"/>
        <v>1</v>
      </c>
      <c r="Y35" s="38"/>
      <c r="Z35" s="38"/>
      <c r="AA35" s="38">
        <v>2</v>
      </c>
      <c r="AB35" s="38"/>
      <c r="AC35" s="38"/>
      <c r="AD35" s="39">
        <f t="shared" si="14"/>
        <v>2</v>
      </c>
      <c r="AE35" s="38"/>
      <c r="AF35" s="38"/>
      <c r="AG35" s="38">
        <v>2</v>
      </c>
      <c r="AH35" s="38"/>
      <c r="AI35" s="38"/>
      <c r="AJ35" s="39">
        <f t="shared" si="15"/>
        <v>2</v>
      </c>
      <c r="AK35" s="40">
        <f t="shared" si="16"/>
        <v>0</v>
      </c>
      <c r="AL35" s="40">
        <f t="shared" si="17"/>
        <v>0</v>
      </c>
      <c r="AM35" s="40">
        <f t="shared" si="18"/>
        <v>6.4</v>
      </c>
      <c r="AN35" s="40">
        <f t="shared" si="19"/>
        <v>0</v>
      </c>
      <c r="AO35" s="40">
        <f t="shared" si="20"/>
        <v>0</v>
      </c>
      <c r="AP35" s="8">
        <f t="shared" si="21"/>
        <v>6.4</v>
      </c>
    </row>
    <row r="36" spans="1:42" s="45" customFormat="1" ht="36">
      <c r="A36" s="315"/>
      <c r="B36" s="300"/>
      <c r="C36" s="22" t="s">
        <v>684</v>
      </c>
      <c r="D36" s="23">
        <v>10</v>
      </c>
      <c r="E36" s="23">
        <v>100</v>
      </c>
      <c r="F36" s="23" t="s">
        <v>465</v>
      </c>
      <c r="G36" s="23" t="s">
        <v>685</v>
      </c>
      <c r="H36" s="23">
        <v>100</v>
      </c>
      <c r="I36" s="23">
        <v>100</v>
      </c>
      <c r="J36" s="23">
        <v>100</v>
      </c>
      <c r="K36" s="23">
        <v>100</v>
      </c>
      <c r="L36" s="23" t="s">
        <v>159</v>
      </c>
      <c r="M36" s="38">
        <v>24</v>
      </c>
      <c r="N36" s="38"/>
      <c r="O36" s="38"/>
      <c r="P36" s="39"/>
      <c r="Q36" s="39"/>
      <c r="R36" s="39">
        <f t="shared" si="12"/>
        <v>24</v>
      </c>
      <c r="S36" s="38">
        <v>5</v>
      </c>
      <c r="T36" s="38"/>
      <c r="U36" s="38"/>
      <c r="V36" s="38"/>
      <c r="W36" s="38"/>
      <c r="X36" s="39">
        <f t="shared" si="13"/>
        <v>5</v>
      </c>
      <c r="Y36" s="38">
        <v>3</v>
      </c>
      <c r="Z36" s="38"/>
      <c r="AA36" s="38"/>
      <c r="AB36" s="38"/>
      <c r="AC36" s="38"/>
      <c r="AD36" s="39">
        <f t="shared" si="14"/>
        <v>3</v>
      </c>
      <c r="AE36" s="38">
        <v>3</v>
      </c>
      <c r="AF36" s="38"/>
      <c r="AG36" s="38"/>
      <c r="AH36" s="38"/>
      <c r="AI36" s="38"/>
      <c r="AJ36" s="39">
        <f t="shared" si="15"/>
        <v>3</v>
      </c>
      <c r="AK36" s="40">
        <f t="shared" si="16"/>
        <v>35</v>
      </c>
      <c r="AL36" s="40">
        <f t="shared" si="17"/>
        <v>0</v>
      </c>
      <c r="AM36" s="40">
        <f t="shared" si="18"/>
        <v>0</v>
      </c>
      <c r="AN36" s="40">
        <f t="shared" si="19"/>
        <v>0</v>
      </c>
      <c r="AO36" s="40">
        <f t="shared" si="20"/>
        <v>0</v>
      </c>
      <c r="AP36" s="8">
        <f t="shared" si="21"/>
        <v>35</v>
      </c>
    </row>
    <row r="37" spans="1:42" s="45" customFormat="1" ht="24">
      <c r="A37" s="315"/>
      <c r="B37" s="300"/>
      <c r="C37" s="22" t="s">
        <v>474</v>
      </c>
      <c r="D37" s="23">
        <v>0</v>
      </c>
      <c r="E37" s="23">
        <v>1</v>
      </c>
      <c r="F37" s="23" t="s">
        <v>465</v>
      </c>
      <c r="G37" s="23" t="s">
        <v>686</v>
      </c>
      <c r="H37" s="23">
        <v>0</v>
      </c>
      <c r="I37" s="23">
        <v>1</v>
      </c>
      <c r="J37" s="23">
        <v>1</v>
      </c>
      <c r="K37" s="23">
        <v>1</v>
      </c>
      <c r="L37" s="23" t="s">
        <v>159</v>
      </c>
      <c r="M37" s="38"/>
      <c r="N37" s="38"/>
      <c r="O37" s="38"/>
      <c r="P37" s="39"/>
      <c r="Q37" s="39"/>
      <c r="R37" s="39">
        <f t="shared" si="12"/>
        <v>0</v>
      </c>
      <c r="S37" s="38">
        <v>3</v>
      </c>
      <c r="T37" s="38"/>
      <c r="U37" s="38"/>
      <c r="V37" s="38"/>
      <c r="W37" s="38"/>
      <c r="X37" s="39">
        <f t="shared" si="13"/>
        <v>3</v>
      </c>
      <c r="Y37" s="38">
        <v>3</v>
      </c>
      <c r="Z37" s="38"/>
      <c r="AA37" s="38"/>
      <c r="AB37" s="38"/>
      <c r="AC37" s="38"/>
      <c r="AD37" s="39">
        <f t="shared" si="14"/>
        <v>3</v>
      </c>
      <c r="AE37" s="38">
        <v>3</v>
      </c>
      <c r="AF37" s="38"/>
      <c r="AG37" s="38"/>
      <c r="AH37" s="38"/>
      <c r="AI37" s="38"/>
      <c r="AJ37" s="39">
        <f t="shared" si="15"/>
        <v>3</v>
      </c>
      <c r="AK37" s="40">
        <f t="shared" si="16"/>
        <v>9</v>
      </c>
      <c r="AL37" s="40">
        <f t="shared" si="17"/>
        <v>0</v>
      </c>
      <c r="AM37" s="40">
        <f t="shared" si="18"/>
        <v>0</v>
      </c>
      <c r="AN37" s="40">
        <f t="shared" si="19"/>
        <v>0</v>
      </c>
      <c r="AO37" s="40">
        <f t="shared" si="20"/>
        <v>0</v>
      </c>
      <c r="AP37" s="8">
        <f t="shared" si="21"/>
        <v>9</v>
      </c>
    </row>
    <row r="38" spans="1:42" s="45" customFormat="1" ht="48">
      <c r="A38" s="315"/>
      <c r="B38" s="300"/>
      <c r="C38" s="22" t="s">
        <v>710</v>
      </c>
      <c r="D38" s="23">
        <v>13</v>
      </c>
      <c r="E38" s="23">
        <v>13</v>
      </c>
      <c r="F38" s="23" t="s">
        <v>464</v>
      </c>
      <c r="G38" s="23" t="s">
        <v>711</v>
      </c>
      <c r="H38" s="23">
        <v>13</v>
      </c>
      <c r="I38" s="23">
        <v>13</v>
      </c>
      <c r="J38" s="23">
        <v>13</v>
      </c>
      <c r="K38" s="23">
        <v>13</v>
      </c>
      <c r="L38" s="23" t="s">
        <v>159</v>
      </c>
      <c r="M38" s="38">
        <v>20</v>
      </c>
      <c r="N38" s="38"/>
      <c r="O38" s="38"/>
      <c r="P38" s="39"/>
      <c r="Q38" s="39"/>
      <c r="R38" s="39">
        <f t="shared" si="12"/>
        <v>20</v>
      </c>
      <c r="S38" s="38">
        <v>6</v>
      </c>
      <c r="T38" s="38"/>
      <c r="U38" s="38"/>
      <c r="V38" s="38"/>
      <c r="W38" s="38"/>
      <c r="X38" s="39">
        <f t="shared" si="13"/>
        <v>6</v>
      </c>
      <c r="Y38" s="38">
        <v>6</v>
      </c>
      <c r="Z38" s="38"/>
      <c r="AA38" s="38"/>
      <c r="AB38" s="38"/>
      <c r="AC38" s="38"/>
      <c r="AD38" s="39">
        <f t="shared" si="14"/>
        <v>6</v>
      </c>
      <c r="AE38" s="38">
        <v>6</v>
      </c>
      <c r="AF38" s="38"/>
      <c r="AG38" s="38"/>
      <c r="AH38" s="38"/>
      <c r="AI38" s="38"/>
      <c r="AJ38" s="39">
        <f t="shared" si="15"/>
        <v>6</v>
      </c>
      <c r="AK38" s="40">
        <f t="shared" si="16"/>
        <v>38</v>
      </c>
      <c r="AL38" s="40">
        <f t="shared" si="17"/>
        <v>0</v>
      </c>
      <c r="AM38" s="40">
        <f t="shared" si="18"/>
        <v>0</v>
      </c>
      <c r="AN38" s="40">
        <f t="shared" si="19"/>
        <v>0</v>
      </c>
      <c r="AO38" s="40">
        <f t="shared" si="20"/>
        <v>0</v>
      </c>
      <c r="AP38" s="8">
        <f t="shared" si="21"/>
        <v>38</v>
      </c>
    </row>
    <row r="39" spans="1:42" s="45" customFormat="1" ht="36">
      <c r="A39" s="315"/>
      <c r="B39" s="300"/>
      <c r="C39" s="22" t="s">
        <v>164</v>
      </c>
      <c r="D39" s="23">
        <v>0</v>
      </c>
      <c r="E39" s="23">
        <v>11300</v>
      </c>
      <c r="F39" s="23" t="s">
        <v>465</v>
      </c>
      <c r="G39" s="23" t="s">
        <v>165</v>
      </c>
      <c r="H39" s="23">
        <v>2800</v>
      </c>
      <c r="I39" s="23">
        <v>5600</v>
      </c>
      <c r="J39" s="23">
        <v>8400</v>
      </c>
      <c r="K39" s="23">
        <v>11300</v>
      </c>
      <c r="L39" s="23" t="s">
        <v>159</v>
      </c>
      <c r="M39" s="38">
        <v>85</v>
      </c>
      <c r="N39" s="38"/>
      <c r="O39" s="38"/>
      <c r="P39" s="39"/>
      <c r="Q39" s="39"/>
      <c r="R39" s="39">
        <f t="shared" si="12"/>
        <v>85</v>
      </c>
      <c r="S39" s="38">
        <v>89</v>
      </c>
      <c r="T39" s="38"/>
      <c r="U39" s="38"/>
      <c r="V39" s="38"/>
      <c r="W39" s="38"/>
      <c r="X39" s="39">
        <f t="shared" si="13"/>
        <v>89</v>
      </c>
      <c r="Y39" s="38">
        <v>94</v>
      </c>
      <c r="Z39" s="38"/>
      <c r="AA39" s="38"/>
      <c r="AB39" s="38"/>
      <c r="AC39" s="38"/>
      <c r="AD39" s="39">
        <f t="shared" si="14"/>
        <v>94</v>
      </c>
      <c r="AE39" s="38">
        <v>98</v>
      </c>
      <c r="AF39" s="38"/>
      <c r="AG39" s="38"/>
      <c r="AH39" s="38"/>
      <c r="AI39" s="38"/>
      <c r="AJ39" s="39">
        <f t="shared" si="15"/>
        <v>98</v>
      </c>
      <c r="AK39" s="40">
        <f t="shared" si="16"/>
        <v>366</v>
      </c>
      <c r="AL39" s="40">
        <f t="shared" si="17"/>
        <v>0</v>
      </c>
      <c r="AM39" s="40">
        <f t="shared" si="18"/>
        <v>0</v>
      </c>
      <c r="AN39" s="40">
        <f t="shared" si="19"/>
        <v>0</v>
      </c>
      <c r="AO39" s="40">
        <f t="shared" si="20"/>
        <v>0</v>
      </c>
      <c r="AP39" s="8">
        <f t="shared" si="21"/>
        <v>366</v>
      </c>
    </row>
    <row r="40" spans="1:42" s="45" customFormat="1" ht="204">
      <c r="A40" s="300" t="s">
        <v>595</v>
      </c>
      <c r="B40" s="300" t="s">
        <v>634</v>
      </c>
      <c r="C40" s="5" t="s">
        <v>709</v>
      </c>
      <c r="D40" s="23">
        <v>350</v>
      </c>
      <c r="E40" s="23" t="s">
        <v>687</v>
      </c>
      <c r="F40" s="23" t="s">
        <v>465</v>
      </c>
      <c r="G40" s="23" t="s">
        <v>688</v>
      </c>
      <c r="H40" s="23">
        <v>570</v>
      </c>
      <c r="I40" s="23">
        <v>670</v>
      </c>
      <c r="J40" s="23">
        <v>700</v>
      </c>
      <c r="K40" s="23">
        <v>700</v>
      </c>
      <c r="L40" s="23" t="s">
        <v>159</v>
      </c>
      <c r="M40" s="38">
        <v>5</v>
      </c>
      <c r="N40" s="38"/>
      <c r="O40" s="38"/>
      <c r="P40" s="39"/>
      <c r="Q40" s="39"/>
      <c r="R40" s="39">
        <f t="shared" si="12"/>
        <v>5</v>
      </c>
      <c r="S40" s="38">
        <v>5</v>
      </c>
      <c r="T40" s="38"/>
      <c r="U40" s="38"/>
      <c r="V40" s="38"/>
      <c r="W40" s="38"/>
      <c r="X40" s="39">
        <f t="shared" si="13"/>
        <v>5</v>
      </c>
      <c r="Y40" s="38">
        <v>6</v>
      </c>
      <c r="Z40" s="38"/>
      <c r="AA40" s="38"/>
      <c r="AB40" s="38"/>
      <c r="AC40" s="38"/>
      <c r="AD40" s="39">
        <f t="shared" si="14"/>
        <v>6</v>
      </c>
      <c r="AE40" s="38">
        <v>6</v>
      </c>
      <c r="AF40" s="38"/>
      <c r="AG40" s="38"/>
      <c r="AH40" s="38"/>
      <c r="AI40" s="38"/>
      <c r="AJ40" s="39">
        <f t="shared" si="15"/>
        <v>6</v>
      </c>
      <c r="AK40" s="40">
        <f t="shared" si="16"/>
        <v>22</v>
      </c>
      <c r="AL40" s="40">
        <f t="shared" si="17"/>
        <v>0</v>
      </c>
      <c r="AM40" s="40">
        <f t="shared" si="18"/>
        <v>0</v>
      </c>
      <c r="AN40" s="40">
        <f t="shared" si="19"/>
        <v>0</v>
      </c>
      <c r="AO40" s="40">
        <f t="shared" si="20"/>
        <v>0</v>
      </c>
      <c r="AP40" s="8">
        <f t="shared" si="21"/>
        <v>22</v>
      </c>
    </row>
    <row r="41" spans="1:42" s="45" customFormat="1" ht="36">
      <c r="A41" s="300"/>
      <c r="B41" s="300"/>
      <c r="C41" s="5" t="s">
        <v>471</v>
      </c>
      <c r="D41" s="23">
        <v>585</v>
      </c>
      <c r="E41" s="23">
        <v>650</v>
      </c>
      <c r="F41" s="23" t="s">
        <v>465</v>
      </c>
      <c r="G41" s="23" t="s">
        <v>689</v>
      </c>
      <c r="H41" s="23">
        <v>620</v>
      </c>
      <c r="I41" s="23">
        <v>650</v>
      </c>
      <c r="J41" s="23">
        <v>650</v>
      </c>
      <c r="K41" s="23">
        <v>650</v>
      </c>
      <c r="L41" s="23" t="s">
        <v>159</v>
      </c>
      <c r="M41" s="38">
        <v>300</v>
      </c>
      <c r="N41" s="38"/>
      <c r="O41" s="38"/>
      <c r="P41" s="38">
        <v>100</v>
      </c>
      <c r="Q41" s="38"/>
      <c r="R41" s="39">
        <f t="shared" si="12"/>
        <v>400</v>
      </c>
      <c r="S41" s="38">
        <v>315</v>
      </c>
      <c r="T41" s="38"/>
      <c r="U41" s="38"/>
      <c r="V41" s="38">
        <v>105</v>
      </c>
      <c r="W41" s="38"/>
      <c r="X41" s="39">
        <f t="shared" si="13"/>
        <v>420</v>
      </c>
      <c r="Y41" s="38">
        <v>330</v>
      </c>
      <c r="Z41" s="38"/>
      <c r="AA41" s="38"/>
      <c r="AB41" s="38">
        <v>110</v>
      </c>
      <c r="AC41" s="38"/>
      <c r="AD41" s="39">
        <f t="shared" si="14"/>
        <v>440</v>
      </c>
      <c r="AE41" s="38">
        <v>347</v>
      </c>
      <c r="AF41" s="38"/>
      <c r="AG41" s="38"/>
      <c r="AH41" s="38">
        <v>116</v>
      </c>
      <c r="AI41" s="38"/>
      <c r="AJ41" s="39">
        <f t="shared" si="15"/>
        <v>463</v>
      </c>
      <c r="AK41" s="40">
        <f t="shared" si="16"/>
        <v>1292</v>
      </c>
      <c r="AL41" s="40">
        <f t="shared" si="17"/>
        <v>0</v>
      </c>
      <c r="AM41" s="40">
        <f t="shared" si="18"/>
        <v>0</v>
      </c>
      <c r="AN41" s="40">
        <f t="shared" si="19"/>
        <v>431</v>
      </c>
      <c r="AO41" s="40">
        <f t="shared" si="20"/>
        <v>0</v>
      </c>
      <c r="AP41" s="8">
        <f t="shared" si="21"/>
        <v>1723</v>
      </c>
    </row>
    <row r="42" spans="1:42" s="125" customFormat="1" ht="24">
      <c r="A42" s="300"/>
      <c r="B42" s="300"/>
      <c r="C42" s="5" t="s">
        <v>594</v>
      </c>
      <c r="D42" s="70">
        <v>415</v>
      </c>
      <c r="E42" s="70">
        <v>425</v>
      </c>
      <c r="F42" s="70" t="s">
        <v>465</v>
      </c>
      <c r="G42" s="70" t="s">
        <v>690</v>
      </c>
      <c r="H42" s="70">
        <f>+D42+3</f>
        <v>418</v>
      </c>
      <c r="I42" s="70">
        <f>+H42+3</f>
        <v>421</v>
      </c>
      <c r="J42" s="70">
        <f>+I42+3</f>
        <v>424</v>
      </c>
      <c r="K42" s="70">
        <f>+J42+1</f>
        <v>425</v>
      </c>
      <c r="L42" s="23" t="s">
        <v>159</v>
      </c>
      <c r="M42" s="38">
        <v>50</v>
      </c>
      <c r="N42" s="38">
        <v>20</v>
      </c>
      <c r="O42" s="38"/>
      <c r="P42" s="38">
        <v>75</v>
      </c>
      <c r="Q42" s="39"/>
      <c r="R42" s="39">
        <f t="shared" si="12"/>
        <v>145</v>
      </c>
      <c r="S42" s="38">
        <v>53</v>
      </c>
      <c r="T42" s="38">
        <v>21</v>
      </c>
      <c r="U42" s="38"/>
      <c r="V42" s="38">
        <v>78</v>
      </c>
      <c r="W42" s="38"/>
      <c r="X42" s="39">
        <f t="shared" si="13"/>
        <v>152</v>
      </c>
      <c r="Y42" s="38">
        <v>55</v>
      </c>
      <c r="Z42" s="38">
        <v>22</v>
      </c>
      <c r="AA42" s="38"/>
      <c r="AB42" s="38">
        <v>83</v>
      </c>
      <c r="AC42" s="38"/>
      <c r="AD42" s="39">
        <f t="shared" si="14"/>
        <v>160</v>
      </c>
      <c r="AE42" s="38">
        <v>30</v>
      </c>
      <c r="AF42" s="38">
        <v>10</v>
      </c>
      <c r="AG42" s="38"/>
      <c r="AH42" s="38">
        <v>85</v>
      </c>
      <c r="AI42" s="38"/>
      <c r="AJ42" s="39">
        <f t="shared" si="15"/>
        <v>125</v>
      </c>
      <c r="AK42" s="40">
        <f t="shared" si="16"/>
        <v>188</v>
      </c>
      <c r="AL42" s="40">
        <f t="shared" si="17"/>
        <v>73</v>
      </c>
      <c r="AM42" s="40">
        <f t="shared" si="18"/>
        <v>0</v>
      </c>
      <c r="AN42" s="40">
        <f t="shared" si="19"/>
        <v>321</v>
      </c>
      <c r="AO42" s="40">
        <f t="shared" si="20"/>
        <v>0</v>
      </c>
      <c r="AP42" s="8">
        <f t="shared" si="21"/>
        <v>582</v>
      </c>
    </row>
    <row r="43" spans="1:42" s="45" customFormat="1" ht="60">
      <c r="A43" s="300"/>
      <c r="B43" s="300"/>
      <c r="C43" s="5" t="s">
        <v>593</v>
      </c>
      <c r="D43" s="70">
        <v>13</v>
      </c>
      <c r="E43" s="70">
        <v>13</v>
      </c>
      <c r="F43" s="23" t="s">
        <v>464</v>
      </c>
      <c r="G43" s="70" t="s">
        <v>691</v>
      </c>
      <c r="H43" s="70">
        <v>13</v>
      </c>
      <c r="I43" s="70">
        <v>13</v>
      </c>
      <c r="J43" s="70">
        <v>13</v>
      </c>
      <c r="K43" s="70">
        <v>13</v>
      </c>
      <c r="L43" s="23" t="s">
        <v>162</v>
      </c>
      <c r="M43" s="38">
        <v>151</v>
      </c>
      <c r="N43" s="38">
        <v>20</v>
      </c>
      <c r="O43" s="38"/>
      <c r="P43" s="39"/>
      <c r="Q43" s="39"/>
      <c r="R43" s="39">
        <f t="shared" si="12"/>
        <v>171</v>
      </c>
      <c r="S43" s="38">
        <v>160</v>
      </c>
      <c r="T43" s="38">
        <v>21</v>
      </c>
      <c r="U43" s="38"/>
      <c r="V43" s="38"/>
      <c r="W43" s="38"/>
      <c r="X43" s="39">
        <f t="shared" si="13"/>
        <v>181</v>
      </c>
      <c r="Y43" s="38">
        <v>165</v>
      </c>
      <c r="Z43" s="38">
        <v>22</v>
      </c>
      <c r="AA43" s="38"/>
      <c r="AB43" s="38"/>
      <c r="AC43" s="38"/>
      <c r="AD43" s="39">
        <f t="shared" si="14"/>
        <v>187</v>
      </c>
      <c r="AE43" s="38">
        <v>175</v>
      </c>
      <c r="AF43" s="38">
        <v>23</v>
      </c>
      <c r="AG43" s="38"/>
      <c r="AH43" s="38"/>
      <c r="AI43" s="38"/>
      <c r="AJ43" s="39">
        <f t="shared" si="15"/>
        <v>198</v>
      </c>
      <c r="AK43" s="40">
        <f t="shared" si="16"/>
        <v>651</v>
      </c>
      <c r="AL43" s="40">
        <f t="shared" si="17"/>
        <v>86</v>
      </c>
      <c r="AM43" s="40">
        <f t="shared" si="18"/>
        <v>0</v>
      </c>
      <c r="AN43" s="40">
        <f t="shared" si="19"/>
        <v>0</v>
      </c>
      <c r="AO43" s="40">
        <f t="shared" si="20"/>
        <v>0</v>
      </c>
      <c r="AP43" s="8">
        <f t="shared" si="21"/>
        <v>737</v>
      </c>
    </row>
    <row r="44" spans="1:42" s="45" customFormat="1" ht="60">
      <c r="A44" s="300"/>
      <c r="B44" s="300"/>
      <c r="C44" s="5" t="s">
        <v>667</v>
      </c>
      <c r="D44" s="70">
        <v>0</v>
      </c>
      <c r="E44" s="72" t="s">
        <v>160</v>
      </c>
      <c r="F44" s="23" t="s">
        <v>465</v>
      </c>
      <c r="G44" s="70" t="s">
        <v>161</v>
      </c>
      <c r="H44" s="70">
        <v>2</v>
      </c>
      <c r="I44" s="70">
        <v>2</v>
      </c>
      <c r="J44" s="70">
        <v>2</v>
      </c>
      <c r="K44" s="70">
        <v>2</v>
      </c>
      <c r="L44" s="23" t="s">
        <v>162</v>
      </c>
      <c r="M44" s="38"/>
      <c r="N44" s="38"/>
      <c r="O44" s="38">
        <v>1</v>
      </c>
      <c r="P44" s="39"/>
      <c r="Q44" s="39"/>
      <c r="R44" s="39">
        <f t="shared" si="12"/>
        <v>1</v>
      </c>
      <c r="S44" s="38"/>
      <c r="T44" s="38"/>
      <c r="U44" s="38"/>
      <c r="V44" s="38"/>
      <c r="W44" s="38"/>
      <c r="X44" s="39">
        <f t="shared" si="13"/>
        <v>0</v>
      </c>
      <c r="Y44" s="38"/>
      <c r="Z44" s="38"/>
      <c r="AA44" s="38"/>
      <c r="AB44" s="38"/>
      <c r="AC44" s="38"/>
      <c r="AD44" s="39">
        <f t="shared" si="14"/>
        <v>0</v>
      </c>
      <c r="AE44" s="38"/>
      <c r="AF44" s="38"/>
      <c r="AG44" s="38"/>
      <c r="AH44" s="38"/>
      <c r="AI44" s="38"/>
      <c r="AJ44" s="39">
        <f t="shared" si="15"/>
        <v>0</v>
      </c>
      <c r="AK44" s="40">
        <f t="shared" si="16"/>
        <v>0</v>
      </c>
      <c r="AL44" s="40">
        <f t="shared" si="17"/>
        <v>0</v>
      </c>
      <c r="AM44" s="40">
        <f t="shared" si="18"/>
        <v>1</v>
      </c>
      <c r="AN44" s="40">
        <f t="shared" si="19"/>
        <v>0</v>
      </c>
      <c r="AO44" s="40">
        <f t="shared" si="20"/>
        <v>0</v>
      </c>
      <c r="AP44" s="8">
        <f t="shared" si="21"/>
        <v>1</v>
      </c>
    </row>
    <row r="45" spans="1:42" s="45" customFormat="1" ht="36">
      <c r="A45" s="300" t="s">
        <v>475</v>
      </c>
      <c r="B45" s="300" t="s">
        <v>635</v>
      </c>
      <c r="C45" s="5" t="s">
        <v>637</v>
      </c>
      <c r="D45" s="70">
        <v>25</v>
      </c>
      <c r="E45" s="70">
        <v>150</v>
      </c>
      <c r="F45" s="23" t="s">
        <v>465</v>
      </c>
      <c r="G45" s="70" t="s">
        <v>692</v>
      </c>
      <c r="H45" s="70">
        <v>80</v>
      </c>
      <c r="I45" s="70">
        <v>100</v>
      </c>
      <c r="J45" s="70">
        <v>120</v>
      </c>
      <c r="K45" s="70">
        <v>150</v>
      </c>
      <c r="L45" s="23" t="s">
        <v>159</v>
      </c>
      <c r="M45" s="38"/>
      <c r="N45" s="38">
        <v>132</v>
      </c>
      <c r="O45" s="38"/>
      <c r="P45" s="39"/>
      <c r="Q45" s="39"/>
      <c r="R45" s="39">
        <f t="shared" si="12"/>
        <v>132</v>
      </c>
      <c r="S45" s="38"/>
      <c r="T45" s="38">
        <v>85</v>
      </c>
      <c r="U45" s="38"/>
      <c r="V45" s="38"/>
      <c r="W45" s="38"/>
      <c r="X45" s="39">
        <f t="shared" si="13"/>
        <v>85</v>
      </c>
      <c r="Y45" s="38"/>
      <c r="Z45" s="38">
        <v>85</v>
      </c>
      <c r="AA45" s="38"/>
      <c r="AB45" s="38"/>
      <c r="AC45" s="38"/>
      <c r="AD45" s="39">
        <f t="shared" si="14"/>
        <v>85</v>
      </c>
      <c r="AE45" s="38"/>
      <c r="AF45" s="38">
        <v>85</v>
      </c>
      <c r="AG45" s="38"/>
      <c r="AH45" s="38"/>
      <c r="AI45" s="38"/>
      <c r="AJ45" s="39">
        <f t="shared" si="15"/>
        <v>85</v>
      </c>
      <c r="AK45" s="40">
        <f t="shared" si="16"/>
        <v>0</v>
      </c>
      <c r="AL45" s="40">
        <f t="shared" si="17"/>
        <v>387</v>
      </c>
      <c r="AM45" s="40">
        <f t="shared" si="18"/>
        <v>0</v>
      </c>
      <c r="AN45" s="40">
        <f t="shared" si="19"/>
        <v>0</v>
      </c>
      <c r="AO45" s="40">
        <f t="shared" si="20"/>
        <v>0</v>
      </c>
      <c r="AP45" s="8">
        <f t="shared" si="21"/>
        <v>387</v>
      </c>
    </row>
    <row r="46" spans="1:42" s="45" customFormat="1" ht="48">
      <c r="A46" s="300"/>
      <c r="B46" s="300"/>
      <c r="C46" s="5" t="s">
        <v>163</v>
      </c>
      <c r="D46" s="70">
        <v>0</v>
      </c>
      <c r="E46" s="70">
        <v>1</v>
      </c>
      <c r="F46" s="23" t="s">
        <v>464</v>
      </c>
      <c r="G46" s="70" t="s">
        <v>693</v>
      </c>
      <c r="H46" s="70">
        <v>1</v>
      </c>
      <c r="I46" s="70">
        <v>1</v>
      </c>
      <c r="J46" s="70">
        <v>1</v>
      </c>
      <c r="K46" s="70">
        <v>1</v>
      </c>
      <c r="L46" s="23" t="s">
        <v>159</v>
      </c>
      <c r="M46" s="38"/>
      <c r="N46" s="38"/>
      <c r="O46" s="38">
        <v>1</v>
      </c>
      <c r="P46" s="39"/>
      <c r="Q46" s="39"/>
      <c r="R46" s="39">
        <f t="shared" si="12"/>
        <v>1</v>
      </c>
      <c r="S46" s="38"/>
      <c r="T46" s="38"/>
      <c r="U46" s="38"/>
      <c r="V46" s="38"/>
      <c r="W46" s="38"/>
      <c r="X46" s="39">
        <f t="shared" si="13"/>
        <v>0</v>
      </c>
      <c r="Y46" s="38"/>
      <c r="Z46" s="38"/>
      <c r="AA46" s="38"/>
      <c r="AB46" s="38"/>
      <c r="AC46" s="38"/>
      <c r="AD46" s="39">
        <f t="shared" si="14"/>
        <v>0</v>
      </c>
      <c r="AE46" s="38"/>
      <c r="AF46" s="38"/>
      <c r="AG46" s="38"/>
      <c r="AH46" s="38"/>
      <c r="AI46" s="38"/>
      <c r="AJ46" s="39">
        <f t="shared" si="15"/>
        <v>0</v>
      </c>
      <c r="AK46" s="40">
        <f t="shared" si="16"/>
        <v>0</v>
      </c>
      <c r="AL46" s="40">
        <f t="shared" si="17"/>
        <v>0</v>
      </c>
      <c r="AM46" s="40">
        <f t="shared" si="18"/>
        <v>1</v>
      </c>
      <c r="AN46" s="40">
        <f t="shared" si="19"/>
        <v>0</v>
      </c>
      <c r="AO46" s="40">
        <f t="shared" si="20"/>
        <v>0</v>
      </c>
      <c r="AP46" s="8">
        <f t="shared" si="21"/>
        <v>1</v>
      </c>
    </row>
    <row r="47" spans="1:42" s="45" customFormat="1" ht="36">
      <c r="A47" s="300"/>
      <c r="B47" s="300"/>
      <c r="C47" s="5" t="s">
        <v>636</v>
      </c>
      <c r="D47" s="23">
        <v>5</v>
      </c>
      <c r="E47" s="23">
        <v>15</v>
      </c>
      <c r="F47" s="23" t="s">
        <v>465</v>
      </c>
      <c r="G47" s="23" t="s">
        <v>694</v>
      </c>
      <c r="H47" s="23">
        <v>10</v>
      </c>
      <c r="I47" s="23">
        <v>15</v>
      </c>
      <c r="J47" s="23">
        <v>15</v>
      </c>
      <c r="K47" s="23">
        <v>15</v>
      </c>
      <c r="L47" s="23" t="s">
        <v>159</v>
      </c>
      <c r="M47" s="38">
        <v>2</v>
      </c>
      <c r="N47" s="38"/>
      <c r="O47" s="38"/>
      <c r="P47" s="39"/>
      <c r="Q47" s="39"/>
      <c r="R47" s="39">
        <f t="shared" si="12"/>
        <v>2</v>
      </c>
      <c r="S47" s="38">
        <v>2</v>
      </c>
      <c r="T47" s="38"/>
      <c r="U47" s="38"/>
      <c r="V47" s="38"/>
      <c r="W47" s="38"/>
      <c r="X47" s="39">
        <f t="shared" si="13"/>
        <v>2</v>
      </c>
      <c r="Y47" s="38"/>
      <c r="Z47" s="38"/>
      <c r="AA47" s="38"/>
      <c r="AB47" s="38"/>
      <c r="AC47" s="38"/>
      <c r="AD47" s="39">
        <f t="shared" si="14"/>
        <v>0</v>
      </c>
      <c r="AE47" s="38"/>
      <c r="AF47" s="38"/>
      <c r="AG47" s="38"/>
      <c r="AH47" s="38"/>
      <c r="AI47" s="38"/>
      <c r="AJ47" s="39">
        <f t="shared" si="15"/>
        <v>0</v>
      </c>
      <c r="AK47" s="40">
        <f t="shared" si="16"/>
        <v>4</v>
      </c>
      <c r="AL47" s="40">
        <f t="shared" si="17"/>
        <v>0</v>
      </c>
      <c r="AM47" s="40">
        <f t="shared" si="18"/>
        <v>0</v>
      </c>
      <c r="AN47" s="40">
        <f t="shared" si="19"/>
        <v>0</v>
      </c>
      <c r="AO47" s="40">
        <f t="shared" si="20"/>
        <v>0</v>
      </c>
      <c r="AP47" s="8">
        <f t="shared" si="21"/>
        <v>4</v>
      </c>
    </row>
    <row r="48" spans="1:42" s="79" customFormat="1" ht="15">
      <c r="A48" s="308" t="s">
        <v>484</v>
      </c>
      <c r="B48" s="308"/>
      <c r="C48" s="308"/>
      <c r="D48" s="78"/>
      <c r="E48" s="78"/>
      <c r="F48" s="78"/>
      <c r="G48" s="78"/>
      <c r="H48" s="78"/>
      <c r="I48" s="78"/>
      <c r="J48" s="78"/>
      <c r="K48" s="78"/>
      <c r="L48" s="78"/>
      <c r="M48" s="78">
        <f aca="true" t="shared" si="22" ref="M48:AJ48">+SUM(M32:M47)</f>
        <v>762</v>
      </c>
      <c r="N48" s="78">
        <f t="shared" si="22"/>
        <v>172</v>
      </c>
      <c r="O48" s="78">
        <f t="shared" si="22"/>
        <v>3.4</v>
      </c>
      <c r="P48" s="78">
        <f t="shared" si="22"/>
        <v>175</v>
      </c>
      <c r="Q48" s="78">
        <f t="shared" si="22"/>
        <v>0</v>
      </c>
      <c r="R48" s="78">
        <f t="shared" si="22"/>
        <v>1112.4</v>
      </c>
      <c r="S48" s="78">
        <f t="shared" si="22"/>
        <v>773</v>
      </c>
      <c r="T48" s="78">
        <f t="shared" si="22"/>
        <v>127</v>
      </c>
      <c r="U48" s="78">
        <f t="shared" si="22"/>
        <v>1</v>
      </c>
      <c r="V48" s="78">
        <f t="shared" si="22"/>
        <v>183</v>
      </c>
      <c r="W48" s="78">
        <f t="shared" si="22"/>
        <v>0</v>
      </c>
      <c r="X48" s="78">
        <f t="shared" si="22"/>
        <v>1084</v>
      </c>
      <c r="Y48" s="78">
        <f t="shared" si="22"/>
        <v>804</v>
      </c>
      <c r="Z48" s="78">
        <f t="shared" si="22"/>
        <v>129</v>
      </c>
      <c r="AA48" s="78">
        <f t="shared" si="22"/>
        <v>2</v>
      </c>
      <c r="AB48" s="78">
        <f t="shared" si="22"/>
        <v>193</v>
      </c>
      <c r="AC48" s="78">
        <f t="shared" si="22"/>
        <v>0</v>
      </c>
      <c r="AD48" s="78">
        <f t="shared" si="22"/>
        <v>1128</v>
      </c>
      <c r="AE48" s="78">
        <f t="shared" si="22"/>
        <v>815</v>
      </c>
      <c r="AF48" s="78">
        <f t="shared" si="22"/>
        <v>118</v>
      </c>
      <c r="AG48" s="78">
        <f t="shared" si="22"/>
        <v>2</v>
      </c>
      <c r="AH48" s="78">
        <f t="shared" si="22"/>
        <v>201</v>
      </c>
      <c r="AI48" s="78">
        <f t="shared" si="22"/>
        <v>0</v>
      </c>
      <c r="AJ48" s="78">
        <f t="shared" si="22"/>
        <v>1136</v>
      </c>
      <c r="AK48" s="78">
        <f aca="true" t="shared" si="23" ref="AK48:AP48">+SUM(AK32:AK47)</f>
        <v>3154</v>
      </c>
      <c r="AL48" s="78">
        <f t="shared" si="23"/>
        <v>546</v>
      </c>
      <c r="AM48" s="78">
        <f t="shared" si="23"/>
        <v>8.4</v>
      </c>
      <c r="AN48" s="78">
        <f t="shared" si="23"/>
        <v>752</v>
      </c>
      <c r="AO48" s="78">
        <f t="shared" si="23"/>
        <v>0</v>
      </c>
      <c r="AP48" s="78">
        <f t="shared" si="23"/>
        <v>4460.4</v>
      </c>
    </row>
    <row r="49" spans="1:42" s="45" customFormat="1" ht="21.75" customHeight="1">
      <c r="A49" s="307" t="s">
        <v>317</v>
      </c>
      <c r="B49" s="307"/>
      <c r="C49" s="307"/>
      <c r="D49" s="307"/>
      <c r="E49" s="307"/>
      <c r="F49" s="307"/>
      <c r="G49" s="307"/>
      <c r="H49" s="307"/>
      <c r="I49" s="307"/>
      <c r="J49" s="307"/>
      <c r="K49" s="307"/>
      <c r="L49" s="307"/>
      <c r="M49" s="44"/>
      <c r="N49" s="44"/>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row>
    <row r="50" spans="1:42" s="45" customFormat="1" ht="50.25" customHeight="1">
      <c r="A50" s="306" t="s">
        <v>596</v>
      </c>
      <c r="B50" s="306"/>
      <c r="C50" s="306"/>
      <c r="D50" s="306"/>
      <c r="E50" s="306"/>
      <c r="F50" s="306"/>
      <c r="G50" s="306"/>
      <c r="H50" s="306"/>
      <c r="I50" s="306"/>
      <c r="J50" s="306"/>
      <c r="K50" s="306"/>
      <c r="L50" s="306"/>
      <c r="M50" s="42"/>
      <c r="N50" s="42"/>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row>
    <row r="51" spans="1:42" s="45" customFormat="1" ht="16.5" customHeight="1">
      <c r="A51" s="320" t="s">
        <v>590</v>
      </c>
      <c r="B51" s="320"/>
      <c r="C51" s="320"/>
      <c r="D51" s="320"/>
      <c r="E51" s="320"/>
      <c r="F51" s="320"/>
      <c r="G51" s="320"/>
      <c r="H51" s="320"/>
      <c r="I51" s="320"/>
      <c r="J51" s="320"/>
      <c r="K51" s="320"/>
      <c r="L51" s="320"/>
      <c r="M51" s="42"/>
      <c r="N51" s="42"/>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row>
    <row r="52" spans="1:42" s="118" customFormat="1" ht="18" customHeight="1">
      <c r="A52" s="321" t="s">
        <v>450</v>
      </c>
      <c r="B52" s="321" t="s">
        <v>451</v>
      </c>
      <c r="C52" s="327" t="s">
        <v>452</v>
      </c>
      <c r="D52" s="321" t="s">
        <v>453</v>
      </c>
      <c r="E52" s="321" t="s">
        <v>454</v>
      </c>
      <c r="F52" s="313" t="s">
        <v>455</v>
      </c>
      <c r="G52" s="313" t="s">
        <v>641</v>
      </c>
      <c r="H52" s="313" t="s">
        <v>657</v>
      </c>
      <c r="I52" s="313" t="s">
        <v>658</v>
      </c>
      <c r="J52" s="313" t="s">
        <v>659</v>
      </c>
      <c r="K52" s="313" t="s">
        <v>456</v>
      </c>
      <c r="L52" s="321" t="s">
        <v>449</v>
      </c>
      <c r="M52" s="327">
        <v>2008</v>
      </c>
      <c r="N52" s="327"/>
      <c r="O52" s="327"/>
      <c r="P52" s="327"/>
      <c r="Q52" s="327"/>
      <c r="R52" s="327"/>
      <c r="S52" s="327">
        <v>2009</v>
      </c>
      <c r="T52" s="327"/>
      <c r="U52" s="327"/>
      <c r="V52" s="327"/>
      <c r="W52" s="327"/>
      <c r="X52" s="327"/>
      <c r="Y52" s="327">
        <v>2010</v>
      </c>
      <c r="Z52" s="327"/>
      <c r="AA52" s="327"/>
      <c r="AB52" s="327"/>
      <c r="AC52" s="327"/>
      <c r="AD52" s="327"/>
      <c r="AE52" s="327">
        <v>2011</v>
      </c>
      <c r="AF52" s="327"/>
      <c r="AG52" s="327"/>
      <c r="AH52" s="327"/>
      <c r="AI52" s="327"/>
      <c r="AJ52" s="327"/>
      <c r="AK52" s="327" t="s">
        <v>448</v>
      </c>
      <c r="AL52" s="327"/>
      <c r="AM52" s="327"/>
      <c r="AN52" s="327"/>
      <c r="AO52" s="327"/>
      <c r="AP52" s="327"/>
    </row>
    <row r="53" spans="1:42" s="118" customFormat="1" ht="15">
      <c r="A53" s="321"/>
      <c r="B53" s="321"/>
      <c r="C53" s="327"/>
      <c r="D53" s="321"/>
      <c r="E53" s="321"/>
      <c r="F53" s="313"/>
      <c r="G53" s="313"/>
      <c r="H53" s="313"/>
      <c r="I53" s="313"/>
      <c r="J53" s="313"/>
      <c r="K53" s="313"/>
      <c r="L53" s="321"/>
      <c r="M53" s="158" t="s">
        <v>457</v>
      </c>
      <c r="N53" s="158" t="s">
        <v>458</v>
      </c>
      <c r="O53" s="158" t="s">
        <v>459</v>
      </c>
      <c r="P53" s="158" t="s">
        <v>460</v>
      </c>
      <c r="Q53" s="158" t="s">
        <v>461</v>
      </c>
      <c r="R53" s="158" t="s">
        <v>448</v>
      </c>
      <c r="S53" s="158" t="s">
        <v>457</v>
      </c>
      <c r="T53" s="158" t="s">
        <v>458</v>
      </c>
      <c r="U53" s="158" t="s">
        <v>459</v>
      </c>
      <c r="V53" s="158" t="s">
        <v>460</v>
      </c>
      <c r="W53" s="158" t="s">
        <v>461</v>
      </c>
      <c r="X53" s="158" t="s">
        <v>448</v>
      </c>
      <c r="Y53" s="158" t="s">
        <v>457</v>
      </c>
      <c r="Z53" s="158" t="s">
        <v>458</v>
      </c>
      <c r="AA53" s="158" t="s">
        <v>459</v>
      </c>
      <c r="AB53" s="158" t="s">
        <v>460</v>
      </c>
      <c r="AC53" s="158" t="s">
        <v>461</v>
      </c>
      <c r="AD53" s="158" t="s">
        <v>448</v>
      </c>
      <c r="AE53" s="158" t="s">
        <v>457</v>
      </c>
      <c r="AF53" s="158" t="s">
        <v>458</v>
      </c>
      <c r="AG53" s="158" t="s">
        <v>459</v>
      </c>
      <c r="AH53" s="158" t="s">
        <v>460</v>
      </c>
      <c r="AI53" s="158" t="s">
        <v>461</v>
      </c>
      <c r="AJ53" s="158" t="s">
        <v>448</v>
      </c>
      <c r="AK53" s="158" t="s">
        <v>457</v>
      </c>
      <c r="AL53" s="158" t="s">
        <v>458</v>
      </c>
      <c r="AM53" s="158" t="s">
        <v>459</v>
      </c>
      <c r="AN53" s="158" t="s">
        <v>460</v>
      </c>
      <c r="AO53" s="158" t="s">
        <v>461</v>
      </c>
      <c r="AP53" s="158" t="s">
        <v>448</v>
      </c>
    </row>
    <row r="54" spans="1:42" s="45" customFormat="1" ht="97.5" customHeight="1">
      <c r="A54" s="302" t="s">
        <v>46</v>
      </c>
      <c r="B54" s="302" t="s">
        <v>194</v>
      </c>
      <c r="C54" s="271" t="s">
        <v>307</v>
      </c>
      <c r="D54" s="272">
        <v>18525</v>
      </c>
      <c r="E54" s="295" t="s">
        <v>76</v>
      </c>
      <c r="F54" s="270" t="s">
        <v>464</v>
      </c>
      <c r="G54" s="272" t="s">
        <v>77</v>
      </c>
      <c r="H54" s="272">
        <v>18525</v>
      </c>
      <c r="I54" s="272">
        <v>18525</v>
      </c>
      <c r="J54" s="272">
        <v>18525</v>
      </c>
      <c r="K54" s="272">
        <v>18525</v>
      </c>
      <c r="L54" s="290" t="s">
        <v>75</v>
      </c>
      <c r="M54" s="273">
        <v>2292</v>
      </c>
      <c r="N54" s="273">
        <v>3957</v>
      </c>
      <c r="O54" s="273"/>
      <c r="P54" s="273">
        <v>68</v>
      </c>
      <c r="Q54" s="273">
        <f>62+537</f>
        <v>599</v>
      </c>
      <c r="R54" s="158">
        <f>+M54+N54+O54+P54+Q54</f>
        <v>6916</v>
      </c>
      <c r="S54" s="273">
        <f>2292+149</f>
        <v>2441</v>
      </c>
      <c r="T54" s="273">
        <f>2093+136</f>
        <v>2229</v>
      </c>
      <c r="U54" s="273"/>
      <c r="V54" s="273">
        <v>60</v>
      </c>
      <c r="W54" s="273">
        <f>50+540</f>
        <v>590</v>
      </c>
      <c r="X54" s="158">
        <f>+S54+T54+U54+V54+W54</f>
        <v>5320</v>
      </c>
      <c r="Y54" s="273">
        <f>2441+159</f>
        <v>2600</v>
      </c>
      <c r="Z54" s="273">
        <f>2229+145</f>
        <v>2374</v>
      </c>
      <c r="AA54" s="273"/>
      <c r="AB54" s="273">
        <v>61</v>
      </c>
      <c r="AC54" s="273">
        <f>50+545</f>
        <v>595</v>
      </c>
      <c r="AD54" s="158">
        <f>+AC54+AB54+AA54+Z54+Y54</f>
        <v>5630</v>
      </c>
      <c r="AE54" s="273">
        <f>169+2600</f>
        <v>2769</v>
      </c>
      <c r="AF54" s="273">
        <f>154+2374</f>
        <v>2528</v>
      </c>
      <c r="AG54" s="273"/>
      <c r="AH54" s="273">
        <v>62</v>
      </c>
      <c r="AI54" s="273">
        <f>51+550</f>
        <v>601</v>
      </c>
      <c r="AJ54" s="158">
        <f>+AE54+AF54+AG54+AH54+AI54</f>
        <v>5960</v>
      </c>
      <c r="AK54" s="274">
        <f>+M54+S54+Y54+AE54</f>
        <v>10102</v>
      </c>
      <c r="AL54" s="274">
        <f>+N54+T54+Z54+AF54</f>
        <v>11088</v>
      </c>
      <c r="AM54" s="274">
        <f>+O54+U54+AA54+AG54</f>
        <v>0</v>
      </c>
      <c r="AN54" s="274">
        <f>+P54+V54+AB54+AH54</f>
        <v>251</v>
      </c>
      <c r="AO54" s="274">
        <f>+Q54+W54+AC54+AI54</f>
        <v>2385</v>
      </c>
      <c r="AP54" s="158">
        <f>+AK54+AL54+AM54+AN54+AO54</f>
        <v>23826</v>
      </c>
    </row>
    <row r="55" spans="1:42" s="91" customFormat="1" ht="112.5">
      <c r="A55" s="302"/>
      <c r="B55" s="302"/>
      <c r="C55" s="275" t="s">
        <v>72</v>
      </c>
      <c r="D55" s="270">
        <v>0</v>
      </c>
      <c r="E55" s="295" t="s">
        <v>73</v>
      </c>
      <c r="F55" s="270" t="s">
        <v>465</v>
      </c>
      <c r="G55" s="290" t="s">
        <v>74</v>
      </c>
      <c r="H55" s="272">
        <f>2816+6259+1594</f>
        <v>10669</v>
      </c>
      <c r="I55" s="272">
        <v>900</v>
      </c>
      <c r="J55" s="272">
        <v>900</v>
      </c>
      <c r="K55" s="272">
        <v>900</v>
      </c>
      <c r="L55" s="290" t="s">
        <v>75</v>
      </c>
      <c r="M55" s="273">
        <v>716</v>
      </c>
      <c r="N55" s="273">
        <v>1577</v>
      </c>
      <c r="O55" s="273"/>
      <c r="P55" s="273"/>
      <c r="Q55" s="273">
        <v>95</v>
      </c>
      <c r="R55" s="158">
        <f aca="true" t="shared" si="24" ref="R55:R81">+M55+N55+O55+P55+Q55</f>
        <v>2388</v>
      </c>
      <c r="S55" s="273">
        <v>783</v>
      </c>
      <c r="T55" s="273">
        <v>577</v>
      </c>
      <c r="U55" s="273"/>
      <c r="V55" s="273"/>
      <c r="W55" s="273">
        <v>90</v>
      </c>
      <c r="X55" s="158">
        <f aca="true" t="shared" si="25" ref="X55:X84">+S55+T55+U55+V55+W55</f>
        <v>1450</v>
      </c>
      <c r="Y55" s="273">
        <v>800</v>
      </c>
      <c r="Z55" s="273">
        <f>38+577</f>
        <v>615</v>
      </c>
      <c r="AA55" s="273"/>
      <c r="AB55" s="273"/>
      <c r="AC55" s="273">
        <v>80</v>
      </c>
      <c r="AD55" s="158">
        <f aca="true" t="shared" si="26" ref="AD55:AD84">+AC55+AB55+AA55+Z55+Y55</f>
        <v>1495</v>
      </c>
      <c r="AE55" s="273">
        <v>850</v>
      </c>
      <c r="AF55" s="273">
        <f>615+40</f>
        <v>655</v>
      </c>
      <c r="AG55" s="273"/>
      <c r="AH55" s="273"/>
      <c r="AI55" s="273">
        <v>75</v>
      </c>
      <c r="AJ55" s="158">
        <f aca="true" t="shared" si="27" ref="AJ55:AJ84">+AE55+AF55+AG55+AH55+AI55</f>
        <v>1580</v>
      </c>
      <c r="AK55" s="274">
        <f aca="true" t="shared" si="28" ref="AK55:AK84">+M55+S55+Y55+AE55</f>
        <v>3149</v>
      </c>
      <c r="AL55" s="274">
        <f aca="true" t="shared" si="29" ref="AL55:AL84">+N55+T55+Z55+AF55</f>
        <v>3424</v>
      </c>
      <c r="AM55" s="274">
        <f aca="true" t="shared" si="30" ref="AM55:AM84">+O55+U55+AA55+AG55</f>
        <v>0</v>
      </c>
      <c r="AN55" s="274">
        <f aca="true" t="shared" si="31" ref="AN55:AN84">+P55+V55+AB55+AH55</f>
        <v>0</v>
      </c>
      <c r="AO55" s="274">
        <f aca="true" t="shared" si="32" ref="AO55:AO84">+Q55+W55+AC55+AI55</f>
        <v>340</v>
      </c>
      <c r="AP55" s="158">
        <f aca="true" t="shared" si="33" ref="AP55:AP84">+AK55+AL55+AM55+AN55+AO55</f>
        <v>6913</v>
      </c>
    </row>
    <row r="56" spans="1:42" s="45" customFormat="1" ht="45">
      <c r="A56" s="302"/>
      <c r="B56" s="302"/>
      <c r="C56" s="271" t="s">
        <v>78</v>
      </c>
      <c r="D56" s="291" t="s">
        <v>79</v>
      </c>
      <c r="E56" s="296" t="s">
        <v>80</v>
      </c>
      <c r="F56" s="270" t="s">
        <v>465</v>
      </c>
      <c r="G56" s="272" t="s">
        <v>81</v>
      </c>
      <c r="H56" s="272">
        <v>70</v>
      </c>
      <c r="I56" s="272">
        <v>80</v>
      </c>
      <c r="J56" s="272">
        <v>90</v>
      </c>
      <c r="K56" s="272">
        <v>100</v>
      </c>
      <c r="L56" s="290" t="s">
        <v>75</v>
      </c>
      <c r="M56" s="273"/>
      <c r="N56" s="273"/>
      <c r="O56" s="273">
        <v>3</v>
      </c>
      <c r="P56" s="273">
        <v>20</v>
      </c>
      <c r="Q56" s="273"/>
      <c r="R56" s="158">
        <f t="shared" si="24"/>
        <v>23</v>
      </c>
      <c r="S56" s="273"/>
      <c r="T56" s="273"/>
      <c r="U56" s="273"/>
      <c r="V56" s="273"/>
      <c r="W56" s="273"/>
      <c r="X56" s="158">
        <f t="shared" si="25"/>
        <v>0</v>
      </c>
      <c r="Y56" s="273"/>
      <c r="Z56" s="273"/>
      <c r="AA56" s="273"/>
      <c r="AB56" s="273"/>
      <c r="AC56" s="273"/>
      <c r="AD56" s="158">
        <f t="shared" si="26"/>
        <v>0</v>
      </c>
      <c r="AE56" s="273"/>
      <c r="AF56" s="273"/>
      <c r="AG56" s="273"/>
      <c r="AH56" s="273"/>
      <c r="AI56" s="273"/>
      <c r="AJ56" s="158">
        <f t="shared" si="27"/>
        <v>0</v>
      </c>
      <c r="AK56" s="274">
        <f t="shared" si="28"/>
        <v>0</v>
      </c>
      <c r="AL56" s="274">
        <f t="shared" si="29"/>
        <v>0</v>
      </c>
      <c r="AM56" s="274">
        <f t="shared" si="30"/>
        <v>3</v>
      </c>
      <c r="AN56" s="274">
        <f t="shared" si="31"/>
        <v>20</v>
      </c>
      <c r="AO56" s="274">
        <f t="shared" si="32"/>
        <v>0</v>
      </c>
      <c r="AP56" s="158">
        <f t="shared" si="33"/>
        <v>23</v>
      </c>
    </row>
    <row r="57" spans="1:42" s="45" customFormat="1" ht="135">
      <c r="A57" s="302"/>
      <c r="B57" s="302"/>
      <c r="C57" s="271" t="s">
        <v>82</v>
      </c>
      <c r="D57" s="291" t="s">
        <v>83</v>
      </c>
      <c r="E57" s="296" t="s">
        <v>84</v>
      </c>
      <c r="F57" s="270" t="s">
        <v>464</v>
      </c>
      <c r="G57" s="272" t="s">
        <v>85</v>
      </c>
      <c r="H57" s="272">
        <v>100</v>
      </c>
      <c r="I57" s="272">
        <v>100</v>
      </c>
      <c r="J57" s="272">
        <v>100</v>
      </c>
      <c r="K57" s="272">
        <v>100</v>
      </c>
      <c r="L57" s="290" t="s">
        <v>75</v>
      </c>
      <c r="M57" s="273"/>
      <c r="N57" s="273"/>
      <c r="O57" s="276">
        <v>1.5</v>
      </c>
      <c r="P57" s="273"/>
      <c r="Q57" s="273"/>
      <c r="R57" s="158">
        <f t="shared" si="24"/>
        <v>1.5</v>
      </c>
      <c r="S57" s="273"/>
      <c r="T57" s="273"/>
      <c r="U57" s="273">
        <v>2</v>
      </c>
      <c r="V57" s="273"/>
      <c r="W57" s="273"/>
      <c r="X57" s="158">
        <f t="shared" si="25"/>
        <v>2</v>
      </c>
      <c r="Y57" s="273"/>
      <c r="Z57" s="273"/>
      <c r="AA57" s="276">
        <v>2.5</v>
      </c>
      <c r="AB57" s="273"/>
      <c r="AC57" s="273"/>
      <c r="AD57" s="277">
        <f t="shared" si="26"/>
        <v>2.5</v>
      </c>
      <c r="AE57" s="273"/>
      <c r="AF57" s="273"/>
      <c r="AG57" s="273">
        <v>3</v>
      </c>
      <c r="AH57" s="273"/>
      <c r="AI57" s="273"/>
      <c r="AJ57" s="158">
        <f t="shared" si="27"/>
        <v>3</v>
      </c>
      <c r="AK57" s="274">
        <f t="shared" si="28"/>
        <v>0</v>
      </c>
      <c r="AL57" s="274">
        <f t="shared" si="29"/>
        <v>0</v>
      </c>
      <c r="AM57" s="274">
        <f t="shared" si="30"/>
        <v>9</v>
      </c>
      <c r="AN57" s="274">
        <f t="shared" si="31"/>
        <v>0</v>
      </c>
      <c r="AO57" s="274">
        <f t="shared" si="32"/>
        <v>0</v>
      </c>
      <c r="AP57" s="158">
        <f t="shared" si="33"/>
        <v>9</v>
      </c>
    </row>
    <row r="58" spans="1:42" s="45" customFormat="1" ht="225">
      <c r="A58" s="302"/>
      <c r="B58" s="302"/>
      <c r="C58" s="271" t="s">
        <v>86</v>
      </c>
      <c r="D58" s="291" t="s">
        <v>87</v>
      </c>
      <c r="E58" s="296" t="s">
        <v>539</v>
      </c>
      <c r="F58" s="270" t="s">
        <v>465</v>
      </c>
      <c r="G58" s="272" t="s">
        <v>74</v>
      </c>
      <c r="H58" s="272">
        <v>3</v>
      </c>
      <c r="I58" s="272">
        <v>3</v>
      </c>
      <c r="J58" s="272">
        <v>3</v>
      </c>
      <c r="K58" s="272">
        <v>3</v>
      </c>
      <c r="L58" s="290" t="s">
        <v>75</v>
      </c>
      <c r="M58" s="273"/>
      <c r="N58" s="273"/>
      <c r="O58" s="273">
        <v>20</v>
      </c>
      <c r="P58" s="273"/>
      <c r="Q58" s="273"/>
      <c r="R58" s="158">
        <f t="shared" si="24"/>
        <v>20</v>
      </c>
      <c r="S58" s="273"/>
      <c r="T58" s="273"/>
      <c r="U58" s="273">
        <v>21</v>
      </c>
      <c r="V58" s="273"/>
      <c r="W58" s="273"/>
      <c r="X58" s="158">
        <f t="shared" si="25"/>
        <v>21</v>
      </c>
      <c r="Y58" s="273"/>
      <c r="Z58" s="273"/>
      <c r="AA58" s="273">
        <v>22</v>
      </c>
      <c r="AB58" s="273"/>
      <c r="AC58" s="273"/>
      <c r="AD58" s="158">
        <f t="shared" si="26"/>
        <v>22</v>
      </c>
      <c r="AE58" s="273"/>
      <c r="AF58" s="273"/>
      <c r="AG58" s="273">
        <v>23</v>
      </c>
      <c r="AH58" s="273"/>
      <c r="AI58" s="273"/>
      <c r="AJ58" s="158">
        <f t="shared" si="27"/>
        <v>23</v>
      </c>
      <c r="AK58" s="274">
        <f t="shared" si="28"/>
        <v>0</v>
      </c>
      <c r="AL58" s="274">
        <f t="shared" si="29"/>
        <v>0</v>
      </c>
      <c r="AM58" s="274">
        <f t="shared" si="30"/>
        <v>86</v>
      </c>
      <c r="AN58" s="274">
        <f t="shared" si="31"/>
        <v>0</v>
      </c>
      <c r="AO58" s="274">
        <f t="shared" si="32"/>
        <v>0</v>
      </c>
      <c r="AP58" s="158">
        <f t="shared" si="33"/>
        <v>86</v>
      </c>
    </row>
    <row r="59" spans="1:42" s="45" customFormat="1" ht="180">
      <c r="A59" s="302"/>
      <c r="B59" s="302"/>
      <c r="C59" s="271" t="s">
        <v>88</v>
      </c>
      <c r="D59" s="291" t="s">
        <v>89</v>
      </c>
      <c r="E59" s="296" t="s">
        <v>308</v>
      </c>
      <c r="F59" s="270" t="s">
        <v>464</v>
      </c>
      <c r="G59" s="272" t="s">
        <v>85</v>
      </c>
      <c r="H59" s="272">
        <v>100</v>
      </c>
      <c r="I59" s="272">
        <v>100</v>
      </c>
      <c r="J59" s="272">
        <v>100</v>
      </c>
      <c r="K59" s="272">
        <v>100</v>
      </c>
      <c r="L59" s="290" t="s">
        <v>75</v>
      </c>
      <c r="M59" s="273"/>
      <c r="N59" s="273"/>
      <c r="O59" s="276">
        <v>1.5</v>
      </c>
      <c r="P59" s="273"/>
      <c r="Q59" s="273"/>
      <c r="R59" s="277">
        <f t="shared" si="24"/>
        <v>1.5</v>
      </c>
      <c r="S59" s="273"/>
      <c r="T59" s="273"/>
      <c r="U59" s="276">
        <v>1.6</v>
      </c>
      <c r="V59" s="273"/>
      <c r="W59" s="273"/>
      <c r="X59" s="277">
        <f t="shared" si="25"/>
        <v>1.6</v>
      </c>
      <c r="Y59" s="273"/>
      <c r="Z59" s="273"/>
      <c r="AA59" s="276">
        <v>1.7</v>
      </c>
      <c r="AB59" s="273"/>
      <c r="AC59" s="273"/>
      <c r="AD59" s="277">
        <f t="shared" si="26"/>
        <v>1.7</v>
      </c>
      <c r="AE59" s="273"/>
      <c r="AF59" s="273"/>
      <c r="AG59" s="276">
        <v>1.8</v>
      </c>
      <c r="AH59" s="273"/>
      <c r="AI59" s="273"/>
      <c r="AJ59" s="277">
        <f t="shared" si="27"/>
        <v>1.8</v>
      </c>
      <c r="AK59" s="274">
        <f t="shared" si="28"/>
        <v>0</v>
      </c>
      <c r="AL59" s="274">
        <f t="shared" si="29"/>
        <v>0</v>
      </c>
      <c r="AM59" s="274">
        <f t="shared" si="30"/>
        <v>6.6</v>
      </c>
      <c r="AN59" s="274">
        <f t="shared" si="31"/>
        <v>0</v>
      </c>
      <c r="AO59" s="274">
        <f t="shared" si="32"/>
        <v>0</v>
      </c>
      <c r="AP59" s="158">
        <f t="shared" si="33"/>
        <v>6.6</v>
      </c>
    </row>
    <row r="60" spans="1:42" s="45" customFormat="1" ht="67.5">
      <c r="A60" s="302"/>
      <c r="B60" s="302"/>
      <c r="C60" s="271" t="s">
        <v>90</v>
      </c>
      <c r="D60" s="291" t="s">
        <v>91</v>
      </c>
      <c r="E60" s="296" t="s">
        <v>92</v>
      </c>
      <c r="F60" s="270" t="s">
        <v>465</v>
      </c>
      <c r="G60" s="272" t="s">
        <v>85</v>
      </c>
      <c r="H60" s="272">
        <v>91</v>
      </c>
      <c r="I60" s="272">
        <v>95</v>
      </c>
      <c r="J60" s="272">
        <v>98</v>
      </c>
      <c r="K60" s="272">
        <v>100</v>
      </c>
      <c r="L60" s="290" t="s">
        <v>75</v>
      </c>
      <c r="M60" s="273"/>
      <c r="N60" s="273"/>
      <c r="O60" s="273">
        <v>1</v>
      </c>
      <c r="P60" s="273"/>
      <c r="Q60" s="273"/>
      <c r="R60" s="158">
        <f t="shared" si="24"/>
        <v>1</v>
      </c>
      <c r="S60" s="273"/>
      <c r="T60" s="273"/>
      <c r="U60" s="276">
        <v>1.5</v>
      </c>
      <c r="V60" s="273"/>
      <c r="W60" s="273"/>
      <c r="X60" s="277">
        <f t="shared" si="25"/>
        <v>1.5</v>
      </c>
      <c r="Y60" s="273"/>
      <c r="Z60" s="273"/>
      <c r="AA60" s="273">
        <v>2</v>
      </c>
      <c r="AB60" s="273"/>
      <c r="AC60" s="273"/>
      <c r="AD60" s="158">
        <f t="shared" si="26"/>
        <v>2</v>
      </c>
      <c r="AE60" s="273"/>
      <c r="AF60" s="273"/>
      <c r="AG60" s="276">
        <v>2.5</v>
      </c>
      <c r="AH60" s="273"/>
      <c r="AI60" s="273"/>
      <c r="AJ60" s="158">
        <f t="shared" si="27"/>
        <v>2.5</v>
      </c>
      <c r="AK60" s="274">
        <f t="shared" si="28"/>
        <v>0</v>
      </c>
      <c r="AL60" s="274">
        <f t="shared" si="29"/>
        <v>0</v>
      </c>
      <c r="AM60" s="274">
        <f t="shared" si="30"/>
        <v>7</v>
      </c>
      <c r="AN60" s="274">
        <f t="shared" si="31"/>
        <v>0</v>
      </c>
      <c r="AO60" s="274">
        <f t="shared" si="32"/>
        <v>0</v>
      </c>
      <c r="AP60" s="158">
        <f t="shared" si="33"/>
        <v>7</v>
      </c>
    </row>
    <row r="61" spans="1:42" s="45" customFormat="1" ht="108" customHeight="1">
      <c r="A61" s="302"/>
      <c r="B61" s="302"/>
      <c r="C61" s="271" t="s">
        <v>93</v>
      </c>
      <c r="D61" s="291" t="s">
        <v>94</v>
      </c>
      <c r="E61" s="296" t="s">
        <v>309</v>
      </c>
      <c r="F61" s="270" t="s">
        <v>465</v>
      </c>
      <c r="G61" s="272" t="s">
        <v>85</v>
      </c>
      <c r="H61" s="272">
        <v>91</v>
      </c>
      <c r="I61" s="272">
        <v>95</v>
      </c>
      <c r="J61" s="272">
        <v>98</v>
      </c>
      <c r="K61" s="272">
        <v>100</v>
      </c>
      <c r="L61" s="290" t="s">
        <v>75</v>
      </c>
      <c r="M61" s="273"/>
      <c r="N61" s="273"/>
      <c r="O61" s="276">
        <v>0.8</v>
      </c>
      <c r="P61" s="273"/>
      <c r="Q61" s="273"/>
      <c r="R61" s="277">
        <f t="shared" si="24"/>
        <v>0.8</v>
      </c>
      <c r="S61" s="273"/>
      <c r="T61" s="273"/>
      <c r="U61" s="276">
        <v>1.3</v>
      </c>
      <c r="V61" s="273"/>
      <c r="W61" s="273"/>
      <c r="X61" s="277">
        <f t="shared" si="25"/>
        <v>1.3</v>
      </c>
      <c r="Y61" s="273"/>
      <c r="Z61" s="273"/>
      <c r="AA61" s="276">
        <v>1.4</v>
      </c>
      <c r="AB61" s="273"/>
      <c r="AC61" s="273"/>
      <c r="AD61" s="277">
        <f t="shared" si="26"/>
        <v>1.4</v>
      </c>
      <c r="AE61" s="273"/>
      <c r="AF61" s="273"/>
      <c r="AG61" s="276">
        <v>1.5</v>
      </c>
      <c r="AH61" s="273"/>
      <c r="AI61" s="273"/>
      <c r="AJ61" s="158">
        <f t="shared" si="27"/>
        <v>1.5</v>
      </c>
      <c r="AK61" s="274">
        <f t="shared" si="28"/>
        <v>0</v>
      </c>
      <c r="AL61" s="274">
        <f t="shared" si="29"/>
        <v>0</v>
      </c>
      <c r="AM61" s="274">
        <f t="shared" si="30"/>
        <v>5</v>
      </c>
      <c r="AN61" s="274">
        <f t="shared" si="31"/>
        <v>0</v>
      </c>
      <c r="AO61" s="274">
        <f t="shared" si="32"/>
        <v>0</v>
      </c>
      <c r="AP61" s="158">
        <f t="shared" si="33"/>
        <v>5</v>
      </c>
    </row>
    <row r="62" spans="1:42" s="45" customFormat="1" ht="180">
      <c r="A62" s="302"/>
      <c r="B62" s="302"/>
      <c r="C62" s="271" t="s">
        <v>95</v>
      </c>
      <c r="D62" s="291" t="s">
        <v>89</v>
      </c>
      <c r="E62" s="296" t="s">
        <v>96</v>
      </c>
      <c r="F62" s="270" t="s">
        <v>464</v>
      </c>
      <c r="G62" s="272" t="s">
        <v>85</v>
      </c>
      <c r="H62" s="272">
        <v>100</v>
      </c>
      <c r="I62" s="272">
        <v>100</v>
      </c>
      <c r="J62" s="272">
        <v>100</v>
      </c>
      <c r="K62" s="272">
        <v>100</v>
      </c>
      <c r="L62" s="290" t="s">
        <v>75</v>
      </c>
      <c r="M62" s="273"/>
      <c r="N62" s="273">
        <v>37</v>
      </c>
      <c r="O62" s="273"/>
      <c r="P62" s="273"/>
      <c r="Q62" s="273"/>
      <c r="R62" s="158">
        <f t="shared" si="24"/>
        <v>37</v>
      </c>
      <c r="S62" s="273"/>
      <c r="T62" s="273">
        <v>39</v>
      </c>
      <c r="U62" s="273"/>
      <c r="V62" s="273"/>
      <c r="W62" s="273"/>
      <c r="X62" s="158">
        <f t="shared" si="25"/>
        <v>39</v>
      </c>
      <c r="Y62" s="273"/>
      <c r="Z62" s="273">
        <v>41</v>
      </c>
      <c r="AA62" s="273"/>
      <c r="AB62" s="273"/>
      <c r="AC62" s="273"/>
      <c r="AD62" s="158">
        <f t="shared" si="26"/>
        <v>41</v>
      </c>
      <c r="AE62" s="273"/>
      <c r="AF62" s="273">
        <v>43</v>
      </c>
      <c r="AG62" s="273"/>
      <c r="AH62" s="273"/>
      <c r="AI62" s="273"/>
      <c r="AJ62" s="158">
        <f t="shared" si="27"/>
        <v>43</v>
      </c>
      <c r="AK62" s="274">
        <f t="shared" si="28"/>
        <v>0</v>
      </c>
      <c r="AL62" s="274">
        <f t="shared" si="29"/>
        <v>160</v>
      </c>
      <c r="AM62" s="274">
        <f t="shared" si="30"/>
        <v>0</v>
      </c>
      <c r="AN62" s="274">
        <f t="shared" si="31"/>
        <v>0</v>
      </c>
      <c r="AO62" s="274">
        <f t="shared" si="32"/>
        <v>0</v>
      </c>
      <c r="AP62" s="158">
        <f t="shared" si="33"/>
        <v>160</v>
      </c>
    </row>
    <row r="63" spans="1:42" s="45" customFormat="1" ht="123.75">
      <c r="A63" s="302"/>
      <c r="B63" s="302"/>
      <c r="C63" s="271" t="s">
        <v>310</v>
      </c>
      <c r="D63" s="278" t="s">
        <v>89</v>
      </c>
      <c r="E63" s="297" t="s">
        <v>311</v>
      </c>
      <c r="F63" s="279" t="s">
        <v>464</v>
      </c>
      <c r="G63" s="280" t="s">
        <v>85</v>
      </c>
      <c r="H63" s="280">
        <v>100</v>
      </c>
      <c r="I63" s="280">
        <v>100</v>
      </c>
      <c r="J63" s="280">
        <v>100</v>
      </c>
      <c r="K63" s="280">
        <v>100</v>
      </c>
      <c r="L63" s="290" t="s">
        <v>75</v>
      </c>
      <c r="M63" s="273"/>
      <c r="N63" s="273">
        <v>19</v>
      </c>
      <c r="O63" s="273"/>
      <c r="P63" s="273"/>
      <c r="Q63" s="273"/>
      <c r="R63" s="158">
        <f t="shared" si="24"/>
        <v>19</v>
      </c>
      <c r="S63" s="273"/>
      <c r="T63" s="273">
        <v>21</v>
      </c>
      <c r="U63" s="273"/>
      <c r="V63" s="273"/>
      <c r="W63" s="273"/>
      <c r="X63" s="158">
        <f t="shared" si="25"/>
        <v>21</v>
      </c>
      <c r="Y63" s="273"/>
      <c r="Z63" s="273">
        <v>23</v>
      </c>
      <c r="AA63" s="273"/>
      <c r="AB63" s="273"/>
      <c r="AC63" s="273"/>
      <c r="AD63" s="158">
        <f t="shared" si="26"/>
        <v>23</v>
      </c>
      <c r="AE63" s="273"/>
      <c r="AF63" s="273">
        <v>25</v>
      </c>
      <c r="AG63" s="273"/>
      <c r="AH63" s="273"/>
      <c r="AI63" s="273"/>
      <c r="AJ63" s="158">
        <f t="shared" si="27"/>
        <v>25</v>
      </c>
      <c r="AK63" s="274">
        <f t="shared" si="28"/>
        <v>0</v>
      </c>
      <c r="AL63" s="274">
        <f t="shared" si="29"/>
        <v>88</v>
      </c>
      <c r="AM63" s="274">
        <f t="shared" si="30"/>
        <v>0</v>
      </c>
      <c r="AN63" s="274">
        <f t="shared" si="31"/>
        <v>0</v>
      </c>
      <c r="AO63" s="274">
        <f t="shared" si="32"/>
        <v>0</v>
      </c>
      <c r="AP63" s="158">
        <f t="shared" si="33"/>
        <v>88</v>
      </c>
    </row>
    <row r="64" spans="1:42" s="45" customFormat="1" ht="99" customHeight="1">
      <c r="A64" s="302" t="s">
        <v>97</v>
      </c>
      <c r="B64" s="303" t="s">
        <v>98</v>
      </c>
      <c r="C64" s="271" t="s">
        <v>312</v>
      </c>
      <c r="D64" s="278" t="s">
        <v>313</v>
      </c>
      <c r="E64" s="297" t="s">
        <v>99</v>
      </c>
      <c r="F64" s="282" t="s">
        <v>465</v>
      </c>
      <c r="G64" s="272" t="s">
        <v>356</v>
      </c>
      <c r="H64" s="272">
        <v>1</v>
      </c>
      <c r="I64" s="272">
        <v>1</v>
      </c>
      <c r="J64" s="272">
        <v>0</v>
      </c>
      <c r="K64" s="272">
        <v>1</v>
      </c>
      <c r="L64" s="290" t="s">
        <v>75</v>
      </c>
      <c r="M64" s="273"/>
      <c r="N64" s="273"/>
      <c r="O64" s="273"/>
      <c r="P64" s="273"/>
      <c r="Q64" s="273">
        <v>5</v>
      </c>
      <c r="R64" s="158">
        <f t="shared" si="24"/>
        <v>5</v>
      </c>
      <c r="S64" s="273"/>
      <c r="T64" s="273"/>
      <c r="U64" s="273"/>
      <c r="V64" s="273"/>
      <c r="W64" s="273">
        <v>5</v>
      </c>
      <c r="X64" s="158">
        <f t="shared" si="25"/>
        <v>5</v>
      </c>
      <c r="Y64" s="273"/>
      <c r="Z64" s="273"/>
      <c r="AA64" s="273"/>
      <c r="AB64" s="273"/>
      <c r="AC64" s="273">
        <v>5</v>
      </c>
      <c r="AD64" s="158">
        <f t="shared" si="26"/>
        <v>5</v>
      </c>
      <c r="AE64" s="273"/>
      <c r="AF64" s="273"/>
      <c r="AG64" s="273"/>
      <c r="AH64" s="273"/>
      <c r="AI64" s="273">
        <v>5</v>
      </c>
      <c r="AJ64" s="158">
        <f t="shared" si="27"/>
        <v>5</v>
      </c>
      <c r="AK64" s="274">
        <f t="shared" si="28"/>
        <v>0</v>
      </c>
      <c r="AL64" s="274">
        <f t="shared" si="29"/>
        <v>0</v>
      </c>
      <c r="AM64" s="274">
        <f t="shared" si="30"/>
        <v>0</v>
      </c>
      <c r="AN64" s="274">
        <f t="shared" si="31"/>
        <v>0</v>
      </c>
      <c r="AO64" s="274">
        <f t="shared" si="32"/>
        <v>20</v>
      </c>
      <c r="AP64" s="158">
        <f t="shared" si="33"/>
        <v>20</v>
      </c>
    </row>
    <row r="65" spans="1:42" s="45" customFormat="1" ht="168.75">
      <c r="A65" s="302"/>
      <c r="B65" s="303"/>
      <c r="C65" s="283" t="s">
        <v>100</v>
      </c>
      <c r="D65" s="284" t="s">
        <v>101</v>
      </c>
      <c r="E65" s="298" t="s">
        <v>102</v>
      </c>
      <c r="F65" s="282" t="s">
        <v>30</v>
      </c>
      <c r="G65" s="272" t="s">
        <v>103</v>
      </c>
      <c r="H65" s="285">
        <f>22534-6259-2816-1594</f>
        <v>11865</v>
      </c>
      <c r="I65" s="285">
        <f>11865-400-1000</f>
        <v>10465</v>
      </c>
      <c r="J65" s="285">
        <f>+I65-1400</f>
        <v>9065</v>
      </c>
      <c r="K65" s="285">
        <f>+J65-1400</f>
        <v>7665</v>
      </c>
      <c r="L65" s="290" t="s">
        <v>75</v>
      </c>
      <c r="M65" s="273">
        <v>630</v>
      </c>
      <c r="N65" s="273">
        <v>91</v>
      </c>
      <c r="O65" s="273"/>
      <c r="P65" s="273"/>
      <c r="Q65" s="273"/>
      <c r="R65" s="158">
        <f t="shared" si="24"/>
        <v>721</v>
      </c>
      <c r="S65" s="273">
        <v>407</v>
      </c>
      <c r="T65" s="273">
        <v>78</v>
      </c>
      <c r="U65" s="286"/>
      <c r="V65" s="273"/>
      <c r="W65" s="273"/>
      <c r="X65" s="158">
        <f t="shared" si="25"/>
        <v>485</v>
      </c>
      <c r="Y65" s="273">
        <v>273</v>
      </c>
      <c r="Z65" s="273">
        <v>66</v>
      </c>
      <c r="AA65" s="286"/>
      <c r="AB65" s="273"/>
      <c r="AC65" s="273"/>
      <c r="AD65" s="158">
        <f t="shared" si="26"/>
        <v>339</v>
      </c>
      <c r="AE65" s="273">
        <v>227</v>
      </c>
      <c r="AF65" s="273">
        <v>52</v>
      </c>
      <c r="AG65" s="286"/>
      <c r="AH65" s="273"/>
      <c r="AI65" s="273"/>
      <c r="AJ65" s="158">
        <f t="shared" si="27"/>
        <v>279</v>
      </c>
      <c r="AK65" s="274">
        <f t="shared" si="28"/>
        <v>1537</v>
      </c>
      <c r="AL65" s="274">
        <f t="shared" si="29"/>
        <v>287</v>
      </c>
      <c r="AM65" s="274">
        <f t="shared" si="30"/>
        <v>0</v>
      </c>
      <c r="AN65" s="274">
        <f t="shared" si="31"/>
        <v>0</v>
      </c>
      <c r="AO65" s="274">
        <f t="shared" si="32"/>
        <v>0</v>
      </c>
      <c r="AP65" s="158">
        <f t="shared" si="33"/>
        <v>1824</v>
      </c>
    </row>
    <row r="66" spans="1:42" s="45" customFormat="1" ht="45" customHeight="1">
      <c r="A66" s="302" t="s">
        <v>329</v>
      </c>
      <c r="B66" s="303" t="s">
        <v>114</v>
      </c>
      <c r="C66" s="271" t="s">
        <v>115</v>
      </c>
      <c r="D66" s="279" t="s">
        <v>116</v>
      </c>
      <c r="E66" s="297" t="s">
        <v>330</v>
      </c>
      <c r="F66" s="282" t="s">
        <v>465</v>
      </c>
      <c r="G66" s="279" t="s">
        <v>117</v>
      </c>
      <c r="H66" s="287">
        <v>5000</v>
      </c>
      <c r="I66" s="287">
        <v>11000</v>
      </c>
      <c r="J66" s="287">
        <v>16000</v>
      </c>
      <c r="K66" s="287">
        <v>26000</v>
      </c>
      <c r="L66" s="290" t="s">
        <v>75</v>
      </c>
      <c r="M66" s="273">
        <v>34</v>
      </c>
      <c r="N66" s="273"/>
      <c r="O66" s="273"/>
      <c r="P66" s="273"/>
      <c r="Q66" s="273"/>
      <c r="R66" s="158">
        <v>30</v>
      </c>
      <c r="S66" s="273">
        <v>35</v>
      </c>
      <c r="T66" s="273"/>
      <c r="U66" s="273"/>
      <c r="V66" s="273"/>
      <c r="W66" s="273"/>
      <c r="X66" s="158">
        <f t="shared" si="25"/>
        <v>35</v>
      </c>
      <c r="Y66" s="273">
        <v>38</v>
      </c>
      <c r="Z66" s="273"/>
      <c r="AA66" s="273"/>
      <c r="AB66" s="273"/>
      <c r="AC66" s="273"/>
      <c r="AD66" s="158">
        <f t="shared" si="26"/>
        <v>38</v>
      </c>
      <c r="AE66" s="273">
        <v>39</v>
      </c>
      <c r="AF66" s="273"/>
      <c r="AG66" s="273"/>
      <c r="AH66" s="273"/>
      <c r="AI66" s="273"/>
      <c r="AJ66" s="158">
        <f t="shared" si="27"/>
        <v>39</v>
      </c>
      <c r="AK66" s="274">
        <f t="shared" si="28"/>
        <v>146</v>
      </c>
      <c r="AL66" s="274">
        <f t="shared" si="29"/>
        <v>0</v>
      </c>
      <c r="AM66" s="274">
        <f t="shared" si="30"/>
        <v>0</v>
      </c>
      <c r="AN66" s="274">
        <f t="shared" si="31"/>
        <v>0</v>
      </c>
      <c r="AO66" s="274">
        <f t="shared" si="32"/>
        <v>0</v>
      </c>
      <c r="AP66" s="158">
        <f t="shared" si="33"/>
        <v>146</v>
      </c>
    </row>
    <row r="67" spans="1:42" s="45" customFormat="1" ht="90">
      <c r="A67" s="302"/>
      <c r="B67" s="303"/>
      <c r="C67" s="271" t="s">
        <v>118</v>
      </c>
      <c r="D67" s="287" t="s">
        <v>119</v>
      </c>
      <c r="E67" s="297" t="s">
        <v>249</v>
      </c>
      <c r="F67" s="282" t="s">
        <v>465</v>
      </c>
      <c r="G67" s="279" t="s">
        <v>120</v>
      </c>
      <c r="H67" s="287">
        <v>8000</v>
      </c>
      <c r="I67" s="287">
        <v>15000</v>
      </c>
      <c r="J67" s="287">
        <v>20000</v>
      </c>
      <c r="K67" s="287">
        <v>24000</v>
      </c>
      <c r="L67" s="290" t="s">
        <v>75</v>
      </c>
      <c r="M67" s="273">
        <v>35</v>
      </c>
      <c r="N67" s="273"/>
      <c r="O67" s="273"/>
      <c r="P67" s="273"/>
      <c r="Q67" s="273"/>
      <c r="R67" s="158">
        <v>30</v>
      </c>
      <c r="S67" s="273">
        <v>36</v>
      </c>
      <c r="T67" s="273"/>
      <c r="U67" s="273"/>
      <c r="V67" s="273"/>
      <c r="W67" s="273"/>
      <c r="X67" s="158">
        <f t="shared" si="25"/>
        <v>36</v>
      </c>
      <c r="Y67" s="273">
        <v>37</v>
      </c>
      <c r="Z67" s="273"/>
      <c r="AA67" s="273"/>
      <c r="AB67" s="273"/>
      <c r="AC67" s="273"/>
      <c r="AD67" s="158">
        <f t="shared" si="26"/>
        <v>37</v>
      </c>
      <c r="AE67" s="273">
        <v>38</v>
      </c>
      <c r="AF67" s="273"/>
      <c r="AG67" s="273"/>
      <c r="AH67" s="273"/>
      <c r="AI67" s="273"/>
      <c r="AJ67" s="158">
        <f t="shared" si="27"/>
        <v>38</v>
      </c>
      <c r="AK67" s="274">
        <f t="shared" si="28"/>
        <v>146</v>
      </c>
      <c r="AL67" s="274">
        <f t="shared" si="29"/>
        <v>0</v>
      </c>
      <c r="AM67" s="274">
        <f t="shared" si="30"/>
        <v>0</v>
      </c>
      <c r="AN67" s="274">
        <f t="shared" si="31"/>
        <v>0</v>
      </c>
      <c r="AO67" s="274">
        <f t="shared" si="32"/>
        <v>0</v>
      </c>
      <c r="AP67" s="158">
        <f t="shared" si="33"/>
        <v>146</v>
      </c>
    </row>
    <row r="68" spans="1:42" s="45" customFormat="1" ht="67.5">
      <c r="A68" s="302"/>
      <c r="B68" s="303"/>
      <c r="C68" s="271" t="s">
        <v>121</v>
      </c>
      <c r="D68" s="287" t="s">
        <v>122</v>
      </c>
      <c r="E68" s="297" t="s">
        <v>250</v>
      </c>
      <c r="F68" s="282" t="s">
        <v>465</v>
      </c>
      <c r="G68" s="279" t="s">
        <v>123</v>
      </c>
      <c r="H68" s="287">
        <v>4000</v>
      </c>
      <c r="I68" s="287">
        <v>9000</v>
      </c>
      <c r="J68" s="287">
        <v>16000</v>
      </c>
      <c r="K68" s="287">
        <v>24000</v>
      </c>
      <c r="L68" s="290" t="s">
        <v>75</v>
      </c>
      <c r="M68" s="273">
        <v>13</v>
      </c>
      <c r="N68" s="273"/>
      <c r="O68" s="273"/>
      <c r="P68" s="273"/>
      <c r="Q68" s="273"/>
      <c r="R68" s="158">
        <f t="shared" si="24"/>
        <v>13</v>
      </c>
      <c r="S68" s="273">
        <v>14</v>
      </c>
      <c r="T68" s="273"/>
      <c r="U68" s="273"/>
      <c r="V68" s="273"/>
      <c r="W68" s="273"/>
      <c r="X68" s="158">
        <f t="shared" si="25"/>
        <v>14</v>
      </c>
      <c r="Y68" s="273">
        <v>15</v>
      </c>
      <c r="Z68" s="273"/>
      <c r="AA68" s="273"/>
      <c r="AB68" s="273"/>
      <c r="AC68" s="273"/>
      <c r="AD68" s="158">
        <f t="shared" si="26"/>
        <v>15</v>
      </c>
      <c r="AE68" s="273">
        <v>16</v>
      </c>
      <c r="AF68" s="273"/>
      <c r="AG68" s="273"/>
      <c r="AH68" s="273"/>
      <c r="AI68" s="273"/>
      <c r="AJ68" s="158">
        <f t="shared" si="27"/>
        <v>16</v>
      </c>
      <c r="AK68" s="274">
        <f t="shared" si="28"/>
        <v>58</v>
      </c>
      <c r="AL68" s="274">
        <f t="shared" si="29"/>
        <v>0</v>
      </c>
      <c r="AM68" s="274">
        <f t="shared" si="30"/>
        <v>0</v>
      </c>
      <c r="AN68" s="274">
        <f t="shared" si="31"/>
        <v>0</v>
      </c>
      <c r="AO68" s="274">
        <f t="shared" si="32"/>
        <v>0</v>
      </c>
      <c r="AP68" s="158">
        <f t="shared" si="33"/>
        <v>58</v>
      </c>
    </row>
    <row r="69" spans="1:42" s="45" customFormat="1" ht="78.75">
      <c r="A69" s="302"/>
      <c r="B69" s="303"/>
      <c r="C69" s="271" t="s">
        <v>124</v>
      </c>
      <c r="D69" s="287" t="s">
        <v>125</v>
      </c>
      <c r="E69" s="297" t="s">
        <v>331</v>
      </c>
      <c r="F69" s="282" t="s">
        <v>464</v>
      </c>
      <c r="G69" s="279" t="s">
        <v>126</v>
      </c>
      <c r="H69" s="287">
        <v>1</v>
      </c>
      <c r="I69" s="287">
        <v>1</v>
      </c>
      <c r="J69" s="287">
        <v>1</v>
      </c>
      <c r="K69" s="287">
        <v>1</v>
      </c>
      <c r="L69" s="290" t="s">
        <v>75</v>
      </c>
      <c r="M69" s="273">
        <v>41</v>
      </c>
      <c r="N69" s="273"/>
      <c r="O69" s="273"/>
      <c r="P69" s="273"/>
      <c r="Q69" s="273"/>
      <c r="R69" s="158">
        <v>34</v>
      </c>
      <c r="S69" s="273">
        <v>42</v>
      </c>
      <c r="T69" s="273"/>
      <c r="U69" s="273"/>
      <c r="V69" s="273"/>
      <c r="W69" s="273"/>
      <c r="X69" s="158">
        <f t="shared" si="25"/>
        <v>42</v>
      </c>
      <c r="Y69" s="273">
        <v>43</v>
      </c>
      <c r="Z69" s="273"/>
      <c r="AA69" s="273"/>
      <c r="AB69" s="273"/>
      <c r="AC69" s="273"/>
      <c r="AD69" s="158">
        <f t="shared" si="26"/>
        <v>43</v>
      </c>
      <c r="AE69" s="273">
        <v>44</v>
      </c>
      <c r="AF69" s="273"/>
      <c r="AG69" s="273"/>
      <c r="AH69" s="273"/>
      <c r="AI69" s="273"/>
      <c r="AJ69" s="158">
        <f t="shared" si="27"/>
        <v>44</v>
      </c>
      <c r="AK69" s="274">
        <f t="shared" si="28"/>
        <v>170</v>
      </c>
      <c r="AL69" s="274">
        <f t="shared" si="29"/>
        <v>0</v>
      </c>
      <c r="AM69" s="274">
        <f t="shared" si="30"/>
        <v>0</v>
      </c>
      <c r="AN69" s="274">
        <f t="shared" si="31"/>
        <v>0</v>
      </c>
      <c r="AO69" s="274">
        <f t="shared" si="32"/>
        <v>0</v>
      </c>
      <c r="AP69" s="158">
        <f t="shared" si="33"/>
        <v>170</v>
      </c>
    </row>
    <row r="70" spans="1:42" s="45" customFormat="1" ht="67.5">
      <c r="A70" s="302"/>
      <c r="B70" s="303"/>
      <c r="C70" s="271" t="s">
        <v>127</v>
      </c>
      <c r="D70" s="287" t="s">
        <v>128</v>
      </c>
      <c r="E70" s="297" t="s">
        <v>129</v>
      </c>
      <c r="F70" s="282" t="s">
        <v>465</v>
      </c>
      <c r="G70" s="279" t="s">
        <v>123</v>
      </c>
      <c r="H70" s="287">
        <v>6000</v>
      </c>
      <c r="I70" s="287">
        <v>13000</v>
      </c>
      <c r="J70" s="287">
        <v>21000</v>
      </c>
      <c r="K70" s="287">
        <v>30000</v>
      </c>
      <c r="L70" s="290" t="s">
        <v>75</v>
      </c>
      <c r="M70" s="273">
        <v>21</v>
      </c>
      <c r="N70" s="273"/>
      <c r="O70" s="273"/>
      <c r="P70" s="273"/>
      <c r="Q70" s="273"/>
      <c r="R70" s="158">
        <f t="shared" si="24"/>
        <v>21</v>
      </c>
      <c r="S70" s="273">
        <v>22</v>
      </c>
      <c r="T70" s="273"/>
      <c r="U70" s="273"/>
      <c r="V70" s="273"/>
      <c r="W70" s="273"/>
      <c r="X70" s="158">
        <f t="shared" si="25"/>
        <v>22</v>
      </c>
      <c r="Y70" s="273">
        <v>23</v>
      </c>
      <c r="Z70" s="273"/>
      <c r="AA70" s="273"/>
      <c r="AB70" s="273"/>
      <c r="AC70" s="273"/>
      <c r="AD70" s="158">
        <f t="shared" si="26"/>
        <v>23</v>
      </c>
      <c r="AE70" s="273">
        <v>24</v>
      </c>
      <c r="AF70" s="273"/>
      <c r="AG70" s="273"/>
      <c r="AH70" s="273"/>
      <c r="AI70" s="273"/>
      <c r="AJ70" s="158">
        <f t="shared" si="27"/>
        <v>24</v>
      </c>
      <c r="AK70" s="274">
        <f t="shared" si="28"/>
        <v>90</v>
      </c>
      <c r="AL70" s="274">
        <f t="shared" si="29"/>
        <v>0</v>
      </c>
      <c r="AM70" s="274">
        <f t="shared" si="30"/>
        <v>0</v>
      </c>
      <c r="AN70" s="274">
        <f t="shared" si="31"/>
        <v>0</v>
      </c>
      <c r="AO70" s="274">
        <f t="shared" si="32"/>
        <v>0</v>
      </c>
      <c r="AP70" s="158">
        <f t="shared" si="33"/>
        <v>90</v>
      </c>
    </row>
    <row r="71" spans="1:42" s="45" customFormat="1" ht="90">
      <c r="A71" s="302"/>
      <c r="B71" s="303"/>
      <c r="C71" s="271" t="s">
        <v>130</v>
      </c>
      <c r="D71" s="287" t="s">
        <v>128</v>
      </c>
      <c r="E71" s="297" t="s">
        <v>131</v>
      </c>
      <c r="F71" s="282" t="s">
        <v>465</v>
      </c>
      <c r="G71" s="279" t="s">
        <v>123</v>
      </c>
      <c r="H71" s="288">
        <v>5500</v>
      </c>
      <c r="I71" s="287">
        <v>11000</v>
      </c>
      <c r="J71" s="287">
        <v>19000</v>
      </c>
      <c r="K71" s="287">
        <v>25000</v>
      </c>
      <c r="L71" s="290" t="s">
        <v>75</v>
      </c>
      <c r="M71" s="273">
        <v>20</v>
      </c>
      <c r="N71" s="273"/>
      <c r="O71" s="273"/>
      <c r="P71" s="273"/>
      <c r="Q71" s="273"/>
      <c r="R71" s="158">
        <f t="shared" si="24"/>
        <v>20</v>
      </c>
      <c r="S71" s="273">
        <v>21</v>
      </c>
      <c r="T71" s="273"/>
      <c r="U71" s="273"/>
      <c r="V71" s="273"/>
      <c r="W71" s="273"/>
      <c r="X71" s="158">
        <f t="shared" si="25"/>
        <v>21</v>
      </c>
      <c r="Y71" s="273">
        <v>22</v>
      </c>
      <c r="Z71" s="273"/>
      <c r="AA71" s="273"/>
      <c r="AB71" s="273"/>
      <c r="AC71" s="273"/>
      <c r="AD71" s="158">
        <f t="shared" si="26"/>
        <v>22</v>
      </c>
      <c r="AE71" s="273">
        <v>23</v>
      </c>
      <c r="AF71" s="273"/>
      <c r="AG71" s="273"/>
      <c r="AH71" s="273"/>
      <c r="AI71" s="273"/>
      <c r="AJ71" s="158">
        <f t="shared" si="27"/>
        <v>23</v>
      </c>
      <c r="AK71" s="274">
        <f t="shared" si="28"/>
        <v>86</v>
      </c>
      <c r="AL71" s="274">
        <f t="shared" si="29"/>
        <v>0</v>
      </c>
      <c r="AM71" s="274">
        <f t="shared" si="30"/>
        <v>0</v>
      </c>
      <c r="AN71" s="274">
        <f t="shared" si="31"/>
        <v>0</v>
      </c>
      <c r="AO71" s="274">
        <f t="shared" si="32"/>
        <v>0</v>
      </c>
      <c r="AP71" s="158">
        <f t="shared" si="33"/>
        <v>86</v>
      </c>
    </row>
    <row r="72" spans="1:42" s="45" customFormat="1" ht="56.25">
      <c r="A72" s="302"/>
      <c r="B72" s="303"/>
      <c r="C72" s="271" t="s">
        <v>132</v>
      </c>
      <c r="D72" s="287" t="s">
        <v>133</v>
      </c>
      <c r="E72" s="297" t="s">
        <v>251</v>
      </c>
      <c r="F72" s="282" t="s">
        <v>465</v>
      </c>
      <c r="G72" s="279" t="s">
        <v>117</v>
      </c>
      <c r="H72" s="287">
        <v>4000</v>
      </c>
      <c r="I72" s="287">
        <v>9000</v>
      </c>
      <c r="J72" s="287">
        <v>13000</v>
      </c>
      <c r="K72" s="287">
        <v>19000</v>
      </c>
      <c r="L72" s="290" t="s">
        <v>75</v>
      </c>
      <c r="M72" s="273">
        <v>20</v>
      </c>
      <c r="N72" s="273"/>
      <c r="O72" s="273"/>
      <c r="P72" s="273"/>
      <c r="Q72" s="273"/>
      <c r="R72" s="158">
        <f t="shared" si="24"/>
        <v>20</v>
      </c>
      <c r="S72" s="273">
        <v>21</v>
      </c>
      <c r="T72" s="273"/>
      <c r="U72" s="273"/>
      <c r="V72" s="273"/>
      <c r="W72" s="273"/>
      <c r="X72" s="158">
        <f t="shared" si="25"/>
        <v>21</v>
      </c>
      <c r="Y72" s="273">
        <v>22</v>
      </c>
      <c r="Z72" s="273"/>
      <c r="AA72" s="273"/>
      <c r="AB72" s="273"/>
      <c r="AC72" s="273"/>
      <c r="AD72" s="158">
        <f t="shared" si="26"/>
        <v>22</v>
      </c>
      <c r="AE72" s="273">
        <v>23</v>
      </c>
      <c r="AF72" s="273"/>
      <c r="AG72" s="273"/>
      <c r="AH72" s="273"/>
      <c r="AI72" s="273"/>
      <c r="AJ72" s="158">
        <f t="shared" si="27"/>
        <v>23</v>
      </c>
      <c r="AK72" s="274">
        <f t="shared" si="28"/>
        <v>86</v>
      </c>
      <c r="AL72" s="274">
        <f t="shared" si="29"/>
        <v>0</v>
      </c>
      <c r="AM72" s="274">
        <f t="shared" si="30"/>
        <v>0</v>
      </c>
      <c r="AN72" s="274">
        <f t="shared" si="31"/>
        <v>0</v>
      </c>
      <c r="AO72" s="274">
        <f t="shared" si="32"/>
        <v>0</v>
      </c>
      <c r="AP72" s="158">
        <f t="shared" si="33"/>
        <v>86</v>
      </c>
    </row>
    <row r="73" spans="1:42" s="45" customFormat="1" ht="101.25">
      <c r="A73" s="302"/>
      <c r="B73" s="303"/>
      <c r="C73" s="271" t="s">
        <v>169</v>
      </c>
      <c r="D73" s="287" t="s">
        <v>170</v>
      </c>
      <c r="E73" s="297" t="s">
        <v>171</v>
      </c>
      <c r="F73" s="282" t="s">
        <v>464</v>
      </c>
      <c r="G73" s="279" t="s">
        <v>172</v>
      </c>
      <c r="H73" s="287">
        <v>1</v>
      </c>
      <c r="I73" s="287">
        <v>1</v>
      </c>
      <c r="J73" s="287">
        <v>1</v>
      </c>
      <c r="K73" s="287">
        <v>1</v>
      </c>
      <c r="L73" s="290" t="s">
        <v>75</v>
      </c>
      <c r="M73" s="273">
        <v>8</v>
      </c>
      <c r="N73" s="273"/>
      <c r="O73" s="273"/>
      <c r="P73" s="273"/>
      <c r="Q73" s="273"/>
      <c r="R73" s="158">
        <f t="shared" si="24"/>
        <v>8</v>
      </c>
      <c r="S73" s="273">
        <v>9</v>
      </c>
      <c r="T73" s="273"/>
      <c r="U73" s="273"/>
      <c r="V73" s="273"/>
      <c r="W73" s="273"/>
      <c r="X73" s="158">
        <f t="shared" si="25"/>
        <v>9</v>
      </c>
      <c r="Y73" s="273">
        <v>10</v>
      </c>
      <c r="Z73" s="273"/>
      <c r="AA73" s="273"/>
      <c r="AB73" s="273"/>
      <c r="AC73" s="273"/>
      <c r="AD73" s="158">
        <f t="shared" si="26"/>
        <v>10</v>
      </c>
      <c r="AE73" s="273">
        <v>11</v>
      </c>
      <c r="AF73" s="273"/>
      <c r="AG73" s="273"/>
      <c r="AH73" s="273"/>
      <c r="AI73" s="273"/>
      <c r="AJ73" s="158">
        <f t="shared" si="27"/>
        <v>11</v>
      </c>
      <c r="AK73" s="274">
        <f t="shared" si="28"/>
        <v>38</v>
      </c>
      <c r="AL73" s="274">
        <f t="shared" si="29"/>
        <v>0</v>
      </c>
      <c r="AM73" s="274">
        <f t="shared" si="30"/>
        <v>0</v>
      </c>
      <c r="AN73" s="274">
        <f t="shared" si="31"/>
        <v>0</v>
      </c>
      <c r="AO73" s="274">
        <f t="shared" si="32"/>
        <v>0</v>
      </c>
      <c r="AP73" s="158">
        <f t="shared" si="33"/>
        <v>38</v>
      </c>
    </row>
    <row r="74" spans="1:42" s="45" customFormat="1" ht="78.75">
      <c r="A74" s="302"/>
      <c r="B74" s="303"/>
      <c r="C74" s="271" t="s">
        <v>173</v>
      </c>
      <c r="D74" s="287" t="s">
        <v>174</v>
      </c>
      <c r="E74" s="297" t="s">
        <v>175</v>
      </c>
      <c r="F74" s="282" t="s">
        <v>465</v>
      </c>
      <c r="G74" s="279" t="s">
        <v>176</v>
      </c>
      <c r="H74" s="287">
        <v>20</v>
      </c>
      <c r="I74" s="287">
        <v>45</v>
      </c>
      <c r="J74" s="287">
        <v>50</v>
      </c>
      <c r="K74" s="287">
        <v>70</v>
      </c>
      <c r="L74" s="290" t="s">
        <v>75</v>
      </c>
      <c r="M74" s="273">
        <v>5</v>
      </c>
      <c r="N74" s="273"/>
      <c r="O74" s="273"/>
      <c r="P74" s="273"/>
      <c r="Q74" s="273"/>
      <c r="R74" s="158">
        <f t="shared" si="24"/>
        <v>5</v>
      </c>
      <c r="S74" s="273">
        <v>6</v>
      </c>
      <c r="T74" s="273"/>
      <c r="U74" s="273"/>
      <c r="V74" s="273"/>
      <c r="W74" s="273"/>
      <c r="X74" s="158">
        <f t="shared" si="25"/>
        <v>6</v>
      </c>
      <c r="Y74" s="273">
        <v>7</v>
      </c>
      <c r="Z74" s="273"/>
      <c r="AA74" s="273"/>
      <c r="AB74" s="273"/>
      <c r="AC74" s="273"/>
      <c r="AD74" s="158">
        <f t="shared" si="26"/>
        <v>7</v>
      </c>
      <c r="AE74" s="273">
        <v>8</v>
      </c>
      <c r="AF74" s="273"/>
      <c r="AG74" s="273"/>
      <c r="AH74" s="273"/>
      <c r="AI74" s="273"/>
      <c r="AJ74" s="158">
        <f t="shared" si="27"/>
        <v>8</v>
      </c>
      <c r="AK74" s="274">
        <f t="shared" si="28"/>
        <v>26</v>
      </c>
      <c r="AL74" s="274">
        <f t="shared" si="29"/>
        <v>0</v>
      </c>
      <c r="AM74" s="274">
        <f t="shared" si="30"/>
        <v>0</v>
      </c>
      <c r="AN74" s="274">
        <f t="shared" si="31"/>
        <v>0</v>
      </c>
      <c r="AO74" s="274">
        <f t="shared" si="32"/>
        <v>0</v>
      </c>
      <c r="AP74" s="158">
        <f t="shared" si="33"/>
        <v>26</v>
      </c>
    </row>
    <row r="75" spans="1:42" s="45" customFormat="1" ht="67.5">
      <c r="A75" s="302"/>
      <c r="B75" s="303"/>
      <c r="C75" s="271" t="s">
        <v>177</v>
      </c>
      <c r="D75" s="281" t="s">
        <v>125</v>
      </c>
      <c r="E75" s="296" t="s">
        <v>252</v>
      </c>
      <c r="F75" s="270" t="s">
        <v>464</v>
      </c>
      <c r="G75" s="281" t="s">
        <v>178</v>
      </c>
      <c r="H75" s="289">
        <v>1</v>
      </c>
      <c r="I75" s="289">
        <v>1</v>
      </c>
      <c r="J75" s="289">
        <v>1</v>
      </c>
      <c r="K75" s="289">
        <v>1</v>
      </c>
      <c r="L75" s="290" t="s">
        <v>75</v>
      </c>
      <c r="M75" s="273">
        <v>55</v>
      </c>
      <c r="N75" s="273"/>
      <c r="O75" s="273">
        <v>18</v>
      </c>
      <c r="P75" s="273"/>
      <c r="Q75" s="273"/>
      <c r="R75" s="158">
        <v>53</v>
      </c>
      <c r="S75" s="273">
        <v>56</v>
      </c>
      <c r="T75" s="273"/>
      <c r="U75" s="273">
        <v>19</v>
      </c>
      <c r="V75" s="273"/>
      <c r="W75" s="273"/>
      <c r="X75" s="158">
        <f t="shared" si="25"/>
        <v>75</v>
      </c>
      <c r="Y75" s="273">
        <v>57</v>
      </c>
      <c r="Z75" s="273"/>
      <c r="AA75" s="273"/>
      <c r="AB75" s="273">
        <v>20</v>
      </c>
      <c r="AC75" s="273"/>
      <c r="AD75" s="158">
        <f t="shared" si="26"/>
        <v>77</v>
      </c>
      <c r="AE75" s="273">
        <v>58</v>
      </c>
      <c r="AF75" s="273"/>
      <c r="AG75" s="273">
        <v>21</v>
      </c>
      <c r="AH75" s="273"/>
      <c r="AI75" s="273"/>
      <c r="AJ75" s="158">
        <f t="shared" si="27"/>
        <v>79</v>
      </c>
      <c r="AK75" s="274">
        <f t="shared" si="28"/>
        <v>226</v>
      </c>
      <c r="AL75" s="274">
        <f t="shared" si="29"/>
        <v>0</v>
      </c>
      <c r="AM75" s="274">
        <f t="shared" si="30"/>
        <v>58</v>
      </c>
      <c r="AN75" s="274">
        <f t="shared" si="31"/>
        <v>20</v>
      </c>
      <c r="AO75" s="274">
        <f t="shared" si="32"/>
        <v>0</v>
      </c>
      <c r="AP75" s="158">
        <f t="shared" si="33"/>
        <v>304</v>
      </c>
    </row>
    <row r="76" spans="1:42" s="45" customFormat="1" ht="67.5" customHeight="1">
      <c r="A76" s="301" t="s">
        <v>179</v>
      </c>
      <c r="B76" s="338" t="s">
        <v>180</v>
      </c>
      <c r="C76" s="126" t="s">
        <v>181</v>
      </c>
      <c r="D76" s="131" t="s">
        <v>182</v>
      </c>
      <c r="E76" s="126" t="s">
        <v>183</v>
      </c>
      <c r="F76" s="129" t="s">
        <v>464</v>
      </c>
      <c r="G76" s="131" t="s">
        <v>184</v>
      </c>
      <c r="H76" s="234">
        <v>1</v>
      </c>
      <c r="I76" s="234">
        <v>1</v>
      </c>
      <c r="J76" s="234">
        <v>1</v>
      </c>
      <c r="K76" s="234">
        <v>1</v>
      </c>
      <c r="L76" s="258" t="s">
        <v>75</v>
      </c>
      <c r="M76" s="7">
        <v>10</v>
      </c>
      <c r="N76" s="7"/>
      <c r="O76" s="7"/>
      <c r="P76" s="7"/>
      <c r="Q76" s="7"/>
      <c r="R76" s="117">
        <f t="shared" si="24"/>
        <v>10</v>
      </c>
      <c r="S76" s="7">
        <v>12</v>
      </c>
      <c r="T76" s="7"/>
      <c r="U76" s="7"/>
      <c r="V76" s="7"/>
      <c r="W76" s="7"/>
      <c r="X76" s="117">
        <f t="shared" si="25"/>
        <v>12</v>
      </c>
      <c r="Y76" s="7">
        <v>14</v>
      </c>
      <c r="Z76" s="7"/>
      <c r="AA76" s="7"/>
      <c r="AB76" s="7"/>
      <c r="AC76" s="7"/>
      <c r="AD76" s="117">
        <f t="shared" si="26"/>
        <v>14</v>
      </c>
      <c r="AE76" s="7">
        <v>16</v>
      </c>
      <c r="AF76" s="7"/>
      <c r="AG76" s="7"/>
      <c r="AH76" s="7"/>
      <c r="AI76" s="7"/>
      <c r="AJ76" s="117">
        <f t="shared" si="27"/>
        <v>16</v>
      </c>
      <c r="AK76" s="40">
        <f t="shared" si="28"/>
        <v>52</v>
      </c>
      <c r="AL76" s="40">
        <f t="shared" si="29"/>
        <v>0</v>
      </c>
      <c r="AM76" s="40">
        <f t="shared" si="30"/>
        <v>0</v>
      </c>
      <c r="AN76" s="40">
        <f t="shared" si="31"/>
        <v>0</v>
      </c>
      <c r="AO76" s="40">
        <f t="shared" si="32"/>
        <v>0</v>
      </c>
      <c r="AP76" s="8">
        <f t="shared" si="33"/>
        <v>52</v>
      </c>
    </row>
    <row r="77" spans="1:42" s="45" customFormat="1" ht="112.5">
      <c r="A77" s="301"/>
      <c r="B77" s="339"/>
      <c r="C77" s="126" t="s">
        <v>185</v>
      </c>
      <c r="D77" s="131" t="s">
        <v>186</v>
      </c>
      <c r="E77" s="126" t="s">
        <v>187</v>
      </c>
      <c r="F77" s="129" t="s">
        <v>464</v>
      </c>
      <c r="G77" s="131" t="s">
        <v>85</v>
      </c>
      <c r="H77" s="234">
        <v>20</v>
      </c>
      <c r="I77" s="234">
        <v>20</v>
      </c>
      <c r="J77" s="234">
        <v>20</v>
      </c>
      <c r="K77" s="234">
        <v>20</v>
      </c>
      <c r="L77" s="258" t="s">
        <v>75</v>
      </c>
      <c r="M77" s="7">
        <v>1</v>
      </c>
      <c r="N77" s="7"/>
      <c r="O77" s="7"/>
      <c r="P77" s="7"/>
      <c r="Q77" s="7"/>
      <c r="R77" s="117">
        <f t="shared" si="24"/>
        <v>1</v>
      </c>
      <c r="S77" s="7">
        <v>1</v>
      </c>
      <c r="T77" s="7"/>
      <c r="U77" s="7"/>
      <c r="V77" s="7"/>
      <c r="W77" s="7"/>
      <c r="X77" s="117">
        <f t="shared" si="25"/>
        <v>1</v>
      </c>
      <c r="Y77" s="7">
        <v>1</v>
      </c>
      <c r="Z77" s="7"/>
      <c r="AA77" s="7"/>
      <c r="AB77" s="7"/>
      <c r="AC77" s="7"/>
      <c r="AD77" s="117">
        <f t="shared" si="26"/>
        <v>1</v>
      </c>
      <c r="AE77" s="7">
        <v>1</v>
      </c>
      <c r="AF77" s="7"/>
      <c r="AG77" s="7"/>
      <c r="AH77" s="7"/>
      <c r="AI77" s="7"/>
      <c r="AJ77" s="117">
        <f t="shared" si="27"/>
        <v>1</v>
      </c>
      <c r="AK77" s="40">
        <f t="shared" si="28"/>
        <v>4</v>
      </c>
      <c r="AL77" s="40">
        <f t="shared" si="29"/>
        <v>0</v>
      </c>
      <c r="AM77" s="40">
        <f t="shared" si="30"/>
        <v>0</v>
      </c>
      <c r="AN77" s="40">
        <f t="shared" si="31"/>
        <v>0</v>
      </c>
      <c r="AO77" s="40">
        <f t="shared" si="32"/>
        <v>0</v>
      </c>
      <c r="AP77" s="8">
        <f t="shared" si="33"/>
        <v>4</v>
      </c>
    </row>
    <row r="78" spans="1:42" s="45" customFormat="1" ht="168.75">
      <c r="A78" s="301"/>
      <c r="B78" s="340"/>
      <c r="C78" s="126" t="s">
        <v>188</v>
      </c>
      <c r="D78" s="130" t="s">
        <v>189</v>
      </c>
      <c r="E78" s="126" t="s">
        <v>190</v>
      </c>
      <c r="F78" s="129" t="s">
        <v>465</v>
      </c>
      <c r="G78" s="131" t="s">
        <v>191</v>
      </c>
      <c r="H78" s="234">
        <v>30</v>
      </c>
      <c r="I78" s="234">
        <v>60</v>
      </c>
      <c r="J78" s="234">
        <v>90</v>
      </c>
      <c r="K78" s="234">
        <v>120</v>
      </c>
      <c r="L78" s="258" t="s">
        <v>75</v>
      </c>
      <c r="M78" s="7">
        <v>2</v>
      </c>
      <c r="N78" s="7"/>
      <c r="O78" s="7"/>
      <c r="P78" s="7"/>
      <c r="Q78" s="7"/>
      <c r="R78" s="117">
        <f t="shared" si="24"/>
        <v>2</v>
      </c>
      <c r="S78" s="7">
        <v>3</v>
      </c>
      <c r="T78" s="7"/>
      <c r="U78" s="7"/>
      <c r="V78" s="7"/>
      <c r="W78" s="7"/>
      <c r="X78" s="117">
        <f t="shared" si="25"/>
        <v>3</v>
      </c>
      <c r="Y78" s="7">
        <v>4</v>
      </c>
      <c r="Z78" s="7"/>
      <c r="AA78" s="7"/>
      <c r="AB78" s="7"/>
      <c r="AC78" s="7"/>
      <c r="AD78" s="117">
        <f t="shared" si="26"/>
        <v>4</v>
      </c>
      <c r="AE78" s="7">
        <v>5</v>
      </c>
      <c r="AF78" s="7"/>
      <c r="AG78" s="7"/>
      <c r="AH78" s="7"/>
      <c r="AI78" s="7"/>
      <c r="AJ78" s="117">
        <f t="shared" si="27"/>
        <v>5</v>
      </c>
      <c r="AK78" s="40">
        <f t="shared" si="28"/>
        <v>14</v>
      </c>
      <c r="AL78" s="40">
        <f t="shared" si="29"/>
        <v>0</v>
      </c>
      <c r="AM78" s="40">
        <f t="shared" si="30"/>
        <v>0</v>
      </c>
      <c r="AN78" s="40">
        <f t="shared" si="31"/>
        <v>0</v>
      </c>
      <c r="AO78" s="40">
        <f t="shared" si="32"/>
        <v>0</v>
      </c>
      <c r="AP78" s="8">
        <f t="shared" si="33"/>
        <v>14</v>
      </c>
    </row>
    <row r="79" spans="1:42" s="45" customFormat="1" ht="67.5" customHeight="1">
      <c r="A79" s="301" t="s">
        <v>192</v>
      </c>
      <c r="B79" s="341" t="s">
        <v>193</v>
      </c>
      <c r="C79" s="126" t="s">
        <v>195</v>
      </c>
      <c r="D79" s="129">
        <v>0</v>
      </c>
      <c r="E79" s="126" t="s">
        <v>196</v>
      </c>
      <c r="F79" s="129" t="s">
        <v>465</v>
      </c>
      <c r="G79" s="131" t="s">
        <v>85</v>
      </c>
      <c r="H79" s="234">
        <v>15</v>
      </c>
      <c r="I79" s="234">
        <v>35</v>
      </c>
      <c r="J79" s="234">
        <v>35</v>
      </c>
      <c r="K79" s="234">
        <v>100</v>
      </c>
      <c r="L79" s="258" t="s">
        <v>75</v>
      </c>
      <c r="M79" s="7">
        <v>1</v>
      </c>
      <c r="N79" s="7"/>
      <c r="O79" s="7"/>
      <c r="P79" s="7"/>
      <c r="Q79" s="7"/>
      <c r="R79" s="117">
        <f t="shared" si="24"/>
        <v>1</v>
      </c>
      <c r="S79" s="7">
        <v>1</v>
      </c>
      <c r="T79" s="7"/>
      <c r="U79" s="7"/>
      <c r="V79" s="7"/>
      <c r="W79" s="7"/>
      <c r="X79" s="117">
        <f t="shared" si="25"/>
        <v>1</v>
      </c>
      <c r="Y79" s="7">
        <v>1</v>
      </c>
      <c r="Z79" s="7"/>
      <c r="AA79" s="7"/>
      <c r="AB79" s="7"/>
      <c r="AC79" s="7"/>
      <c r="AD79" s="117">
        <f t="shared" si="26"/>
        <v>1</v>
      </c>
      <c r="AE79" s="7">
        <v>1</v>
      </c>
      <c r="AF79" s="7"/>
      <c r="AG79" s="7"/>
      <c r="AH79" s="7"/>
      <c r="AI79" s="7"/>
      <c r="AJ79" s="117">
        <f t="shared" si="27"/>
        <v>1</v>
      </c>
      <c r="AK79" s="40">
        <f t="shared" si="28"/>
        <v>4</v>
      </c>
      <c r="AL79" s="40">
        <f t="shared" si="29"/>
        <v>0</v>
      </c>
      <c r="AM79" s="40">
        <f t="shared" si="30"/>
        <v>0</v>
      </c>
      <c r="AN79" s="40">
        <f t="shared" si="31"/>
        <v>0</v>
      </c>
      <c r="AO79" s="40">
        <f t="shared" si="32"/>
        <v>0</v>
      </c>
      <c r="AP79" s="8">
        <f t="shared" si="33"/>
        <v>4</v>
      </c>
    </row>
    <row r="80" spans="1:42" s="45" customFormat="1" ht="78.75">
      <c r="A80" s="301"/>
      <c r="B80" s="341"/>
      <c r="C80" s="126" t="s">
        <v>197</v>
      </c>
      <c r="D80" s="129">
        <v>0</v>
      </c>
      <c r="E80" s="126" t="s">
        <v>198</v>
      </c>
      <c r="F80" s="129" t="s">
        <v>464</v>
      </c>
      <c r="G80" s="131" t="s">
        <v>172</v>
      </c>
      <c r="H80" s="234">
        <v>1</v>
      </c>
      <c r="I80" s="234">
        <v>1</v>
      </c>
      <c r="J80" s="234">
        <v>1</v>
      </c>
      <c r="K80" s="234">
        <v>1</v>
      </c>
      <c r="L80" s="258" t="s">
        <v>75</v>
      </c>
      <c r="M80" s="7">
        <v>1</v>
      </c>
      <c r="N80" s="7"/>
      <c r="O80" s="7"/>
      <c r="P80" s="7"/>
      <c r="Q80" s="7"/>
      <c r="R80" s="117">
        <f t="shared" si="24"/>
        <v>1</v>
      </c>
      <c r="S80" s="7">
        <v>1</v>
      </c>
      <c r="T80" s="7"/>
      <c r="U80" s="7"/>
      <c r="V80" s="7"/>
      <c r="W80" s="7"/>
      <c r="X80" s="117">
        <f t="shared" si="25"/>
        <v>1</v>
      </c>
      <c r="Y80" s="7">
        <v>1</v>
      </c>
      <c r="Z80" s="7"/>
      <c r="AA80" s="7"/>
      <c r="AB80" s="7"/>
      <c r="AC80" s="7"/>
      <c r="AD80" s="117">
        <f t="shared" si="26"/>
        <v>1</v>
      </c>
      <c r="AE80" s="7">
        <v>1</v>
      </c>
      <c r="AF80" s="7"/>
      <c r="AG80" s="7"/>
      <c r="AH80" s="7"/>
      <c r="AI80" s="7"/>
      <c r="AJ80" s="117">
        <f t="shared" si="27"/>
        <v>1</v>
      </c>
      <c r="AK80" s="40">
        <f t="shared" si="28"/>
        <v>4</v>
      </c>
      <c r="AL80" s="40">
        <f t="shared" si="29"/>
        <v>0</v>
      </c>
      <c r="AM80" s="40">
        <f t="shared" si="30"/>
        <v>0</v>
      </c>
      <c r="AN80" s="40">
        <f t="shared" si="31"/>
        <v>0</v>
      </c>
      <c r="AO80" s="40">
        <f t="shared" si="32"/>
        <v>0</v>
      </c>
      <c r="AP80" s="8">
        <f t="shared" si="33"/>
        <v>4</v>
      </c>
    </row>
    <row r="81" spans="1:42" s="45" customFormat="1" ht="112.5">
      <c r="A81" s="301"/>
      <c r="B81" s="341"/>
      <c r="C81" s="126" t="s">
        <v>199</v>
      </c>
      <c r="D81" s="129">
        <v>8</v>
      </c>
      <c r="E81" s="126" t="s">
        <v>234</v>
      </c>
      <c r="F81" s="129" t="s">
        <v>464</v>
      </c>
      <c r="G81" s="131" t="s">
        <v>191</v>
      </c>
      <c r="H81" s="234">
        <v>8</v>
      </c>
      <c r="I81" s="234">
        <v>16</v>
      </c>
      <c r="J81" s="234">
        <v>24</v>
      </c>
      <c r="K81" s="234">
        <v>32</v>
      </c>
      <c r="L81" s="258" t="s">
        <v>75</v>
      </c>
      <c r="M81" s="7">
        <v>1</v>
      </c>
      <c r="N81" s="7"/>
      <c r="O81" s="7"/>
      <c r="P81" s="7"/>
      <c r="Q81" s="7"/>
      <c r="R81" s="117">
        <f t="shared" si="24"/>
        <v>1</v>
      </c>
      <c r="S81" s="7">
        <v>1</v>
      </c>
      <c r="T81" s="7"/>
      <c r="U81" s="7"/>
      <c r="V81" s="7"/>
      <c r="W81" s="7"/>
      <c r="X81" s="117">
        <f t="shared" si="25"/>
        <v>1</v>
      </c>
      <c r="Y81" s="7">
        <v>1</v>
      </c>
      <c r="Z81" s="7"/>
      <c r="AA81" s="7"/>
      <c r="AB81" s="7"/>
      <c r="AC81" s="7"/>
      <c r="AD81" s="117">
        <f t="shared" si="26"/>
        <v>1</v>
      </c>
      <c r="AE81" s="7">
        <v>1</v>
      </c>
      <c r="AF81" s="7"/>
      <c r="AG81" s="7"/>
      <c r="AH81" s="7"/>
      <c r="AI81" s="7"/>
      <c r="AJ81" s="117">
        <f t="shared" si="27"/>
        <v>1</v>
      </c>
      <c r="AK81" s="40">
        <f t="shared" si="28"/>
        <v>4</v>
      </c>
      <c r="AL81" s="40">
        <f t="shared" si="29"/>
        <v>0</v>
      </c>
      <c r="AM81" s="40">
        <f t="shared" si="30"/>
        <v>0</v>
      </c>
      <c r="AN81" s="40">
        <f t="shared" si="31"/>
        <v>0</v>
      </c>
      <c r="AO81" s="40">
        <f t="shared" si="32"/>
        <v>0</v>
      </c>
      <c r="AP81" s="8">
        <f t="shared" si="33"/>
        <v>4</v>
      </c>
    </row>
    <row r="82" spans="1:42" s="45" customFormat="1" ht="146.25">
      <c r="A82" s="301" t="s">
        <v>235</v>
      </c>
      <c r="B82" s="341" t="s">
        <v>236</v>
      </c>
      <c r="C82" s="131" t="s">
        <v>237</v>
      </c>
      <c r="D82" s="129">
        <v>0</v>
      </c>
      <c r="E82" s="127" t="s">
        <v>238</v>
      </c>
      <c r="F82" s="129" t="s">
        <v>464</v>
      </c>
      <c r="G82" s="131" t="s">
        <v>239</v>
      </c>
      <c r="H82" s="234">
        <v>1</v>
      </c>
      <c r="I82" s="234">
        <v>1</v>
      </c>
      <c r="J82" s="234">
        <v>1</v>
      </c>
      <c r="K82" s="234">
        <v>1</v>
      </c>
      <c r="L82" s="258" t="s">
        <v>75</v>
      </c>
      <c r="M82" s="260">
        <v>0.25</v>
      </c>
      <c r="N82" s="116"/>
      <c r="O82" s="116"/>
      <c r="P82" s="116"/>
      <c r="Q82" s="116"/>
      <c r="R82" s="235">
        <f>+M82+N82+O82+P82+Q82</f>
        <v>0.25</v>
      </c>
      <c r="S82" s="260">
        <v>0.25</v>
      </c>
      <c r="T82" s="116"/>
      <c r="U82" s="116"/>
      <c r="V82" s="116"/>
      <c r="W82" s="116"/>
      <c r="X82" s="235">
        <f t="shared" si="25"/>
        <v>0.25</v>
      </c>
      <c r="Y82" s="260">
        <v>0.25</v>
      </c>
      <c r="Z82" s="116"/>
      <c r="AA82" s="116"/>
      <c r="AB82" s="116"/>
      <c r="AC82" s="116"/>
      <c r="AD82" s="235">
        <f t="shared" si="26"/>
        <v>0.25</v>
      </c>
      <c r="AE82" s="260">
        <v>0.25</v>
      </c>
      <c r="AF82" s="116"/>
      <c r="AG82" s="116"/>
      <c r="AH82" s="116"/>
      <c r="AI82" s="116"/>
      <c r="AJ82" s="235">
        <f t="shared" si="27"/>
        <v>0.25</v>
      </c>
      <c r="AK82" s="40">
        <f t="shared" si="28"/>
        <v>1</v>
      </c>
      <c r="AL82" s="40">
        <f t="shared" si="29"/>
        <v>0</v>
      </c>
      <c r="AM82" s="40">
        <f t="shared" si="30"/>
        <v>0</v>
      </c>
      <c r="AN82" s="40">
        <f t="shared" si="31"/>
        <v>0</v>
      </c>
      <c r="AO82" s="40">
        <f t="shared" si="32"/>
        <v>0</v>
      </c>
      <c r="AP82" s="8">
        <f t="shared" si="33"/>
        <v>1</v>
      </c>
    </row>
    <row r="83" spans="1:42" s="45" customFormat="1" ht="90">
      <c r="A83" s="301"/>
      <c r="B83" s="341"/>
      <c r="C83" s="131" t="s">
        <v>240</v>
      </c>
      <c r="D83" s="129">
        <v>0</v>
      </c>
      <c r="E83" s="127" t="s">
        <v>241</v>
      </c>
      <c r="F83" s="129" t="s">
        <v>464</v>
      </c>
      <c r="G83" s="131" t="s">
        <v>242</v>
      </c>
      <c r="H83" s="234">
        <v>1</v>
      </c>
      <c r="I83" s="234">
        <v>1</v>
      </c>
      <c r="J83" s="234">
        <v>1</v>
      </c>
      <c r="K83" s="234">
        <v>1</v>
      </c>
      <c r="L83" s="258" t="s">
        <v>75</v>
      </c>
      <c r="M83" s="260">
        <v>0.25</v>
      </c>
      <c r="N83" s="116"/>
      <c r="O83" s="116"/>
      <c r="P83" s="116"/>
      <c r="Q83" s="116"/>
      <c r="R83" s="235">
        <f>+M83+N83+O83+P83+Q83</f>
        <v>0.25</v>
      </c>
      <c r="S83" s="260">
        <v>0.25</v>
      </c>
      <c r="T83" s="116"/>
      <c r="U83" s="116"/>
      <c r="V83" s="116"/>
      <c r="W83" s="116"/>
      <c r="X83" s="235">
        <f t="shared" si="25"/>
        <v>0.25</v>
      </c>
      <c r="Y83" s="260">
        <v>0.25</v>
      </c>
      <c r="Z83" s="116"/>
      <c r="AA83" s="116"/>
      <c r="AB83" s="116"/>
      <c r="AC83" s="116"/>
      <c r="AD83" s="235">
        <f t="shared" si="26"/>
        <v>0.25</v>
      </c>
      <c r="AE83" s="260">
        <v>0.25</v>
      </c>
      <c r="AF83" s="116"/>
      <c r="AG83" s="116"/>
      <c r="AH83" s="116"/>
      <c r="AI83" s="116"/>
      <c r="AJ83" s="235">
        <f t="shared" si="27"/>
        <v>0.25</v>
      </c>
      <c r="AK83" s="40">
        <f t="shared" si="28"/>
        <v>1</v>
      </c>
      <c r="AL83" s="40">
        <f t="shared" si="29"/>
        <v>0</v>
      </c>
      <c r="AM83" s="40">
        <f t="shared" si="30"/>
        <v>0</v>
      </c>
      <c r="AN83" s="40">
        <f t="shared" si="31"/>
        <v>0</v>
      </c>
      <c r="AO83" s="40">
        <f t="shared" si="32"/>
        <v>0</v>
      </c>
      <c r="AP83" s="8">
        <f t="shared" si="33"/>
        <v>1</v>
      </c>
    </row>
    <row r="84" spans="1:42" s="45" customFormat="1" ht="101.25">
      <c r="A84" s="301"/>
      <c r="B84" s="341"/>
      <c r="C84" s="128" t="s">
        <v>243</v>
      </c>
      <c r="D84" s="129">
        <v>0</v>
      </c>
      <c r="E84" s="127" t="s">
        <v>244</v>
      </c>
      <c r="F84" s="129" t="s">
        <v>464</v>
      </c>
      <c r="G84" s="131" t="s">
        <v>245</v>
      </c>
      <c r="H84" s="234">
        <v>1</v>
      </c>
      <c r="I84" s="234">
        <v>1</v>
      </c>
      <c r="J84" s="234">
        <v>1</v>
      </c>
      <c r="K84" s="234">
        <v>1</v>
      </c>
      <c r="L84" s="258" t="s">
        <v>75</v>
      </c>
      <c r="M84" s="260">
        <v>0.25</v>
      </c>
      <c r="N84" s="116"/>
      <c r="O84" s="116"/>
      <c r="P84" s="116"/>
      <c r="Q84" s="116"/>
      <c r="R84" s="235">
        <f>+M84+N84+O84+P84+Q84</f>
        <v>0.25</v>
      </c>
      <c r="S84" s="260">
        <v>0.25</v>
      </c>
      <c r="T84" s="116"/>
      <c r="U84" s="116"/>
      <c r="V84" s="116"/>
      <c r="W84" s="116"/>
      <c r="X84" s="235">
        <f t="shared" si="25"/>
        <v>0.25</v>
      </c>
      <c r="Y84" s="260">
        <v>0.25</v>
      </c>
      <c r="Z84" s="116"/>
      <c r="AA84" s="116"/>
      <c r="AB84" s="116"/>
      <c r="AC84" s="116"/>
      <c r="AD84" s="235">
        <f t="shared" si="26"/>
        <v>0.25</v>
      </c>
      <c r="AE84" s="260">
        <v>0.25</v>
      </c>
      <c r="AF84" s="116"/>
      <c r="AG84" s="116"/>
      <c r="AH84" s="116"/>
      <c r="AI84" s="116"/>
      <c r="AJ84" s="235">
        <f t="shared" si="27"/>
        <v>0.25</v>
      </c>
      <c r="AK84" s="40">
        <f t="shared" si="28"/>
        <v>1</v>
      </c>
      <c r="AL84" s="40">
        <f t="shared" si="29"/>
        <v>0</v>
      </c>
      <c r="AM84" s="40">
        <f t="shared" si="30"/>
        <v>0</v>
      </c>
      <c r="AN84" s="40">
        <f t="shared" si="31"/>
        <v>0</v>
      </c>
      <c r="AO84" s="40">
        <f t="shared" si="32"/>
        <v>0</v>
      </c>
      <c r="AP84" s="8">
        <f t="shared" si="33"/>
        <v>1</v>
      </c>
    </row>
    <row r="85" spans="1:42" s="79" customFormat="1" ht="15">
      <c r="A85" s="319" t="s">
        <v>484</v>
      </c>
      <c r="B85" s="319"/>
      <c r="C85" s="319"/>
      <c r="D85" s="292"/>
      <c r="E85" s="292"/>
      <c r="F85" s="292"/>
      <c r="G85" s="292"/>
      <c r="H85" s="292"/>
      <c r="I85" s="292"/>
      <c r="J85" s="292"/>
      <c r="K85" s="292"/>
      <c r="L85" s="292"/>
      <c r="M85" s="259">
        <f>+SUM(M54:M84)</f>
        <v>3906.75</v>
      </c>
      <c r="N85" s="78">
        <f aca="true" t="shared" si="34" ref="N85:AP85">+SUM(N54:N84)</f>
        <v>5681</v>
      </c>
      <c r="O85" s="78">
        <f t="shared" si="34"/>
        <v>45.8</v>
      </c>
      <c r="P85" s="78">
        <f t="shared" si="34"/>
        <v>88</v>
      </c>
      <c r="Q85" s="78">
        <f t="shared" si="34"/>
        <v>699</v>
      </c>
      <c r="R85" s="78">
        <f t="shared" si="34"/>
        <v>10384.55</v>
      </c>
      <c r="S85" s="78">
        <f t="shared" si="34"/>
        <v>3912.75</v>
      </c>
      <c r="T85" s="78">
        <f t="shared" si="34"/>
        <v>2944</v>
      </c>
      <c r="U85" s="78">
        <f t="shared" si="34"/>
        <v>46.400000000000006</v>
      </c>
      <c r="V85" s="78">
        <f t="shared" si="34"/>
        <v>60</v>
      </c>
      <c r="W85" s="78">
        <f t="shared" si="34"/>
        <v>685</v>
      </c>
      <c r="X85" s="78">
        <f t="shared" si="34"/>
        <v>7648.150000000001</v>
      </c>
      <c r="Y85" s="78">
        <f t="shared" si="34"/>
        <v>3969.75</v>
      </c>
      <c r="Z85" s="78">
        <f t="shared" si="34"/>
        <v>3119</v>
      </c>
      <c r="AA85" s="78">
        <f t="shared" si="34"/>
        <v>29.599999999999998</v>
      </c>
      <c r="AB85" s="78">
        <f t="shared" si="34"/>
        <v>81</v>
      </c>
      <c r="AC85" s="78">
        <f t="shared" si="34"/>
        <v>680</v>
      </c>
      <c r="AD85" s="78">
        <f t="shared" si="34"/>
        <v>7879.349999999999</v>
      </c>
      <c r="AE85" s="78">
        <f t="shared" si="34"/>
        <v>4155.75</v>
      </c>
      <c r="AF85" s="78">
        <f t="shared" si="34"/>
        <v>3303</v>
      </c>
      <c r="AG85" s="78">
        <f t="shared" si="34"/>
        <v>52.8</v>
      </c>
      <c r="AH85" s="78">
        <f t="shared" si="34"/>
        <v>62</v>
      </c>
      <c r="AI85" s="78">
        <f t="shared" si="34"/>
        <v>681</v>
      </c>
      <c r="AJ85" s="78">
        <f t="shared" si="34"/>
        <v>8254.55</v>
      </c>
      <c r="AK85" s="78">
        <f t="shared" si="34"/>
        <v>15945</v>
      </c>
      <c r="AL85" s="78">
        <f t="shared" si="34"/>
        <v>15047</v>
      </c>
      <c r="AM85" s="78">
        <f t="shared" si="34"/>
        <v>174.6</v>
      </c>
      <c r="AN85" s="78">
        <f t="shared" si="34"/>
        <v>291</v>
      </c>
      <c r="AO85" s="78">
        <f t="shared" si="34"/>
        <v>2745</v>
      </c>
      <c r="AP85" s="78">
        <f t="shared" si="34"/>
        <v>34202.6</v>
      </c>
    </row>
    <row r="86" spans="1:42" s="45" customFormat="1" ht="21.75" customHeight="1">
      <c r="A86" s="342" t="s">
        <v>585</v>
      </c>
      <c r="B86" s="342"/>
      <c r="C86" s="342"/>
      <c r="D86" s="342"/>
      <c r="E86" s="342"/>
      <c r="F86" s="342"/>
      <c r="G86" s="342"/>
      <c r="H86" s="342"/>
      <c r="I86" s="342"/>
      <c r="J86" s="342"/>
      <c r="K86" s="342"/>
      <c r="L86" s="342"/>
      <c r="M86" s="44"/>
      <c r="N86" s="44"/>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row>
    <row r="87" spans="1:42" s="45" customFormat="1" ht="50.25" customHeight="1">
      <c r="A87" s="344" t="s">
        <v>597</v>
      </c>
      <c r="B87" s="344"/>
      <c r="C87" s="344"/>
      <c r="D87" s="344"/>
      <c r="E87" s="344"/>
      <c r="F87" s="344"/>
      <c r="G87" s="344"/>
      <c r="H87" s="344"/>
      <c r="I87" s="344"/>
      <c r="J87" s="344"/>
      <c r="K87" s="344"/>
      <c r="L87" s="344"/>
      <c r="M87" s="318"/>
      <c r="N87" s="318"/>
      <c r="O87" s="318"/>
      <c r="P87" s="318"/>
      <c r="Q87" s="318"/>
      <c r="R87" s="318"/>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row>
    <row r="88" spans="1:42" s="45" customFormat="1" ht="16.5" customHeight="1">
      <c r="A88" s="343" t="s">
        <v>587</v>
      </c>
      <c r="B88" s="343"/>
      <c r="C88" s="343"/>
      <c r="D88" s="343"/>
      <c r="E88" s="343"/>
      <c r="F88" s="343"/>
      <c r="G88" s="343"/>
      <c r="H88" s="343"/>
      <c r="I88" s="343"/>
      <c r="J88" s="343"/>
      <c r="K88" s="343"/>
      <c r="L88" s="343"/>
      <c r="M88" s="318"/>
      <c r="N88" s="318"/>
      <c r="O88" s="318"/>
      <c r="P88" s="318"/>
      <c r="Q88" s="318"/>
      <c r="R88" s="318"/>
      <c r="S88" s="317"/>
      <c r="T88" s="317"/>
      <c r="U88" s="317"/>
      <c r="V88" s="317"/>
      <c r="W88" s="317"/>
      <c r="X88" s="317"/>
      <c r="Y88" s="317"/>
      <c r="Z88" s="317"/>
      <c r="AA88" s="317"/>
      <c r="AB88" s="317"/>
      <c r="AC88" s="317"/>
      <c r="AD88" s="317"/>
      <c r="AE88" s="317"/>
      <c r="AF88" s="317"/>
      <c r="AG88" s="317"/>
      <c r="AH88" s="317"/>
      <c r="AI88" s="317"/>
      <c r="AJ88" s="317"/>
      <c r="AK88" s="317"/>
      <c r="AL88" s="317"/>
      <c r="AM88" s="317"/>
      <c r="AN88" s="317"/>
      <c r="AO88" s="317"/>
      <c r="AP88" s="317"/>
    </row>
    <row r="89" spans="1:42" s="118" customFormat="1" ht="18" customHeight="1">
      <c r="A89" s="345" t="s">
        <v>450</v>
      </c>
      <c r="B89" s="345" t="s">
        <v>451</v>
      </c>
      <c r="C89" s="337" t="s">
        <v>452</v>
      </c>
      <c r="D89" s="345" t="s">
        <v>453</v>
      </c>
      <c r="E89" s="345" t="s">
        <v>454</v>
      </c>
      <c r="F89" s="305" t="s">
        <v>455</v>
      </c>
      <c r="G89" s="305" t="s">
        <v>641</v>
      </c>
      <c r="H89" s="305" t="s">
        <v>657</v>
      </c>
      <c r="I89" s="305" t="s">
        <v>658</v>
      </c>
      <c r="J89" s="305" t="s">
        <v>659</v>
      </c>
      <c r="K89" s="305" t="s">
        <v>456</v>
      </c>
      <c r="L89" s="345" t="s">
        <v>449</v>
      </c>
      <c r="M89" s="325">
        <v>2008</v>
      </c>
      <c r="N89" s="325"/>
      <c r="O89" s="325"/>
      <c r="P89" s="325"/>
      <c r="Q89" s="325"/>
      <c r="R89" s="325"/>
      <c r="S89" s="326">
        <v>2009</v>
      </c>
      <c r="T89" s="326"/>
      <c r="U89" s="326"/>
      <c r="V89" s="326"/>
      <c r="W89" s="326"/>
      <c r="X89" s="326"/>
      <c r="Y89" s="326">
        <v>2010</v>
      </c>
      <c r="Z89" s="326"/>
      <c r="AA89" s="326"/>
      <c r="AB89" s="326"/>
      <c r="AC89" s="326"/>
      <c r="AD89" s="326"/>
      <c r="AE89" s="326">
        <v>2011</v>
      </c>
      <c r="AF89" s="326"/>
      <c r="AG89" s="326"/>
      <c r="AH89" s="326"/>
      <c r="AI89" s="326"/>
      <c r="AJ89" s="326"/>
      <c r="AK89" s="326" t="s">
        <v>448</v>
      </c>
      <c r="AL89" s="326"/>
      <c r="AM89" s="326"/>
      <c r="AN89" s="326"/>
      <c r="AO89" s="326"/>
      <c r="AP89" s="326"/>
    </row>
    <row r="90" spans="1:42" s="118" customFormat="1" ht="20.25" customHeight="1">
      <c r="A90" s="345"/>
      <c r="B90" s="345"/>
      <c r="C90" s="337"/>
      <c r="D90" s="345"/>
      <c r="E90" s="345"/>
      <c r="F90" s="305"/>
      <c r="G90" s="305"/>
      <c r="H90" s="305"/>
      <c r="I90" s="305"/>
      <c r="J90" s="305"/>
      <c r="K90" s="305"/>
      <c r="L90" s="345"/>
      <c r="M90" s="117" t="s">
        <v>457</v>
      </c>
      <c r="N90" s="117" t="s">
        <v>458</v>
      </c>
      <c r="O90" s="117" t="s">
        <v>459</v>
      </c>
      <c r="P90" s="117" t="s">
        <v>460</v>
      </c>
      <c r="Q90" s="117" t="s">
        <v>461</v>
      </c>
      <c r="R90" s="117" t="s">
        <v>448</v>
      </c>
      <c r="S90" s="117" t="s">
        <v>457</v>
      </c>
      <c r="T90" s="117" t="s">
        <v>458</v>
      </c>
      <c r="U90" s="117" t="s">
        <v>459</v>
      </c>
      <c r="V90" s="117" t="s">
        <v>460</v>
      </c>
      <c r="W90" s="117" t="s">
        <v>461</v>
      </c>
      <c r="X90" s="117" t="s">
        <v>448</v>
      </c>
      <c r="Y90" s="117" t="s">
        <v>457</v>
      </c>
      <c r="Z90" s="117" t="s">
        <v>458</v>
      </c>
      <c r="AA90" s="117" t="s">
        <v>459</v>
      </c>
      <c r="AB90" s="117" t="s">
        <v>460</v>
      </c>
      <c r="AC90" s="117" t="s">
        <v>461</v>
      </c>
      <c r="AD90" s="117" t="s">
        <v>448</v>
      </c>
      <c r="AE90" s="117" t="s">
        <v>457</v>
      </c>
      <c r="AF90" s="117" t="s">
        <v>458</v>
      </c>
      <c r="AG90" s="117" t="s">
        <v>459</v>
      </c>
      <c r="AH90" s="117" t="s">
        <v>460</v>
      </c>
      <c r="AI90" s="117" t="s">
        <v>461</v>
      </c>
      <c r="AJ90" s="117" t="s">
        <v>448</v>
      </c>
      <c r="AK90" s="8" t="s">
        <v>457</v>
      </c>
      <c r="AL90" s="8" t="s">
        <v>458</v>
      </c>
      <c r="AM90" s="8" t="s">
        <v>459</v>
      </c>
      <c r="AN90" s="8" t="s">
        <v>460</v>
      </c>
      <c r="AO90" s="8" t="s">
        <v>461</v>
      </c>
      <c r="AP90" s="8" t="s">
        <v>448</v>
      </c>
    </row>
    <row r="91" spans="1:42" s="45" customFormat="1" ht="42" customHeight="1">
      <c r="A91" s="301" t="s">
        <v>584</v>
      </c>
      <c r="B91" s="301" t="s">
        <v>13</v>
      </c>
      <c r="C91" s="128" t="s">
        <v>16</v>
      </c>
      <c r="D91" s="293">
        <v>120</v>
      </c>
      <c r="E91" s="293">
        <v>120</v>
      </c>
      <c r="F91" s="293" t="s">
        <v>464</v>
      </c>
      <c r="G91" s="294" t="s">
        <v>15</v>
      </c>
      <c r="H91" s="293">
        <v>120</v>
      </c>
      <c r="I91" s="293">
        <v>120</v>
      </c>
      <c r="J91" s="293">
        <v>120</v>
      </c>
      <c r="K91" s="293">
        <v>120</v>
      </c>
      <c r="L91" s="54" t="s">
        <v>626</v>
      </c>
      <c r="M91" s="38">
        <v>6</v>
      </c>
      <c r="N91" s="38"/>
      <c r="O91" s="38"/>
      <c r="P91" s="38"/>
      <c r="Q91" s="39"/>
      <c r="R91" s="39">
        <f>+SUM(M91:Q91)</f>
        <v>6</v>
      </c>
      <c r="S91" s="38">
        <v>7</v>
      </c>
      <c r="T91" s="38"/>
      <c r="U91" s="38"/>
      <c r="V91" s="38"/>
      <c r="W91" s="38"/>
      <c r="X91" s="39">
        <f>+SUM(S91:W91)</f>
        <v>7</v>
      </c>
      <c r="Y91" s="38">
        <v>7</v>
      </c>
      <c r="Z91" s="38"/>
      <c r="AA91" s="38"/>
      <c r="AB91" s="38"/>
      <c r="AC91" s="38"/>
      <c r="AD91" s="39">
        <f>+SUM(Y91:AC91)</f>
        <v>7</v>
      </c>
      <c r="AE91" s="38">
        <v>7</v>
      </c>
      <c r="AF91" s="38"/>
      <c r="AG91" s="38"/>
      <c r="AH91" s="38"/>
      <c r="AI91" s="38"/>
      <c r="AJ91" s="39">
        <f>+SUM(AE91:AI91)</f>
        <v>7</v>
      </c>
      <c r="AK91" s="40">
        <f>+M91+S91+Y91+AE91</f>
        <v>27</v>
      </c>
      <c r="AL91" s="40">
        <f>+N91+T91+Z91+AF91</f>
        <v>0</v>
      </c>
      <c r="AM91" s="40">
        <f>+O91+U91+AA91+AG91</f>
        <v>0</v>
      </c>
      <c r="AN91" s="40">
        <f>+P91+V91+AB91+AH91</f>
        <v>0</v>
      </c>
      <c r="AO91" s="40">
        <f>+Q91+W91+AC91+AI91</f>
        <v>0</v>
      </c>
      <c r="AP91" s="8">
        <f>+SUM(AK91:AO91)</f>
        <v>27</v>
      </c>
    </row>
    <row r="92" spans="1:42" s="45" customFormat="1" ht="51" customHeight="1">
      <c r="A92" s="301"/>
      <c r="B92" s="301"/>
      <c r="C92" s="128" t="s">
        <v>476</v>
      </c>
      <c r="D92" s="129">
        <v>90</v>
      </c>
      <c r="E92" s="129">
        <v>90</v>
      </c>
      <c r="F92" s="293" t="s">
        <v>464</v>
      </c>
      <c r="G92" s="129" t="s">
        <v>17</v>
      </c>
      <c r="H92" s="129">
        <v>90</v>
      </c>
      <c r="I92" s="129">
        <v>90</v>
      </c>
      <c r="J92" s="129">
        <v>90</v>
      </c>
      <c r="K92" s="129">
        <v>90</v>
      </c>
      <c r="L92" s="54" t="s">
        <v>626</v>
      </c>
      <c r="M92" s="38">
        <v>9</v>
      </c>
      <c r="N92" s="38"/>
      <c r="O92" s="38"/>
      <c r="P92" s="39"/>
      <c r="Q92" s="39"/>
      <c r="R92" s="39">
        <f aca="true" t="shared" si="35" ref="R92:R99">+SUM(M92:Q92)</f>
        <v>9</v>
      </c>
      <c r="S92" s="38">
        <v>9</v>
      </c>
      <c r="T92" s="38"/>
      <c r="U92" s="38"/>
      <c r="V92" s="38"/>
      <c r="W92" s="38"/>
      <c r="X92" s="39">
        <f aca="true" t="shared" si="36" ref="X92:X99">+SUM(S92:W92)</f>
        <v>9</v>
      </c>
      <c r="Y92" s="38">
        <v>9</v>
      </c>
      <c r="Z92" s="38"/>
      <c r="AA92" s="38"/>
      <c r="AB92" s="38"/>
      <c r="AC92" s="38"/>
      <c r="AD92" s="39">
        <f aca="true" t="shared" si="37" ref="AD92:AD99">+SUM(Y92:AC92)</f>
        <v>9</v>
      </c>
      <c r="AE92" s="38">
        <v>10</v>
      </c>
      <c r="AF92" s="38"/>
      <c r="AG92" s="38"/>
      <c r="AH92" s="38"/>
      <c r="AI92" s="38"/>
      <c r="AJ92" s="39">
        <f aca="true" t="shared" si="38" ref="AJ92:AJ99">+SUM(AE92:AI92)</f>
        <v>10</v>
      </c>
      <c r="AK92" s="40">
        <f aca="true" t="shared" si="39" ref="AK92:AK99">+M92+S92+Y92+AE92</f>
        <v>37</v>
      </c>
      <c r="AL92" s="40">
        <f aca="true" t="shared" si="40" ref="AL92:AL99">+N92+T92+Z92+AF92</f>
        <v>0</v>
      </c>
      <c r="AM92" s="40">
        <f aca="true" t="shared" si="41" ref="AM92:AM99">+O92+U92+AA92+AG92</f>
        <v>0</v>
      </c>
      <c r="AN92" s="40">
        <f aca="true" t="shared" si="42" ref="AN92:AN99">+P92+V92+AB92+AH92</f>
        <v>0</v>
      </c>
      <c r="AO92" s="40">
        <f aca="true" t="shared" si="43" ref="AO92:AO99">+Q92+W92+AC92+AI92</f>
        <v>0</v>
      </c>
      <c r="AP92" s="8">
        <f aca="true" t="shared" si="44" ref="AP92:AP99">+SUM(AK92:AO92)</f>
        <v>37</v>
      </c>
    </row>
    <row r="93" spans="1:42" s="45" customFormat="1" ht="45" customHeight="1">
      <c r="A93" s="301"/>
      <c r="B93" s="301"/>
      <c r="C93" s="128" t="s">
        <v>18</v>
      </c>
      <c r="D93" s="293">
        <v>110</v>
      </c>
      <c r="E93" s="293">
        <v>110</v>
      </c>
      <c r="F93" s="293" t="s">
        <v>464</v>
      </c>
      <c r="G93" s="294" t="s">
        <v>19</v>
      </c>
      <c r="H93" s="293">
        <v>110</v>
      </c>
      <c r="I93" s="293">
        <v>110</v>
      </c>
      <c r="J93" s="293">
        <v>110</v>
      </c>
      <c r="K93" s="293">
        <v>110</v>
      </c>
      <c r="L93" s="54" t="s">
        <v>626</v>
      </c>
      <c r="M93" s="38">
        <v>7</v>
      </c>
      <c r="N93" s="38"/>
      <c r="O93" s="38"/>
      <c r="P93" s="39"/>
      <c r="Q93" s="39"/>
      <c r="R93" s="39">
        <f t="shared" si="35"/>
        <v>7</v>
      </c>
      <c r="S93" s="38">
        <v>7</v>
      </c>
      <c r="T93" s="38"/>
      <c r="U93" s="38"/>
      <c r="V93" s="38"/>
      <c r="W93" s="38"/>
      <c r="X93" s="39">
        <f t="shared" si="36"/>
        <v>7</v>
      </c>
      <c r="Y93" s="38">
        <v>8</v>
      </c>
      <c r="Z93" s="38"/>
      <c r="AA93" s="38"/>
      <c r="AB93" s="38"/>
      <c r="AC93" s="38"/>
      <c r="AD93" s="39">
        <f t="shared" si="37"/>
        <v>8</v>
      </c>
      <c r="AE93" s="38">
        <v>8</v>
      </c>
      <c r="AF93" s="38"/>
      <c r="AG93" s="38"/>
      <c r="AH93" s="38"/>
      <c r="AI93" s="38"/>
      <c r="AJ93" s="39">
        <f t="shared" si="38"/>
        <v>8</v>
      </c>
      <c r="AK93" s="40">
        <f t="shared" si="39"/>
        <v>30</v>
      </c>
      <c r="AL93" s="40">
        <f t="shared" si="40"/>
        <v>0</v>
      </c>
      <c r="AM93" s="40">
        <f t="shared" si="41"/>
        <v>0</v>
      </c>
      <c r="AN93" s="40">
        <f t="shared" si="42"/>
        <v>0</v>
      </c>
      <c r="AO93" s="40">
        <f t="shared" si="43"/>
        <v>0</v>
      </c>
      <c r="AP93" s="8">
        <f t="shared" si="44"/>
        <v>30</v>
      </c>
    </row>
    <row r="94" spans="1:42" s="45" customFormat="1" ht="45.75" customHeight="1">
      <c r="A94" s="301"/>
      <c r="B94" s="301"/>
      <c r="C94" s="128" t="s">
        <v>20</v>
      </c>
      <c r="D94" s="293">
        <v>16</v>
      </c>
      <c r="E94" s="293">
        <v>16</v>
      </c>
      <c r="F94" s="293" t="s">
        <v>464</v>
      </c>
      <c r="G94" s="294" t="s">
        <v>21</v>
      </c>
      <c r="H94" s="293">
        <v>16</v>
      </c>
      <c r="I94" s="293">
        <v>16</v>
      </c>
      <c r="J94" s="293">
        <v>16</v>
      </c>
      <c r="K94" s="293">
        <v>16</v>
      </c>
      <c r="L94" s="54" t="s">
        <v>626</v>
      </c>
      <c r="M94" s="38">
        <v>6</v>
      </c>
      <c r="N94" s="38"/>
      <c r="O94" s="38"/>
      <c r="P94" s="39"/>
      <c r="Q94" s="39"/>
      <c r="R94" s="39">
        <f>+SUM(M94:Q94)</f>
        <v>6</v>
      </c>
      <c r="S94" s="38">
        <v>6</v>
      </c>
      <c r="T94" s="38"/>
      <c r="U94" s="38"/>
      <c r="V94" s="38"/>
      <c r="W94" s="38"/>
      <c r="X94" s="39">
        <f t="shared" si="36"/>
        <v>6</v>
      </c>
      <c r="Y94" s="38">
        <v>7</v>
      </c>
      <c r="Z94" s="38"/>
      <c r="AA94" s="38"/>
      <c r="AB94" s="38"/>
      <c r="AC94" s="38"/>
      <c r="AD94" s="39">
        <f t="shared" si="37"/>
        <v>7</v>
      </c>
      <c r="AE94" s="38">
        <v>7</v>
      </c>
      <c r="AF94" s="38"/>
      <c r="AG94" s="38"/>
      <c r="AH94" s="38"/>
      <c r="AI94" s="38"/>
      <c r="AJ94" s="39">
        <f t="shared" si="38"/>
        <v>7</v>
      </c>
      <c r="AK94" s="40">
        <f t="shared" si="39"/>
        <v>26</v>
      </c>
      <c r="AL94" s="40">
        <f t="shared" si="40"/>
        <v>0</v>
      </c>
      <c r="AM94" s="40">
        <f t="shared" si="41"/>
        <v>0</v>
      </c>
      <c r="AN94" s="40">
        <f t="shared" si="42"/>
        <v>0</v>
      </c>
      <c r="AO94" s="40">
        <f t="shared" si="43"/>
        <v>0</v>
      </c>
      <c r="AP94" s="8">
        <f t="shared" si="44"/>
        <v>26</v>
      </c>
    </row>
    <row r="95" spans="1:42" s="45" customFormat="1" ht="55.5" customHeight="1">
      <c r="A95" s="301"/>
      <c r="B95" s="301"/>
      <c r="C95" s="128" t="s">
        <v>22</v>
      </c>
      <c r="D95" s="293">
        <v>5</v>
      </c>
      <c r="E95" s="293">
        <v>7</v>
      </c>
      <c r="F95" s="293" t="s">
        <v>465</v>
      </c>
      <c r="G95" s="294" t="s">
        <v>23</v>
      </c>
      <c r="H95" s="293">
        <v>5</v>
      </c>
      <c r="I95" s="293">
        <v>6</v>
      </c>
      <c r="J95" s="293">
        <v>6</v>
      </c>
      <c r="K95" s="293">
        <v>7</v>
      </c>
      <c r="L95" s="54" t="s">
        <v>626</v>
      </c>
      <c r="M95" s="38">
        <v>10</v>
      </c>
      <c r="N95" s="38"/>
      <c r="O95" s="38"/>
      <c r="P95" s="39"/>
      <c r="Q95" s="39"/>
      <c r="R95" s="39">
        <f t="shared" si="35"/>
        <v>10</v>
      </c>
      <c r="S95" s="38">
        <v>11</v>
      </c>
      <c r="T95" s="38"/>
      <c r="U95" s="38"/>
      <c r="V95" s="38"/>
      <c r="W95" s="38"/>
      <c r="X95" s="39">
        <f t="shared" si="36"/>
        <v>11</v>
      </c>
      <c r="Y95" s="38">
        <v>11</v>
      </c>
      <c r="Z95" s="38"/>
      <c r="AA95" s="38"/>
      <c r="AB95" s="38"/>
      <c r="AC95" s="38"/>
      <c r="AD95" s="39">
        <f t="shared" si="37"/>
        <v>11</v>
      </c>
      <c r="AE95" s="38">
        <v>12</v>
      </c>
      <c r="AF95" s="38"/>
      <c r="AG95" s="38"/>
      <c r="AH95" s="38"/>
      <c r="AI95" s="38"/>
      <c r="AJ95" s="39">
        <f t="shared" si="38"/>
        <v>12</v>
      </c>
      <c r="AK95" s="40">
        <f t="shared" si="39"/>
        <v>44</v>
      </c>
      <c r="AL95" s="40">
        <f t="shared" si="40"/>
        <v>0</v>
      </c>
      <c r="AM95" s="40">
        <f t="shared" si="41"/>
        <v>0</v>
      </c>
      <c r="AN95" s="40">
        <f t="shared" si="42"/>
        <v>0</v>
      </c>
      <c r="AO95" s="40">
        <f t="shared" si="43"/>
        <v>0</v>
      </c>
      <c r="AP95" s="8">
        <f t="shared" si="44"/>
        <v>44</v>
      </c>
    </row>
    <row r="96" spans="1:42" s="45" customFormat="1" ht="55.5" customHeight="1">
      <c r="A96" s="301"/>
      <c r="B96" s="301"/>
      <c r="C96" s="128" t="s">
        <v>166</v>
      </c>
      <c r="D96" s="233">
        <v>4</v>
      </c>
      <c r="E96" s="293">
        <v>20</v>
      </c>
      <c r="F96" s="293" t="s">
        <v>465</v>
      </c>
      <c r="G96" s="294" t="s">
        <v>21</v>
      </c>
      <c r="H96" s="293">
        <v>8</v>
      </c>
      <c r="I96" s="293">
        <v>12</v>
      </c>
      <c r="J96" s="293">
        <v>16</v>
      </c>
      <c r="K96" s="293">
        <v>20</v>
      </c>
      <c r="L96" s="54" t="s">
        <v>626</v>
      </c>
      <c r="M96" s="38">
        <v>8</v>
      </c>
      <c r="N96" s="38"/>
      <c r="O96" s="38"/>
      <c r="P96" s="39"/>
      <c r="Q96" s="39"/>
      <c r="R96" s="39">
        <f>+SUM(M96:Q96)</f>
        <v>8</v>
      </c>
      <c r="S96" s="38">
        <v>8</v>
      </c>
      <c r="T96" s="38"/>
      <c r="U96" s="38"/>
      <c r="V96" s="38"/>
      <c r="W96" s="38"/>
      <c r="X96" s="39">
        <f t="shared" si="36"/>
        <v>8</v>
      </c>
      <c r="Y96" s="38">
        <v>9</v>
      </c>
      <c r="Z96" s="38"/>
      <c r="AA96" s="38"/>
      <c r="AB96" s="38"/>
      <c r="AC96" s="38"/>
      <c r="AD96" s="39">
        <f t="shared" si="37"/>
        <v>9</v>
      </c>
      <c r="AE96" s="38">
        <v>9</v>
      </c>
      <c r="AF96" s="38"/>
      <c r="AG96" s="38"/>
      <c r="AH96" s="38"/>
      <c r="AI96" s="38"/>
      <c r="AJ96" s="39">
        <f t="shared" si="38"/>
        <v>9</v>
      </c>
      <c r="AK96" s="40">
        <f t="shared" si="39"/>
        <v>34</v>
      </c>
      <c r="AL96" s="40">
        <f t="shared" si="40"/>
        <v>0</v>
      </c>
      <c r="AM96" s="40">
        <f t="shared" si="41"/>
        <v>0</v>
      </c>
      <c r="AN96" s="40">
        <f t="shared" si="42"/>
        <v>0</v>
      </c>
      <c r="AO96" s="40">
        <f t="shared" si="43"/>
        <v>0</v>
      </c>
      <c r="AP96" s="8">
        <f t="shared" si="44"/>
        <v>34</v>
      </c>
    </row>
    <row r="97" spans="1:42" s="45" customFormat="1" ht="55.5" customHeight="1">
      <c r="A97" s="301"/>
      <c r="B97" s="301"/>
      <c r="C97" s="128" t="s">
        <v>26</v>
      </c>
      <c r="D97" s="293">
        <v>1</v>
      </c>
      <c r="E97" s="293">
        <v>1</v>
      </c>
      <c r="F97" s="293" t="s">
        <v>464</v>
      </c>
      <c r="G97" s="294" t="s">
        <v>27</v>
      </c>
      <c r="H97" s="293">
        <v>1</v>
      </c>
      <c r="I97" s="293">
        <v>1</v>
      </c>
      <c r="J97" s="293">
        <v>1</v>
      </c>
      <c r="K97" s="293">
        <v>1</v>
      </c>
      <c r="L97" s="54" t="s">
        <v>626</v>
      </c>
      <c r="M97" s="38"/>
      <c r="N97" s="38"/>
      <c r="O97" s="38">
        <v>17</v>
      </c>
      <c r="P97" s="39"/>
      <c r="Q97" s="39"/>
      <c r="R97" s="39">
        <f t="shared" si="35"/>
        <v>17</v>
      </c>
      <c r="S97" s="38"/>
      <c r="T97" s="38"/>
      <c r="U97" s="38">
        <v>18</v>
      </c>
      <c r="V97" s="38"/>
      <c r="W97" s="38"/>
      <c r="X97" s="39">
        <f t="shared" si="36"/>
        <v>18</v>
      </c>
      <c r="Y97" s="38"/>
      <c r="Z97" s="38"/>
      <c r="AA97" s="38">
        <v>19</v>
      </c>
      <c r="AB97" s="38"/>
      <c r="AC97" s="38"/>
      <c r="AD97" s="39">
        <f t="shared" si="37"/>
        <v>19</v>
      </c>
      <c r="AE97" s="38"/>
      <c r="AF97" s="38"/>
      <c r="AG97" s="38">
        <v>20</v>
      </c>
      <c r="AH97" s="38"/>
      <c r="AI97" s="38"/>
      <c r="AJ97" s="39">
        <f t="shared" si="38"/>
        <v>20</v>
      </c>
      <c r="AK97" s="40">
        <f t="shared" si="39"/>
        <v>0</v>
      </c>
      <c r="AL97" s="40">
        <f t="shared" si="40"/>
        <v>0</v>
      </c>
      <c r="AM97" s="40">
        <f t="shared" si="41"/>
        <v>74</v>
      </c>
      <c r="AN97" s="40">
        <f t="shared" si="42"/>
        <v>0</v>
      </c>
      <c r="AO97" s="40">
        <f t="shared" si="43"/>
        <v>0</v>
      </c>
      <c r="AP97" s="8">
        <f t="shared" si="44"/>
        <v>74</v>
      </c>
    </row>
    <row r="98" spans="1:42" s="45" customFormat="1" ht="60" customHeight="1">
      <c r="A98" s="301" t="s">
        <v>167</v>
      </c>
      <c r="B98" s="301" t="s">
        <v>14</v>
      </c>
      <c r="C98" s="128" t="s">
        <v>28</v>
      </c>
      <c r="D98" s="293">
        <v>20</v>
      </c>
      <c r="E98" s="129">
        <v>40</v>
      </c>
      <c r="F98" s="293" t="s">
        <v>465</v>
      </c>
      <c r="G98" s="294" t="s">
        <v>24</v>
      </c>
      <c r="H98" s="129">
        <v>25</v>
      </c>
      <c r="I98" s="129">
        <v>30</v>
      </c>
      <c r="J98" s="129">
        <v>35</v>
      </c>
      <c r="K98" s="129">
        <v>40</v>
      </c>
      <c r="L98" s="129" t="s">
        <v>627</v>
      </c>
      <c r="M98" s="38">
        <v>28</v>
      </c>
      <c r="N98" s="38"/>
      <c r="O98" s="38"/>
      <c r="P98" s="39"/>
      <c r="Q98" s="39"/>
      <c r="R98" s="39">
        <f>+SUM(M98:Q98)</f>
        <v>28</v>
      </c>
      <c r="S98" s="38">
        <v>29</v>
      </c>
      <c r="T98" s="38"/>
      <c r="U98" s="38"/>
      <c r="V98" s="38"/>
      <c r="W98" s="38"/>
      <c r="X98" s="39">
        <f t="shared" si="36"/>
        <v>29</v>
      </c>
      <c r="Y98" s="38">
        <v>30</v>
      </c>
      <c r="Z98" s="38"/>
      <c r="AA98" s="38"/>
      <c r="AB98" s="38"/>
      <c r="AC98" s="38"/>
      <c r="AD98" s="39">
        <f t="shared" si="37"/>
        <v>30</v>
      </c>
      <c r="AE98" s="38">
        <v>32</v>
      </c>
      <c r="AF98" s="38"/>
      <c r="AG98" s="38"/>
      <c r="AH98" s="38"/>
      <c r="AI98" s="38"/>
      <c r="AJ98" s="39">
        <f t="shared" si="38"/>
        <v>32</v>
      </c>
      <c r="AK98" s="40">
        <f t="shared" si="39"/>
        <v>119</v>
      </c>
      <c r="AL98" s="40">
        <f t="shared" si="40"/>
        <v>0</v>
      </c>
      <c r="AM98" s="40">
        <f t="shared" si="41"/>
        <v>0</v>
      </c>
      <c r="AN98" s="40">
        <f t="shared" si="42"/>
        <v>0</v>
      </c>
      <c r="AO98" s="40">
        <f t="shared" si="43"/>
        <v>0</v>
      </c>
      <c r="AP98" s="8">
        <f t="shared" si="44"/>
        <v>119</v>
      </c>
    </row>
    <row r="99" spans="1:42" s="45" customFormat="1" ht="60" customHeight="1">
      <c r="A99" s="301"/>
      <c r="B99" s="301"/>
      <c r="C99" s="128" t="s">
        <v>168</v>
      </c>
      <c r="D99" s="293">
        <v>2</v>
      </c>
      <c r="E99" s="129">
        <v>16</v>
      </c>
      <c r="F99" s="293" t="s">
        <v>465</v>
      </c>
      <c r="G99" s="294" t="s">
        <v>149</v>
      </c>
      <c r="H99" s="129">
        <v>7</v>
      </c>
      <c r="I99" s="129">
        <v>10</v>
      </c>
      <c r="J99" s="129">
        <v>13</v>
      </c>
      <c r="K99" s="129">
        <v>16</v>
      </c>
      <c r="L99" s="129" t="s">
        <v>626</v>
      </c>
      <c r="M99" s="38"/>
      <c r="N99" s="38"/>
      <c r="O99" s="38">
        <v>1</v>
      </c>
      <c r="P99" s="39"/>
      <c r="Q99" s="39"/>
      <c r="R99" s="39">
        <f t="shared" si="35"/>
        <v>1</v>
      </c>
      <c r="S99" s="38"/>
      <c r="T99" s="38"/>
      <c r="U99" s="38">
        <v>1</v>
      </c>
      <c r="V99" s="38"/>
      <c r="W99" s="38"/>
      <c r="X99" s="39">
        <f t="shared" si="36"/>
        <v>1</v>
      </c>
      <c r="Y99" s="38"/>
      <c r="Z99" s="38"/>
      <c r="AA99" s="38">
        <v>1</v>
      </c>
      <c r="AB99" s="38"/>
      <c r="AC99" s="38"/>
      <c r="AD99" s="39">
        <f t="shared" si="37"/>
        <v>1</v>
      </c>
      <c r="AE99" s="38"/>
      <c r="AF99" s="38"/>
      <c r="AG99" s="38">
        <v>1</v>
      </c>
      <c r="AH99" s="38"/>
      <c r="AI99" s="38"/>
      <c r="AJ99" s="39">
        <f t="shared" si="38"/>
        <v>1</v>
      </c>
      <c r="AK99" s="40">
        <f t="shared" si="39"/>
        <v>0</v>
      </c>
      <c r="AL99" s="40">
        <f t="shared" si="40"/>
        <v>0</v>
      </c>
      <c r="AM99" s="40">
        <f t="shared" si="41"/>
        <v>4</v>
      </c>
      <c r="AN99" s="40">
        <f t="shared" si="42"/>
        <v>0</v>
      </c>
      <c r="AO99" s="40">
        <f t="shared" si="43"/>
        <v>0</v>
      </c>
      <c r="AP99" s="8">
        <f t="shared" si="44"/>
        <v>4</v>
      </c>
    </row>
    <row r="100" spans="1:42" s="79" customFormat="1" ht="15">
      <c r="A100" s="308" t="s">
        <v>484</v>
      </c>
      <c r="B100" s="308"/>
      <c r="C100" s="308"/>
      <c r="D100" s="78"/>
      <c r="E100" s="78"/>
      <c r="F100" s="78"/>
      <c r="G100" s="78"/>
      <c r="H100" s="78"/>
      <c r="I100" s="78"/>
      <c r="J100" s="78"/>
      <c r="K100" s="78"/>
      <c r="L100" s="78"/>
      <c r="M100" s="78">
        <f aca="true" t="shared" si="45" ref="M100:AI100">+SUM(M91:M99)</f>
        <v>74</v>
      </c>
      <c r="N100" s="78">
        <f t="shared" si="45"/>
        <v>0</v>
      </c>
      <c r="O100" s="78">
        <f t="shared" si="45"/>
        <v>18</v>
      </c>
      <c r="P100" s="78">
        <f t="shared" si="45"/>
        <v>0</v>
      </c>
      <c r="Q100" s="78">
        <f t="shared" si="45"/>
        <v>0</v>
      </c>
      <c r="R100" s="78">
        <f t="shared" si="45"/>
        <v>92</v>
      </c>
      <c r="S100" s="78">
        <f t="shared" si="45"/>
        <v>77</v>
      </c>
      <c r="T100" s="78">
        <f t="shared" si="45"/>
        <v>0</v>
      </c>
      <c r="U100" s="78">
        <f t="shared" si="45"/>
        <v>19</v>
      </c>
      <c r="V100" s="78">
        <f t="shared" si="45"/>
        <v>0</v>
      </c>
      <c r="W100" s="78">
        <f t="shared" si="45"/>
        <v>0</v>
      </c>
      <c r="X100" s="78">
        <f t="shared" si="45"/>
        <v>96</v>
      </c>
      <c r="Y100" s="78">
        <f t="shared" si="45"/>
        <v>81</v>
      </c>
      <c r="Z100" s="78">
        <f t="shared" si="45"/>
        <v>0</v>
      </c>
      <c r="AA100" s="78">
        <f t="shared" si="45"/>
        <v>20</v>
      </c>
      <c r="AB100" s="78">
        <f t="shared" si="45"/>
        <v>0</v>
      </c>
      <c r="AC100" s="78">
        <f t="shared" si="45"/>
        <v>0</v>
      </c>
      <c r="AD100" s="78">
        <f t="shared" si="45"/>
        <v>101</v>
      </c>
      <c r="AE100" s="78">
        <f t="shared" si="45"/>
        <v>85</v>
      </c>
      <c r="AF100" s="78">
        <f t="shared" si="45"/>
        <v>0</v>
      </c>
      <c r="AG100" s="78">
        <f t="shared" si="45"/>
        <v>21</v>
      </c>
      <c r="AH100" s="78">
        <f t="shared" si="45"/>
        <v>0</v>
      </c>
      <c r="AI100" s="78">
        <f t="shared" si="45"/>
        <v>0</v>
      </c>
      <c r="AJ100" s="78">
        <f aca="true" t="shared" si="46" ref="AJ100:AP100">+SUM(AJ91:AJ99)</f>
        <v>106</v>
      </c>
      <c r="AK100" s="78">
        <f t="shared" si="46"/>
        <v>317</v>
      </c>
      <c r="AL100" s="78">
        <f t="shared" si="46"/>
        <v>0</v>
      </c>
      <c r="AM100" s="78">
        <f t="shared" si="46"/>
        <v>78</v>
      </c>
      <c r="AN100" s="78">
        <f t="shared" si="46"/>
        <v>0</v>
      </c>
      <c r="AO100" s="78">
        <f t="shared" si="46"/>
        <v>0</v>
      </c>
      <c r="AP100" s="78">
        <f t="shared" si="46"/>
        <v>395</v>
      </c>
    </row>
    <row r="101" spans="1:42" s="49" customFormat="1" ht="21.75" customHeight="1">
      <c r="A101" s="307" t="s">
        <v>586</v>
      </c>
      <c r="B101" s="307"/>
      <c r="C101" s="307"/>
      <c r="D101" s="307"/>
      <c r="E101" s="307"/>
      <c r="F101" s="307"/>
      <c r="G101" s="307"/>
      <c r="H101" s="307"/>
      <c r="I101" s="307"/>
      <c r="J101" s="307"/>
      <c r="K101" s="307"/>
      <c r="L101" s="307"/>
      <c r="M101" s="44"/>
      <c r="N101" s="44"/>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row>
    <row r="102" spans="1:42" s="49" customFormat="1" ht="50.25" customHeight="1">
      <c r="A102" s="316" t="s">
        <v>253</v>
      </c>
      <c r="B102" s="316"/>
      <c r="C102" s="316"/>
      <c r="D102" s="316"/>
      <c r="E102" s="316"/>
      <c r="F102" s="316"/>
      <c r="G102" s="316"/>
      <c r="H102" s="316"/>
      <c r="I102" s="316"/>
      <c r="J102" s="316"/>
      <c r="K102" s="316"/>
      <c r="L102" s="316"/>
      <c r="M102" s="42"/>
      <c r="N102" s="42"/>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row>
    <row r="103" spans="1:42" s="49" customFormat="1" ht="16.5" customHeight="1">
      <c r="A103" s="320" t="s">
        <v>587</v>
      </c>
      <c r="B103" s="320"/>
      <c r="C103" s="320"/>
      <c r="D103" s="320"/>
      <c r="E103" s="320"/>
      <c r="F103" s="320"/>
      <c r="G103" s="320"/>
      <c r="H103" s="320"/>
      <c r="I103" s="320"/>
      <c r="J103" s="320"/>
      <c r="K103" s="320"/>
      <c r="L103" s="320"/>
      <c r="M103" s="42"/>
      <c r="N103" s="42"/>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row>
    <row r="104" spans="1:42" s="118" customFormat="1" ht="18" customHeight="1">
      <c r="A104" s="304" t="s">
        <v>450</v>
      </c>
      <c r="B104" s="304" t="s">
        <v>451</v>
      </c>
      <c r="C104" s="326" t="s">
        <v>452</v>
      </c>
      <c r="D104" s="304" t="s">
        <v>453</v>
      </c>
      <c r="E104" s="304" t="s">
        <v>454</v>
      </c>
      <c r="F104" s="305" t="s">
        <v>455</v>
      </c>
      <c r="G104" s="305" t="s">
        <v>641</v>
      </c>
      <c r="H104" s="305" t="s">
        <v>657</v>
      </c>
      <c r="I104" s="305" t="s">
        <v>658</v>
      </c>
      <c r="J104" s="305" t="s">
        <v>659</v>
      </c>
      <c r="K104" s="305" t="s">
        <v>456</v>
      </c>
      <c r="L104" s="304" t="s">
        <v>449</v>
      </c>
      <c r="M104" s="325">
        <v>2008</v>
      </c>
      <c r="N104" s="325"/>
      <c r="O104" s="325"/>
      <c r="P104" s="325"/>
      <c r="Q104" s="325"/>
      <c r="R104" s="325"/>
      <c r="S104" s="326">
        <v>2009</v>
      </c>
      <c r="T104" s="326"/>
      <c r="U104" s="326"/>
      <c r="V104" s="326"/>
      <c r="W104" s="326"/>
      <c r="X104" s="326"/>
      <c r="Y104" s="326">
        <v>2010</v>
      </c>
      <c r="Z104" s="326"/>
      <c r="AA104" s="326"/>
      <c r="AB104" s="326"/>
      <c r="AC104" s="326"/>
      <c r="AD104" s="326"/>
      <c r="AE104" s="326">
        <v>2011</v>
      </c>
      <c r="AF104" s="326"/>
      <c r="AG104" s="326"/>
      <c r="AH104" s="326"/>
      <c r="AI104" s="326"/>
      <c r="AJ104" s="326"/>
      <c r="AK104" s="326" t="s">
        <v>448</v>
      </c>
      <c r="AL104" s="326"/>
      <c r="AM104" s="326"/>
      <c r="AN104" s="326"/>
      <c r="AO104" s="326"/>
      <c r="AP104" s="326"/>
    </row>
    <row r="105" spans="1:42" s="118" customFormat="1" ht="15">
      <c r="A105" s="304"/>
      <c r="B105" s="304"/>
      <c r="C105" s="326"/>
      <c r="D105" s="304"/>
      <c r="E105" s="304"/>
      <c r="F105" s="305"/>
      <c r="G105" s="305"/>
      <c r="H105" s="305"/>
      <c r="I105" s="305"/>
      <c r="J105" s="305"/>
      <c r="K105" s="305"/>
      <c r="L105" s="304"/>
      <c r="M105" s="117" t="s">
        <v>457</v>
      </c>
      <c r="N105" s="117" t="s">
        <v>458</v>
      </c>
      <c r="O105" s="117" t="s">
        <v>459</v>
      </c>
      <c r="P105" s="117" t="s">
        <v>460</v>
      </c>
      <c r="Q105" s="117" t="s">
        <v>461</v>
      </c>
      <c r="R105" s="117" t="s">
        <v>448</v>
      </c>
      <c r="S105" s="117" t="s">
        <v>457</v>
      </c>
      <c r="T105" s="117" t="s">
        <v>458</v>
      </c>
      <c r="U105" s="117" t="s">
        <v>459</v>
      </c>
      <c r="V105" s="117" t="s">
        <v>460</v>
      </c>
      <c r="W105" s="117" t="s">
        <v>461</v>
      </c>
      <c r="X105" s="117" t="s">
        <v>448</v>
      </c>
      <c r="Y105" s="117" t="s">
        <v>457</v>
      </c>
      <c r="Z105" s="117" t="s">
        <v>458</v>
      </c>
      <c r="AA105" s="117" t="s">
        <v>459</v>
      </c>
      <c r="AB105" s="117" t="s">
        <v>460</v>
      </c>
      <c r="AC105" s="117" t="s">
        <v>461</v>
      </c>
      <c r="AD105" s="117" t="s">
        <v>448</v>
      </c>
      <c r="AE105" s="117" t="s">
        <v>457</v>
      </c>
      <c r="AF105" s="117" t="s">
        <v>458</v>
      </c>
      <c r="AG105" s="117" t="s">
        <v>459</v>
      </c>
      <c r="AH105" s="117" t="s">
        <v>460</v>
      </c>
      <c r="AI105" s="117" t="s">
        <v>461</v>
      </c>
      <c r="AJ105" s="117" t="s">
        <v>448</v>
      </c>
      <c r="AK105" s="8" t="s">
        <v>457</v>
      </c>
      <c r="AL105" s="8" t="s">
        <v>458</v>
      </c>
      <c r="AM105" s="8" t="s">
        <v>459</v>
      </c>
      <c r="AN105" s="8" t="s">
        <v>460</v>
      </c>
      <c r="AO105" s="8" t="s">
        <v>461</v>
      </c>
      <c r="AP105" s="8" t="s">
        <v>448</v>
      </c>
    </row>
    <row r="106" spans="1:42" s="45" customFormat="1" ht="48">
      <c r="A106" s="315" t="s">
        <v>630</v>
      </c>
      <c r="B106" s="300" t="s">
        <v>695</v>
      </c>
      <c r="C106" s="5" t="s">
        <v>696</v>
      </c>
      <c r="D106" s="70">
        <v>30</v>
      </c>
      <c r="E106" s="70">
        <v>40</v>
      </c>
      <c r="F106" s="70" t="s">
        <v>465</v>
      </c>
      <c r="G106" s="70" t="s">
        <v>697</v>
      </c>
      <c r="H106" s="70">
        <v>30</v>
      </c>
      <c r="I106" s="70">
        <v>35</v>
      </c>
      <c r="J106" s="70">
        <v>40</v>
      </c>
      <c r="K106" s="70">
        <v>40</v>
      </c>
      <c r="L106" s="71" t="s">
        <v>629</v>
      </c>
      <c r="M106" s="38">
        <v>14</v>
      </c>
      <c r="N106" s="38">
        <v>7</v>
      </c>
      <c r="O106" s="38"/>
      <c r="P106" s="39"/>
      <c r="Q106" s="39"/>
      <c r="R106" s="39">
        <f aca="true" t="shared" si="47" ref="R106:R116">+SUM(M106:Q106)</f>
        <v>21</v>
      </c>
      <c r="S106" s="38">
        <v>15</v>
      </c>
      <c r="T106" s="38">
        <v>7</v>
      </c>
      <c r="U106" s="38"/>
      <c r="V106" s="38"/>
      <c r="W106" s="38"/>
      <c r="X106" s="39">
        <f aca="true" t="shared" si="48" ref="X106:X116">+SUM(S106:W106)</f>
        <v>22</v>
      </c>
      <c r="Y106" s="38">
        <v>15</v>
      </c>
      <c r="Z106" s="38">
        <v>8</v>
      </c>
      <c r="AA106" s="38"/>
      <c r="AB106" s="38"/>
      <c r="AC106" s="38"/>
      <c r="AD106" s="39">
        <f aca="true" t="shared" si="49" ref="AD106:AD116">+SUM(Y106:AC106)</f>
        <v>23</v>
      </c>
      <c r="AE106" s="38">
        <v>16</v>
      </c>
      <c r="AF106" s="38">
        <v>8</v>
      </c>
      <c r="AG106" s="38"/>
      <c r="AH106" s="38"/>
      <c r="AI106" s="38"/>
      <c r="AJ106" s="39">
        <f aca="true" t="shared" si="50" ref="AJ106:AJ116">+SUM(AE106:AI106)</f>
        <v>24</v>
      </c>
      <c r="AK106" s="40">
        <f>+M106+S106+Y106+AE106</f>
        <v>60</v>
      </c>
      <c r="AL106" s="40">
        <f>+N106+T106+Z106+AF106</f>
        <v>30</v>
      </c>
      <c r="AM106" s="40">
        <f>+O106+U106+AA106+AG106</f>
        <v>0</v>
      </c>
      <c r="AN106" s="40">
        <f>+P106+V106+AB106+AH106</f>
        <v>0</v>
      </c>
      <c r="AO106" s="40">
        <f>+Q106+W106+AC106+AI106</f>
        <v>0</v>
      </c>
      <c r="AP106" s="8">
        <f>+SUM(AK106:AO106)</f>
        <v>90</v>
      </c>
    </row>
    <row r="107" spans="1:42" s="45" customFormat="1" ht="28.5" customHeight="1">
      <c r="A107" s="315"/>
      <c r="B107" s="300"/>
      <c r="C107" s="5" t="s">
        <v>477</v>
      </c>
      <c r="D107" s="70">
        <v>1</v>
      </c>
      <c r="E107" s="70">
        <v>3</v>
      </c>
      <c r="F107" s="70" t="s">
        <v>465</v>
      </c>
      <c r="G107" s="70" t="s">
        <v>698</v>
      </c>
      <c r="H107" s="70">
        <v>1</v>
      </c>
      <c r="I107" s="70">
        <v>2</v>
      </c>
      <c r="J107" s="70">
        <v>3</v>
      </c>
      <c r="K107" s="70">
        <v>3</v>
      </c>
      <c r="L107" s="71" t="s">
        <v>629</v>
      </c>
      <c r="M107" s="38">
        <v>27</v>
      </c>
      <c r="N107" s="38"/>
      <c r="O107" s="38"/>
      <c r="P107" s="39"/>
      <c r="Q107" s="39"/>
      <c r="R107" s="39">
        <f t="shared" si="47"/>
        <v>27</v>
      </c>
      <c r="S107" s="38">
        <v>28</v>
      </c>
      <c r="T107" s="38"/>
      <c r="U107" s="38"/>
      <c r="V107" s="38"/>
      <c r="W107" s="38"/>
      <c r="X107" s="39">
        <f t="shared" si="48"/>
        <v>28</v>
      </c>
      <c r="Y107" s="38">
        <v>30</v>
      </c>
      <c r="Z107" s="38"/>
      <c r="AA107" s="38"/>
      <c r="AB107" s="38"/>
      <c r="AC107" s="38"/>
      <c r="AD107" s="39">
        <f t="shared" si="49"/>
        <v>30</v>
      </c>
      <c r="AE107" s="38">
        <v>31</v>
      </c>
      <c r="AF107" s="38"/>
      <c r="AG107" s="38"/>
      <c r="AH107" s="38"/>
      <c r="AI107" s="38"/>
      <c r="AJ107" s="39">
        <f t="shared" si="50"/>
        <v>31</v>
      </c>
      <c r="AK107" s="40">
        <f aca="true" t="shared" si="51" ref="AK107:AK116">+M107+S107+Y107+AE107</f>
        <v>116</v>
      </c>
      <c r="AL107" s="40">
        <f aca="true" t="shared" si="52" ref="AL107:AL116">+N107+T107+Z107+AF107</f>
        <v>0</v>
      </c>
      <c r="AM107" s="40">
        <f aca="true" t="shared" si="53" ref="AM107:AM116">+O107+U107+AA107+AG107</f>
        <v>0</v>
      </c>
      <c r="AN107" s="40">
        <f aca="true" t="shared" si="54" ref="AN107:AN116">+P107+V107+AB107+AH107</f>
        <v>0</v>
      </c>
      <c r="AO107" s="40">
        <f aca="true" t="shared" si="55" ref="AO107:AO116">+Q107+W107+AC107+AI107</f>
        <v>0</v>
      </c>
      <c r="AP107" s="8">
        <f aca="true" t="shared" si="56" ref="AP107:AP116">+SUM(AK107:AO107)</f>
        <v>116</v>
      </c>
    </row>
    <row r="108" spans="1:42" s="45" customFormat="1" ht="36">
      <c r="A108" s="315"/>
      <c r="B108" s="300"/>
      <c r="C108" s="5" t="s">
        <v>478</v>
      </c>
      <c r="D108" s="70">
        <v>1</v>
      </c>
      <c r="E108" s="70">
        <v>3</v>
      </c>
      <c r="F108" s="70" t="s">
        <v>465</v>
      </c>
      <c r="G108" s="70" t="s">
        <v>699</v>
      </c>
      <c r="H108" s="70">
        <v>1</v>
      </c>
      <c r="I108" s="70">
        <v>2</v>
      </c>
      <c r="J108" s="70">
        <v>3</v>
      </c>
      <c r="K108" s="70">
        <v>3</v>
      </c>
      <c r="L108" s="71" t="s">
        <v>629</v>
      </c>
      <c r="M108" s="38">
        <v>3</v>
      </c>
      <c r="N108" s="38"/>
      <c r="O108" s="38"/>
      <c r="P108" s="39"/>
      <c r="Q108" s="39"/>
      <c r="R108" s="39">
        <f t="shared" si="47"/>
        <v>3</v>
      </c>
      <c r="S108" s="38">
        <v>3</v>
      </c>
      <c r="T108" s="38"/>
      <c r="U108" s="38"/>
      <c r="V108" s="38"/>
      <c r="W108" s="38"/>
      <c r="X108" s="39">
        <f t="shared" si="48"/>
        <v>3</v>
      </c>
      <c r="Y108" s="38">
        <v>3</v>
      </c>
      <c r="Z108" s="38"/>
      <c r="AA108" s="38"/>
      <c r="AB108" s="38"/>
      <c r="AC108" s="38"/>
      <c r="AD108" s="39">
        <f t="shared" si="49"/>
        <v>3</v>
      </c>
      <c r="AE108" s="38">
        <v>3</v>
      </c>
      <c r="AF108" s="38"/>
      <c r="AG108" s="38"/>
      <c r="AH108" s="38"/>
      <c r="AI108" s="38"/>
      <c r="AJ108" s="39">
        <f t="shared" si="50"/>
        <v>3</v>
      </c>
      <c r="AK108" s="40">
        <f t="shared" si="51"/>
        <v>12</v>
      </c>
      <c r="AL108" s="40">
        <f t="shared" si="52"/>
        <v>0</v>
      </c>
      <c r="AM108" s="40">
        <f t="shared" si="53"/>
        <v>0</v>
      </c>
      <c r="AN108" s="40">
        <f t="shared" si="54"/>
        <v>0</v>
      </c>
      <c r="AO108" s="40">
        <f t="shared" si="55"/>
        <v>0</v>
      </c>
      <c r="AP108" s="8">
        <f t="shared" si="56"/>
        <v>12</v>
      </c>
    </row>
    <row r="109" spans="1:42" s="45" customFormat="1" ht="36.75" customHeight="1">
      <c r="A109" s="315"/>
      <c r="B109" s="300"/>
      <c r="C109" s="5" t="s">
        <v>665</v>
      </c>
      <c r="D109" s="70">
        <v>1</v>
      </c>
      <c r="E109" s="70">
        <v>2</v>
      </c>
      <c r="F109" s="70" t="s">
        <v>465</v>
      </c>
      <c r="G109" s="70" t="s">
        <v>700</v>
      </c>
      <c r="H109" s="70">
        <v>1</v>
      </c>
      <c r="I109" s="70">
        <v>1</v>
      </c>
      <c r="J109" s="70">
        <v>1</v>
      </c>
      <c r="K109" s="70">
        <v>2</v>
      </c>
      <c r="L109" s="23" t="s">
        <v>628</v>
      </c>
      <c r="M109" s="38"/>
      <c r="N109" s="38"/>
      <c r="O109" s="38">
        <v>1</v>
      </c>
      <c r="P109" s="39"/>
      <c r="Q109" s="39"/>
      <c r="R109" s="39">
        <f t="shared" si="47"/>
        <v>1</v>
      </c>
      <c r="S109" s="38"/>
      <c r="T109" s="38"/>
      <c r="U109" s="38">
        <v>1</v>
      </c>
      <c r="V109" s="38"/>
      <c r="W109" s="38"/>
      <c r="X109" s="39">
        <f t="shared" si="48"/>
        <v>1</v>
      </c>
      <c r="Y109" s="38"/>
      <c r="Z109" s="38"/>
      <c r="AA109" s="38">
        <v>1</v>
      </c>
      <c r="AB109" s="38"/>
      <c r="AC109" s="38"/>
      <c r="AD109" s="39">
        <f t="shared" si="49"/>
        <v>1</v>
      </c>
      <c r="AE109" s="38"/>
      <c r="AF109" s="38"/>
      <c r="AG109" s="38">
        <v>1</v>
      </c>
      <c r="AH109" s="38"/>
      <c r="AI109" s="38"/>
      <c r="AJ109" s="39">
        <f t="shared" si="50"/>
        <v>1</v>
      </c>
      <c r="AK109" s="40">
        <f t="shared" si="51"/>
        <v>0</v>
      </c>
      <c r="AL109" s="40">
        <f t="shared" si="52"/>
        <v>0</v>
      </c>
      <c r="AM109" s="40">
        <f t="shared" si="53"/>
        <v>4</v>
      </c>
      <c r="AN109" s="40">
        <f t="shared" si="54"/>
        <v>0</v>
      </c>
      <c r="AO109" s="40">
        <f t="shared" si="55"/>
        <v>0</v>
      </c>
      <c r="AP109" s="8">
        <f t="shared" si="56"/>
        <v>4</v>
      </c>
    </row>
    <row r="110" spans="1:42" s="45" customFormat="1" ht="60">
      <c r="A110" s="315"/>
      <c r="B110" s="300"/>
      <c r="C110" s="5" t="s">
        <v>701</v>
      </c>
      <c r="D110" s="70">
        <v>3</v>
      </c>
      <c r="E110" s="70">
        <v>5</v>
      </c>
      <c r="F110" s="70" t="s">
        <v>465</v>
      </c>
      <c r="G110" s="70" t="s">
        <v>702</v>
      </c>
      <c r="H110" s="70">
        <v>3</v>
      </c>
      <c r="I110" s="70">
        <v>3</v>
      </c>
      <c r="J110" s="70">
        <v>4</v>
      </c>
      <c r="K110" s="70">
        <v>4</v>
      </c>
      <c r="L110" s="71" t="s">
        <v>629</v>
      </c>
      <c r="M110" s="38">
        <v>4</v>
      </c>
      <c r="N110" s="38"/>
      <c r="O110" s="38"/>
      <c r="P110" s="38">
        <v>12</v>
      </c>
      <c r="Q110" s="39"/>
      <c r="R110" s="39">
        <f t="shared" si="47"/>
        <v>16</v>
      </c>
      <c r="S110" s="38">
        <v>4</v>
      </c>
      <c r="T110" s="38"/>
      <c r="U110" s="38"/>
      <c r="V110" s="38">
        <v>13</v>
      </c>
      <c r="W110" s="38"/>
      <c r="X110" s="39">
        <f t="shared" si="48"/>
        <v>17</v>
      </c>
      <c r="Y110" s="38">
        <v>4</v>
      </c>
      <c r="Z110" s="38"/>
      <c r="AA110" s="38"/>
      <c r="AB110" s="38">
        <v>13</v>
      </c>
      <c r="AC110" s="38"/>
      <c r="AD110" s="39">
        <f t="shared" si="49"/>
        <v>17</v>
      </c>
      <c r="AE110" s="38">
        <v>5</v>
      </c>
      <c r="AF110" s="38"/>
      <c r="AG110" s="38"/>
      <c r="AH110" s="38">
        <v>14</v>
      </c>
      <c r="AI110" s="38"/>
      <c r="AJ110" s="39">
        <f t="shared" si="50"/>
        <v>19</v>
      </c>
      <c r="AK110" s="40">
        <f t="shared" si="51"/>
        <v>17</v>
      </c>
      <c r="AL110" s="40">
        <f t="shared" si="52"/>
        <v>0</v>
      </c>
      <c r="AM110" s="40">
        <f t="shared" si="53"/>
        <v>0</v>
      </c>
      <c r="AN110" s="40">
        <f t="shared" si="54"/>
        <v>52</v>
      </c>
      <c r="AO110" s="40">
        <f t="shared" si="55"/>
        <v>0</v>
      </c>
      <c r="AP110" s="8">
        <f t="shared" si="56"/>
        <v>69</v>
      </c>
    </row>
    <row r="111" spans="1:42" s="45" customFormat="1" ht="48">
      <c r="A111" s="315"/>
      <c r="B111" s="300"/>
      <c r="C111" s="5" t="s">
        <v>479</v>
      </c>
      <c r="D111" s="72">
        <v>5</v>
      </c>
      <c r="E111" s="72">
        <v>8</v>
      </c>
      <c r="F111" s="70" t="s">
        <v>465</v>
      </c>
      <c r="G111" s="72" t="s">
        <v>703</v>
      </c>
      <c r="H111" s="72">
        <v>5</v>
      </c>
      <c r="I111" s="72">
        <v>6</v>
      </c>
      <c r="J111" s="72">
        <v>7</v>
      </c>
      <c r="K111" s="72">
        <v>8</v>
      </c>
      <c r="L111" s="71" t="s">
        <v>629</v>
      </c>
      <c r="M111" s="38">
        <v>8</v>
      </c>
      <c r="N111" s="38">
        <v>9</v>
      </c>
      <c r="O111" s="38"/>
      <c r="P111" s="39"/>
      <c r="Q111" s="39"/>
      <c r="R111" s="39">
        <f>+SUM(M111:Q111)</f>
        <v>17</v>
      </c>
      <c r="S111" s="38">
        <v>8</v>
      </c>
      <c r="T111" s="38">
        <v>9</v>
      </c>
      <c r="U111" s="38"/>
      <c r="V111" s="38"/>
      <c r="W111" s="38"/>
      <c r="X111" s="39">
        <f>+SUM(S111:W111)</f>
        <v>17</v>
      </c>
      <c r="Y111" s="38">
        <v>9</v>
      </c>
      <c r="Z111" s="38">
        <v>10</v>
      </c>
      <c r="AA111" s="38"/>
      <c r="AB111" s="38"/>
      <c r="AC111" s="38"/>
      <c r="AD111" s="39">
        <f>+SUM(Y111:AC111)</f>
        <v>19</v>
      </c>
      <c r="AE111" s="38">
        <v>9</v>
      </c>
      <c r="AF111" s="38">
        <v>10</v>
      </c>
      <c r="AG111" s="38"/>
      <c r="AH111" s="38"/>
      <c r="AI111" s="38"/>
      <c r="AJ111" s="39">
        <f>+SUM(AE111:AI111)</f>
        <v>19</v>
      </c>
      <c r="AK111" s="40">
        <f t="shared" si="51"/>
        <v>34</v>
      </c>
      <c r="AL111" s="40">
        <f t="shared" si="52"/>
        <v>38</v>
      </c>
      <c r="AM111" s="40">
        <f t="shared" si="53"/>
        <v>0</v>
      </c>
      <c r="AN111" s="40">
        <f t="shared" si="54"/>
        <v>0</v>
      </c>
      <c r="AO111" s="40">
        <f t="shared" si="55"/>
        <v>0</v>
      </c>
      <c r="AP111" s="8">
        <f t="shared" si="56"/>
        <v>72</v>
      </c>
    </row>
    <row r="112" spans="1:42" s="45" customFormat="1" ht="29.25" customHeight="1">
      <c r="A112" s="315" t="s">
        <v>631</v>
      </c>
      <c r="B112" s="300" t="s">
        <v>704</v>
      </c>
      <c r="C112" s="5" t="s">
        <v>480</v>
      </c>
      <c r="D112" s="72">
        <v>15</v>
      </c>
      <c r="E112" s="72">
        <v>35</v>
      </c>
      <c r="F112" s="70" t="s">
        <v>465</v>
      </c>
      <c r="G112" s="72" t="s">
        <v>200</v>
      </c>
      <c r="H112" s="72">
        <v>20</v>
      </c>
      <c r="I112" s="72">
        <v>25</v>
      </c>
      <c r="J112" s="72">
        <v>30</v>
      </c>
      <c r="K112" s="72">
        <v>35</v>
      </c>
      <c r="L112" s="71" t="s">
        <v>629</v>
      </c>
      <c r="M112" s="38"/>
      <c r="N112" s="38"/>
      <c r="O112" s="38"/>
      <c r="P112" s="38">
        <v>13</v>
      </c>
      <c r="Q112" s="39"/>
      <c r="R112" s="39">
        <f t="shared" si="47"/>
        <v>13</v>
      </c>
      <c r="S112" s="38"/>
      <c r="T112" s="38"/>
      <c r="U112" s="38"/>
      <c r="V112" s="38">
        <v>14</v>
      </c>
      <c r="W112" s="38"/>
      <c r="X112" s="39">
        <f t="shared" si="48"/>
        <v>14</v>
      </c>
      <c r="Y112" s="38"/>
      <c r="Z112" s="38"/>
      <c r="AA112" s="38"/>
      <c r="AB112" s="38">
        <v>14</v>
      </c>
      <c r="AC112" s="38"/>
      <c r="AD112" s="39">
        <f t="shared" si="49"/>
        <v>14</v>
      </c>
      <c r="AE112" s="38"/>
      <c r="AF112" s="38"/>
      <c r="AG112" s="38">
        <v>10</v>
      </c>
      <c r="AH112" s="38">
        <v>15</v>
      </c>
      <c r="AI112" s="38"/>
      <c r="AJ112" s="39">
        <f t="shared" si="50"/>
        <v>25</v>
      </c>
      <c r="AK112" s="40">
        <f t="shared" si="51"/>
        <v>0</v>
      </c>
      <c r="AL112" s="40">
        <f t="shared" si="52"/>
        <v>0</v>
      </c>
      <c r="AM112" s="40">
        <f t="shared" si="53"/>
        <v>10</v>
      </c>
      <c r="AN112" s="40">
        <f t="shared" si="54"/>
        <v>56</v>
      </c>
      <c r="AO112" s="40">
        <f t="shared" si="55"/>
        <v>0</v>
      </c>
      <c r="AP112" s="8">
        <f t="shared" si="56"/>
        <v>66</v>
      </c>
    </row>
    <row r="113" spans="1:42" s="45" customFormat="1" ht="36">
      <c r="A113" s="315"/>
      <c r="B113" s="300"/>
      <c r="C113" s="5" t="s">
        <v>481</v>
      </c>
      <c r="D113" s="72">
        <v>4</v>
      </c>
      <c r="E113" s="72">
        <v>8</v>
      </c>
      <c r="F113" s="70" t="s">
        <v>465</v>
      </c>
      <c r="G113" s="72" t="s">
        <v>705</v>
      </c>
      <c r="H113" s="72">
        <v>5</v>
      </c>
      <c r="I113" s="72">
        <v>6</v>
      </c>
      <c r="J113" s="72">
        <v>7</v>
      </c>
      <c r="K113" s="72">
        <v>8</v>
      </c>
      <c r="L113" s="71" t="s">
        <v>629</v>
      </c>
      <c r="M113" s="38"/>
      <c r="N113" s="38">
        <v>8</v>
      </c>
      <c r="O113" s="38"/>
      <c r="P113" s="39"/>
      <c r="Q113" s="39"/>
      <c r="R113" s="39">
        <f t="shared" si="47"/>
        <v>8</v>
      </c>
      <c r="S113" s="38"/>
      <c r="T113" s="38">
        <v>8</v>
      </c>
      <c r="U113" s="38"/>
      <c r="V113" s="38"/>
      <c r="W113" s="38"/>
      <c r="X113" s="39">
        <f t="shared" si="48"/>
        <v>8</v>
      </c>
      <c r="Y113" s="38"/>
      <c r="Z113" s="38">
        <v>9</v>
      </c>
      <c r="AA113" s="38"/>
      <c r="AB113" s="38"/>
      <c r="AC113" s="38"/>
      <c r="AD113" s="39">
        <f t="shared" si="49"/>
        <v>9</v>
      </c>
      <c r="AE113" s="38"/>
      <c r="AF113" s="38">
        <v>9</v>
      </c>
      <c r="AG113" s="38"/>
      <c r="AH113" s="38"/>
      <c r="AI113" s="38"/>
      <c r="AJ113" s="39">
        <f t="shared" si="50"/>
        <v>9</v>
      </c>
      <c r="AK113" s="40">
        <f t="shared" si="51"/>
        <v>0</v>
      </c>
      <c r="AL113" s="40">
        <f t="shared" si="52"/>
        <v>34</v>
      </c>
      <c r="AM113" s="40">
        <f t="shared" si="53"/>
        <v>0</v>
      </c>
      <c r="AN113" s="40">
        <f t="shared" si="54"/>
        <v>0</v>
      </c>
      <c r="AO113" s="40">
        <f t="shared" si="55"/>
        <v>0</v>
      </c>
      <c r="AP113" s="8">
        <f t="shared" si="56"/>
        <v>34</v>
      </c>
    </row>
    <row r="114" spans="1:42" s="45" customFormat="1" ht="36">
      <c r="A114" s="315" t="s">
        <v>632</v>
      </c>
      <c r="B114" s="300" t="s">
        <v>706</v>
      </c>
      <c r="C114" s="5" t="s">
        <v>482</v>
      </c>
      <c r="D114" s="23">
        <v>3</v>
      </c>
      <c r="E114" s="23">
        <v>5</v>
      </c>
      <c r="F114" s="70" t="s">
        <v>465</v>
      </c>
      <c r="G114" s="23" t="s">
        <v>707</v>
      </c>
      <c r="H114" s="23">
        <v>3</v>
      </c>
      <c r="I114" s="23">
        <v>4</v>
      </c>
      <c r="J114" s="23">
        <v>5</v>
      </c>
      <c r="K114" s="23">
        <v>5</v>
      </c>
      <c r="L114" s="71" t="s">
        <v>629</v>
      </c>
      <c r="M114" s="38"/>
      <c r="N114" s="38">
        <v>1</v>
      </c>
      <c r="O114" s="38"/>
      <c r="P114" s="39"/>
      <c r="Q114" s="39"/>
      <c r="R114" s="39">
        <f t="shared" si="47"/>
        <v>1</v>
      </c>
      <c r="S114" s="38"/>
      <c r="T114" s="38">
        <v>1</v>
      </c>
      <c r="U114" s="38"/>
      <c r="V114" s="38"/>
      <c r="W114" s="38"/>
      <c r="X114" s="39">
        <f t="shared" si="48"/>
        <v>1</v>
      </c>
      <c r="Y114" s="38"/>
      <c r="Z114" s="38">
        <v>1</v>
      </c>
      <c r="AA114" s="38"/>
      <c r="AB114" s="38"/>
      <c r="AC114" s="38"/>
      <c r="AD114" s="39">
        <f t="shared" si="49"/>
        <v>1</v>
      </c>
      <c r="AE114" s="38"/>
      <c r="AF114" s="38">
        <v>1</v>
      </c>
      <c r="AG114" s="38"/>
      <c r="AH114" s="38"/>
      <c r="AI114" s="38"/>
      <c r="AJ114" s="39">
        <f t="shared" si="50"/>
        <v>1</v>
      </c>
      <c r="AK114" s="40">
        <f t="shared" si="51"/>
        <v>0</v>
      </c>
      <c r="AL114" s="40">
        <f t="shared" si="52"/>
        <v>4</v>
      </c>
      <c r="AM114" s="40">
        <f t="shared" si="53"/>
        <v>0</v>
      </c>
      <c r="AN114" s="40">
        <f t="shared" si="54"/>
        <v>0</v>
      </c>
      <c r="AO114" s="40">
        <f t="shared" si="55"/>
        <v>0</v>
      </c>
      <c r="AP114" s="8">
        <f t="shared" si="56"/>
        <v>4</v>
      </c>
    </row>
    <row r="115" spans="1:42" s="45" customFormat="1" ht="36">
      <c r="A115" s="315"/>
      <c r="B115" s="300"/>
      <c r="C115" s="5" t="s">
        <v>483</v>
      </c>
      <c r="D115" s="23">
        <v>3</v>
      </c>
      <c r="E115" s="23">
        <v>3</v>
      </c>
      <c r="F115" s="70" t="s">
        <v>465</v>
      </c>
      <c r="G115" s="23" t="s">
        <v>708</v>
      </c>
      <c r="H115" s="23">
        <v>3</v>
      </c>
      <c r="I115" s="23">
        <v>3</v>
      </c>
      <c r="J115" s="23">
        <v>3</v>
      </c>
      <c r="K115" s="23">
        <v>3</v>
      </c>
      <c r="L115" s="71" t="s">
        <v>629</v>
      </c>
      <c r="M115" s="38"/>
      <c r="N115" s="38">
        <v>1</v>
      </c>
      <c r="O115" s="38"/>
      <c r="P115" s="39"/>
      <c r="Q115" s="39"/>
      <c r="R115" s="39">
        <f>+SUM(M115:Q115)</f>
        <v>1</v>
      </c>
      <c r="S115" s="38"/>
      <c r="T115" s="38">
        <v>1</v>
      </c>
      <c r="U115" s="38"/>
      <c r="V115" s="38"/>
      <c r="W115" s="38"/>
      <c r="X115" s="39">
        <f>+SUM(S115:W115)</f>
        <v>1</v>
      </c>
      <c r="Y115" s="38"/>
      <c r="Z115" s="38">
        <v>1</v>
      </c>
      <c r="AA115" s="38"/>
      <c r="AB115" s="38"/>
      <c r="AC115" s="38"/>
      <c r="AD115" s="39">
        <f>+SUM(Y115:AC115)</f>
        <v>1</v>
      </c>
      <c r="AE115" s="38"/>
      <c r="AF115" s="38">
        <v>1</v>
      </c>
      <c r="AG115" s="38"/>
      <c r="AH115" s="38"/>
      <c r="AI115" s="38"/>
      <c r="AJ115" s="39">
        <f>+SUM(AE115:AI115)</f>
        <v>1</v>
      </c>
      <c r="AK115" s="40">
        <f t="shared" si="51"/>
        <v>0</v>
      </c>
      <c r="AL115" s="40">
        <f t="shared" si="52"/>
        <v>4</v>
      </c>
      <c r="AM115" s="40">
        <f t="shared" si="53"/>
        <v>0</v>
      </c>
      <c r="AN115" s="40">
        <f t="shared" si="54"/>
        <v>0</v>
      </c>
      <c r="AO115" s="40">
        <f t="shared" si="55"/>
        <v>0</v>
      </c>
      <c r="AP115" s="8">
        <f t="shared" si="56"/>
        <v>4</v>
      </c>
    </row>
    <row r="116" spans="1:42" s="45" customFormat="1" ht="36">
      <c r="A116" s="315"/>
      <c r="B116" s="300"/>
      <c r="C116" s="5" t="s">
        <v>666</v>
      </c>
      <c r="D116" s="23">
        <v>0</v>
      </c>
      <c r="E116" s="23">
        <v>1</v>
      </c>
      <c r="F116" s="70" t="s">
        <v>465</v>
      </c>
      <c r="G116" s="23" t="s">
        <v>149</v>
      </c>
      <c r="H116" s="23">
        <v>0</v>
      </c>
      <c r="I116" s="23">
        <v>0</v>
      </c>
      <c r="J116" s="23">
        <v>1</v>
      </c>
      <c r="K116" s="23">
        <v>1</v>
      </c>
      <c r="L116" s="71" t="s">
        <v>629</v>
      </c>
      <c r="M116" s="38"/>
      <c r="N116" s="38"/>
      <c r="O116" s="38"/>
      <c r="P116" s="39"/>
      <c r="Q116" s="39"/>
      <c r="R116" s="39">
        <f t="shared" si="47"/>
        <v>0</v>
      </c>
      <c r="S116" s="38"/>
      <c r="T116" s="38"/>
      <c r="U116" s="38"/>
      <c r="V116" s="38"/>
      <c r="W116" s="38"/>
      <c r="X116" s="39">
        <f t="shared" si="48"/>
        <v>0</v>
      </c>
      <c r="Y116" s="38"/>
      <c r="Z116" s="38"/>
      <c r="AA116" s="38">
        <v>1</v>
      </c>
      <c r="AB116" s="38"/>
      <c r="AC116" s="38"/>
      <c r="AD116" s="39">
        <f t="shared" si="49"/>
        <v>1</v>
      </c>
      <c r="AE116" s="38"/>
      <c r="AF116" s="38"/>
      <c r="AG116" s="38">
        <v>1</v>
      </c>
      <c r="AH116" s="38"/>
      <c r="AI116" s="38"/>
      <c r="AJ116" s="39">
        <f t="shared" si="50"/>
        <v>1</v>
      </c>
      <c r="AK116" s="40">
        <f t="shared" si="51"/>
        <v>0</v>
      </c>
      <c r="AL116" s="40">
        <f t="shared" si="52"/>
        <v>0</v>
      </c>
      <c r="AM116" s="40">
        <f t="shared" si="53"/>
        <v>2</v>
      </c>
      <c r="AN116" s="40">
        <f t="shared" si="54"/>
        <v>0</v>
      </c>
      <c r="AO116" s="40">
        <f t="shared" si="55"/>
        <v>0</v>
      </c>
      <c r="AP116" s="8">
        <f t="shared" si="56"/>
        <v>2</v>
      </c>
    </row>
    <row r="117" spans="1:42" s="79" customFormat="1" ht="15">
      <c r="A117" s="308" t="s">
        <v>484</v>
      </c>
      <c r="B117" s="308"/>
      <c r="C117" s="308"/>
      <c r="D117" s="78"/>
      <c r="E117" s="78"/>
      <c r="F117" s="78"/>
      <c r="G117" s="78"/>
      <c r="H117" s="78"/>
      <c r="I117" s="78"/>
      <c r="J117" s="78"/>
      <c r="K117" s="78"/>
      <c r="L117" s="78"/>
      <c r="M117" s="78">
        <f>+SUM(M106:M116)</f>
        <v>56</v>
      </c>
      <c r="N117" s="78">
        <f aca="true" t="shared" si="57" ref="N117:AP117">+SUM(N106:N116)</f>
        <v>26</v>
      </c>
      <c r="O117" s="78">
        <f t="shared" si="57"/>
        <v>1</v>
      </c>
      <c r="P117" s="78">
        <f t="shared" si="57"/>
        <v>25</v>
      </c>
      <c r="Q117" s="78">
        <f t="shared" si="57"/>
        <v>0</v>
      </c>
      <c r="R117" s="78">
        <f t="shared" si="57"/>
        <v>108</v>
      </c>
      <c r="S117" s="78">
        <f t="shared" si="57"/>
        <v>58</v>
      </c>
      <c r="T117" s="78">
        <f t="shared" si="57"/>
        <v>26</v>
      </c>
      <c r="U117" s="78">
        <f t="shared" si="57"/>
        <v>1</v>
      </c>
      <c r="V117" s="78">
        <f t="shared" si="57"/>
        <v>27</v>
      </c>
      <c r="W117" s="78">
        <f t="shared" si="57"/>
        <v>0</v>
      </c>
      <c r="X117" s="78">
        <f t="shared" si="57"/>
        <v>112</v>
      </c>
      <c r="Y117" s="78">
        <f t="shared" si="57"/>
        <v>61</v>
      </c>
      <c r="Z117" s="78">
        <f t="shared" si="57"/>
        <v>29</v>
      </c>
      <c r="AA117" s="78">
        <f t="shared" si="57"/>
        <v>2</v>
      </c>
      <c r="AB117" s="78">
        <f t="shared" si="57"/>
        <v>27</v>
      </c>
      <c r="AC117" s="78">
        <f t="shared" si="57"/>
        <v>0</v>
      </c>
      <c r="AD117" s="78">
        <f t="shared" si="57"/>
        <v>119</v>
      </c>
      <c r="AE117" s="78">
        <f t="shared" si="57"/>
        <v>64</v>
      </c>
      <c r="AF117" s="78">
        <f t="shared" si="57"/>
        <v>29</v>
      </c>
      <c r="AG117" s="78">
        <f t="shared" si="57"/>
        <v>12</v>
      </c>
      <c r="AH117" s="78">
        <f t="shared" si="57"/>
        <v>29</v>
      </c>
      <c r="AI117" s="78">
        <f t="shared" si="57"/>
        <v>0</v>
      </c>
      <c r="AJ117" s="78">
        <f t="shared" si="57"/>
        <v>134</v>
      </c>
      <c r="AK117" s="78">
        <f t="shared" si="57"/>
        <v>239</v>
      </c>
      <c r="AL117" s="78">
        <f t="shared" si="57"/>
        <v>110</v>
      </c>
      <c r="AM117" s="78">
        <f t="shared" si="57"/>
        <v>16</v>
      </c>
      <c r="AN117" s="78">
        <f t="shared" si="57"/>
        <v>108</v>
      </c>
      <c r="AO117" s="78">
        <f t="shared" si="57"/>
        <v>0</v>
      </c>
      <c r="AP117" s="78">
        <f t="shared" si="57"/>
        <v>473</v>
      </c>
    </row>
    <row r="118" spans="1:42" s="45" customFormat="1" ht="15">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row>
    <row r="119" spans="1:42" s="45" customFormat="1" ht="15">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row>
    <row r="120" spans="1:42" s="45" customFormat="1" ht="15">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row>
    <row r="121" spans="1:42" s="45" customFormat="1" ht="15">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row>
    <row r="122" spans="1:42" s="45" customFormat="1" ht="15">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row>
    <row r="123" spans="1:42" s="45" customFormat="1" ht="15">
      <c r="A123" s="50"/>
      <c r="B123" s="50"/>
      <c r="C123" s="50"/>
      <c r="D123" s="50"/>
      <c r="E123" s="50"/>
      <c r="F123" s="50"/>
      <c r="G123" s="50"/>
      <c r="H123" s="50"/>
      <c r="I123" s="50"/>
      <c r="J123" s="50"/>
      <c r="K123" s="50"/>
      <c r="L123" s="50"/>
      <c r="M123" s="299">
        <v>2008</v>
      </c>
      <c r="N123" s="299"/>
      <c r="O123" s="299"/>
      <c r="P123" s="299"/>
      <c r="Q123" s="299"/>
      <c r="R123" s="299"/>
      <c r="S123" s="299">
        <v>2009</v>
      </c>
      <c r="T123" s="299"/>
      <c r="U123" s="299"/>
      <c r="V123" s="299"/>
      <c r="W123" s="299"/>
      <c r="X123" s="299"/>
      <c r="Y123" s="299">
        <v>2010</v>
      </c>
      <c r="Z123" s="299"/>
      <c r="AA123" s="299"/>
      <c r="AB123" s="299"/>
      <c r="AC123" s="299"/>
      <c r="AD123" s="299"/>
      <c r="AE123" s="299">
        <v>2011</v>
      </c>
      <c r="AF123" s="299"/>
      <c r="AG123" s="299"/>
      <c r="AH123" s="299"/>
      <c r="AI123" s="299"/>
      <c r="AJ123" s="299"/>
      <c r="AK123" s="299" t="s">
        <v>650</v>
      </c>
      <c r="AL123" s="299"/>
      <c r="AM123" s="299"/>
      <c r="AN123" s="299"/>
      <c r="AO123" s="299"/>
      <c r="AP123" s="299"/>
    </row>
    <row r="124" spans="13:42" s="132" customFormat="1" ht="15">
      <c r="M124" s="54" t="s">
        <v>457</v>
      </c>
      <c r="N124" s="54" t="s">
        <v>458</v>
      </c>
      <c r="O124" s="54" t="s">
        <v>459</v>
      </c>
      <c r="P124" s="54" t="s">
        <v>460</v>
      </c>
      <c r="Q124" s="54" t="s">
        <v>461</v>
      </c>
      <c r="R124" s="54" t="s">
        <v>448</v>
      </c>
      <c r="S124" s="54" t="s">
        <v>457</v>
      </c>
      <c r="T124" s="54" t="s">
        <v>458</v>
      </c>
      <c r="U124" s="54" t="s">
        <v>459</v>
      </c>
      <c r="V124" s="54" t="s">
        <v>460</v>
      </c>
      <c r="W124" s="54" t="s">
        <v>461</v>
      </c>
      <c r="X124" s="54" t="s">
        <v>448</v>
      </c>
      <c r="Y124" s="54" t="s">
        <v>457</v>
      </c>
      <c r="Z124" s="54" t="s">
        <v>458</v>
      </c>
      <c r="AA124" s="54" t="s">
        <v>459</v>
      </c>
      <c r="AB124" s="54" t="s">
        <v>460</v>
      </c>
      <c r="AC124" s="54" t="s">
        <v>461</v>
      </c>
      <c r="AD124" s="54" t="s">
        <v>448</v>
      </c>
      <c r="AE124" s="54" t="s">
        <v>457</v>
      </c>
      <c r="AF124" s="54" t="s">
        <v>458</v>
      </c>
      <c r="AG124" s="54" t="s">
        <v>459</v>
      </c>
      <c r="AH124" s="54" t="s">
        <v>460</v>
      </c>
      <c r="AI124" s="54" t="s">
        <v>461</v>
      </c>
      <c r="AJ124" s="54" t="s">
        <v>448</v>
      </c>
      <c r="AK124" s="54" t="s">
        <v>457</v>
      </c>
      <c r="AL124" s="54" t="s">
        <v>458</v>
      </c>
      <c r="AM124" s="54" t="s">
        <v>459</v>
      </c>
      <c r="AN124" s="54" t="s">
        <v>460</v>
      </c>
      <c r="AO124" s="54" t="s">
        <v>461</v>
      </c>
      <c r="AP124" s="54" t="s">
        <v>448</v>
      </c>
    </row>
    <row r="125" spans="8:42" s="132" customFormat="1" ht="15">
      <c r="H125" s="133"/>
      <c r="I125" s="133"/>
      <c r="J125" s="133"/>
      <c r="K125" s="133"/>
      <c r="L125" s="134" t="s">
        <v>656</v>
      </c>
      <c r="M125" s="135">
        <f>+M26+M48+M85+M100+M117</f>
        <v>4955.75</v>
      </c>
      <c r="N125" s="135">
        <f aca="true" t="shared" si="58" ref="N125:AP125">+N26+N48+N85+N100+N117</f>
        <v>5914</v>
      </c>
      <c r="O125" s="135">
        <f t="shared" si="58"/>
        <v>154.2</v>
      </c>
      <c r="P125" s="135">
        <f t="shared" si="58"/>
        <v>288</v>
      </c>
      <c r="Q125" s="135">
        <f t="shared" si="58"/>
        <v>699</v>
      </c>
      <c r="R125" s="135">
        <f t="shared" si="58"/>
        <v>11974.949999999999</v>
      </c>
      <c r="S125" s="135">
        <f t="shared" si="58"/>
        <v>4984.75</v>
      </c>
      <c r="T125" s="135">
        <f t="shared" si="58"/>
        <v>3134</v>
      </c>
      <c r="U125" s="135">
        <f t="shared" si="58"/>
        <v>166.4</v>
      </c>
      <c r="V125" s="135">
        <f t="shared" si="58"/>
        <v>300</v>
      </c>
      <c r="W125" s="135">
        <f t="shared" si="58"/>
        <v>685</v>
      </c>
      <c r="X125" s="135">
        <f t="shared" si="58"/>
        <v>9270.150000000001</v>
      </c>
      <c r="Y125" s="135">
        <f t="shared" si="58"/>
        <v>5088.75</v>
      </c>
      <c r="Z125" s="135">
        <f t="shared" si="58"/>
        <v>3316</v>
      </c>
      <c r="AA125" s="135">
        <f t="shared" si="58"/>
        <v>163.6</v>
      </c>
      <c r="AB125" s="135">
        <f t="shared" si="58"/>
        <v>301</v>
      </c>
      <c r="AC125" s="135">
        <f t="shared" si="58"/>
        <v>680</v>
      </c>
      <c r="AD125" s="135">
        <f t="shared" si="58"/>
        <v>9549.349999999999</v>
      </c>
      <c r="AE125" s="135">
        <f t="shared" si="58"/>
        <v>5301.75</v>
      </c>
      <c r="AF125" s="135">
        <f t="shared" si="58"/>
        <v>3491</v>
      </c>
      <c r="AG125" s="135">
        <f t="shared" si="58"/>
        <v>208.8</v>
      </c>
      <c r="AH125" s="135">
        <f t="shared" si="58"/>
        <v>332</v>
      </c>
      <c r="AI125" s="135">
        <f t="shared" si="58"/>
        <v>681</v>
      </c>
      <c r="AJ125" s="135">
        <f t="shared" si="58"/>
        <v>10014.55</v>
      </c>
      <c r="AK125" s="135">
        <f t="shared" si="58"/>
        <v>20331</v>
      </c>
      <c r="AL125" s="135">
        <f t="shared" si="58"/>
        <v>15855</v>
      </c>
      <c r="AM125" s="135">
        <f t="shared" si="58"/>
        <v>693</v>
      </c>
      <c r="AN125" s="135">
        <f t="shared" si="58"/>
        <v>1221</v>
      </c>
      <c r="AO125" s="135">
        <f t="shared" si="58"/>
        <v>2745</v>
      </c>
      <c r="AP125" s="135">
        <f t="shared" si="58"/>
        <v>40845</v>
      </c>
    </row>
    <row r="126" spans="1:42" s="45" customFormat="1" ht="15">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row>
    <row r="127" spans="1:42" s="45" customFormat="1" ht="15">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row>
    <row r="128" spans="1:42" s="45" customFormat="1" ht="15">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row>
    <row r="129" spans="1:42" s="45" customFormat="1" ht="15">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row>
    <row r="130" spans="1:42" s="45" customFormat="1" ht="15">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row>
    <row r="131" spans="1:42" s="45" customFormat="1" ht="15">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row>
    <row r="132" spans="1:42" s="45" customFormat="1" ht="15">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row>
    <row r="133" spans="1:42" s="45" customFormat="1" ht="15">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row>
    <row r="134" spans="1:42" s="45" customFormat="1" ht="15">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row>
    <row r="135" spans="1:42" s="45" customFormat="1" ht="15">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row>
    <row r="136" spans="1:42" s="45" customFormat="1" ht="15">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row>
    <row r="137" spans="1:42" s="45" customFormat="1" ht="15">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row>
    <row r="138" spans="1:42" s="45" customFormat="1" ht="15">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row>
    <row r="139" spans="1:42" s="45" customFormat="1" ht="15">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row>
    <row r="140" spans="1:42" s="45" customFormat="1" ht="15">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row>
    <row r="141" spans="1:42" s="45" customFormat="1" ht="15">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row>
    <row r="142" spans="1:42" s="45" customFormat="1" ht="15">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row>
    <row r="143" spans="1:42" s="45" customFormat="1" ht="15">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row>
    <row r="144" spans="1:42" s="45" customFormat="1" ht="15">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row>
    <row r="145" spans="1:42" s="45" customFormat="1" ht="15">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row>
    <row r="146" spans="1:42" s="45" customFormat="1" ht="15">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row>
    <row r="147" spans="1:42" s="45" customFormat="1" ht="15">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row>
    <row r="148" spans="1:42" s="45" customFormat="1" ht="15">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row>
    <row r="149" spans="1:42" s="45" customFormat="1" ht="15">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row>
    <row r="150" spans="1:42" s="45" customFormat="1" ht="15">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row>
    <row r="151" spans="1:42" s="45" customFormat="1" ht="15">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row>
    <row r="152" spans="1:42" s="45" customFormat="1" ht="15">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row>
    <row r="153" spans="1:42" s="45" customFormat="1" ht="15">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row>
    <row r="154" spans="1:42" s="45" customFormat="1" ht="15">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row>
    <row r="155" spans="1:42" s="45" customFormat="1" ht="15">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row>
    <row r="156" spans="1:42" s="45" customFormat="1" ht="15">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row>
    <row r="157" spans="1:42" s="45" customFormat="1" ht="15">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row>
    <row r="158" spans="1:42" s="45" customFormat="1" ht="15">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row>
    <row r="159" spans="1:42" s="45" customFormat="1" ht="15">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row>
    <row r="160" spans="1:42" s="45" customFormat="1" ht="15">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row>
    <row r="161" spans="1:42" s="45" customFormat="1" ht="15">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row>
    <row r="162" spans="1:42" s="45" customFormat="1" ht="15">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row>
    <row r="163" spans="1:42" s="45" customFormat="1" ht="15">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row>
    <row r="164" spans="1:42" s="45" customFormat="1" ht="15">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row>
    <row r="165" spans="1:42" s="45" customFormat="1" ht="15">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row>
    <row r="166" spans="1:42" s="45" customFormat="1" ht="15">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row>
    <row r="167" spans="1:42" s="45" customFormat="1" ht="15">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row>
    <row r="168" spans="1:42" s="45" customFormat="1" ht="15">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row>
    <row r="169" spans="1:42" s="45" customFormat="1" ht="15">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row>
    <row r="170" spans="1:42" s="45" customFormat="1" ht="15">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row>
    <row r="171" spans="1:42" s="45" customFormat="1" ht="15">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row>
    <row r="172" spans="1:42" s="45" customFormat="1" ht="15">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row>
    <row r="173" spans="1:42" s="45" customFormat="1" ht="15">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row>
    <row r="174" spans="1:42" s="45" customFormat="1" ht="15">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row>
    <row r="175" spans="1:42" s="45" customFormat="1" ht="15">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row>
    <row r="176" spans="1:42" s="45" customFormat="1" ht="15">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row>
    <row r="177" spans="1:42" s="45" customFormat="1" ht="15">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row>
    <row r="178" spans="1:42" s="45" customFormat="1" ht="15">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row>
    <row r="179" spans="1:42" s="45" customFormat="1" ht="15">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row>
    <row r="180" spans="1:42" s="45" customFormat="1" ht="15">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row>
    <row r="181" spans="1:42" s="45" customFormat="1" ht="15">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row>
    <row r="182" spans="1:42" s="45" customFormat="1" ht="15">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row>
    <row r="183" spans="1:42" s="45" customFormat="1" ht="15">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row>
    <row r="184" spans="1:42" s="45" customFormat="1" ht="15">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row>
    <row r="185" spans="1:42" s="45" customFormat="1" ht="15">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row>
    <row r="186" spans="1:42" s="45" customFormat="1" ht="15">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row>
    <row r="187" spans="1:42" s="45" customFormat="1" ht="15">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row>
    <row r="188" spans="1:42" s="45" customFormat="1" ht="15">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row>
    <row r="189" spans="1:42" s="45" customFormat="1" ht="15">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row>
    <row r="190" spans="1:42" s="45" customFormat="1" ht="15">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row>
    <row r="191" spans="1:42" s="45" customFormat="1" ht="15">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row>
    <row r="192" spans="1:42" s="45" customFormat="1" ht="15">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row>
    <row r="193" spans="1:42" s="45" customFormat="1" ht="15">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row>
    <row r="194" spans="1:42" s="45" customFormat="1" ht="15">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row>
    <row r="195" spans="1:42" s="45" customFormat="1" ht="15">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row>
    <row r="196" spans="1:42" s="45" customFormat="1" ht="15">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row>
    <row r="197" spans="1:42" s="45" customFormat="1" ht="15">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row>
    <row r="198" spans="1:42" s="45" customFormat="1" ht="15">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row>
    <row r="199" spans="1:42" s="45" customFormat="1" ht="15">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row>
    <row r="200" spans="1:42" s="45" customFormat="1" ht="15">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row>
    <row r="201" spans="1:42" s="45" customFormat="1" ht="15">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row>
    <row r="202" spans="1:42" s="45" customFormat="1" ht="15">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row>
    <row r="203" spans="1:42" s="45" customFormat="1" ht="15">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row>
    <row r="204" spans="1:42" s="45" customFormat="1" ht="15">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row>
    <row r="205" spans="1:42" s="45" customFormat="1" ht="15">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c r="AP205" s="50"/>
    </row>
    <row r="206" spans="1:42" s="45" customFormat="1" ht="15">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row>
    <row r="207" spans="1:42" s="45" customFormat="1" ht="15">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row>
    <row r="208" spans="1:42" s="45" customFormat="1" ht="15">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row>
    <row r="209" spans="1:42" s="45" customFormat="1" ht="15">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row>
    <row r="210" spans="1:42" s="45" customFormat="1" ht="15">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row>
    <row r="211" spans="1:42" s="45" customFormat="1" ht="15">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row>
    <row r="212" spans="1:42" s="45" customFormat="1" ht="15">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row>
    <row r="213" spans="1:42" s="45" customFormat="1" ht="15">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row>
    <row r="214" spans="1:42" s="45" customFormat="1" ht="15">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row>
    <row r="215" spans="1:42" s="45" customFormat="1" ht="15">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row>
    <row r="216" spans="1:42" s="45" customFormat="1" ht="15">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row>
    <row r="217" spans="1:42" s="45" customFormat="1" ht="15">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c r="AP217" s="50"/>
    </row>
    <row r="218" spans="1:42" s="45" customFormat="1" ht="15">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row>
    <row r="219" spans="1:42" s="45" customFormat="1" ht="15">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row>
    <row r="220" spans="1:42" s="45" customFormat="1" ht="15">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row>
    <row r="221" spans="1:42" s="45" customFormat="1" ht="15">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row>
    <row r="222" spans="1:42" s="45" customFormat="1" ht="15">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row>
    <row r="223" spans="1:42" s="45" customFormat="1" ht="15">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row>
    <row r="224" spans="1:42" s="45" customFormat="1" ht="15">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c r="AP224" s="50"/>
    </row>
    <row r="225" spans="1:42" s="45" customFormat="1" ht="15">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row>
    <row r="226" spans="1:42" s="45" customFormat="1" ht="15">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row>
    <row r="227" spans="1:42" s="45" customFormat="1" ht="15">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row>
    <row r="228" spans="1:42" s="45" customFormat="1" ht="15">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c r="AP228" s="50"/>
    </row>
    <row r="229" spans="1:42" s="45" customFormat="1" ht="15">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c r="AP229" s="50"/>
    </row>
    <row r="230" spans="1:42" s="45" customFormat="1" ht="15">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row>
    <row r="231" spans="1:42" s="45" customFormat="1" ht="15">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row>
    <row r="232" spans="1:42" s="45" customFormat="1" ht="15">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row>
    <row r="233" spans="1:42" s="45" customFormat="1" ht="15">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row>
    <row r="234" spans="1:42" s="45" customFormat="1" ht="15">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row>
    <row r="235" spans="1:42" s="45" customFormat="1" ht="15">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row>
    <row r="236" spans="1:42" s="45" customFormat="1" ht="15">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row>
    <row r="237" spans="1:42" s="45" customFormat="1" ht="15">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row>
    <row r="238" spans="1:42" s="45" customFormat="1" ht="15">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50"/>
      <c r="AP238" s="50"/>
    </row>
    <row r="239" spans="1:42" s="45" customFormat="1" ht="15">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row>
    <row r="240" spans="1:42" s="45" customFormat="1" ht="15">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row>
    <row r="241" spans="1:42" s="45" customFormat="1" ht="15">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50"/>
      <c r="AL241" s="50"/>
      <c r="AM241" s="50"/>
      <c r="AN241" s="50"/>
      <c r="AO241" s="50"/>
      <c r="AP241" s="50"/>
    </row>
    <row r="242" spans="1:42" s="45" customFormat="1" ht="15">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row>
    <row r="243" spans="1:42" s="45" customFormat="1" ht="15">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row>
    <row r="244" spans="1:42" s="45" customFormat="1" ht="15">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0"/>
      <c r="AC244" s="50"/>
      <c r="AD244" s="50"/>
      <c r="AE244" s="50"/>
      <c r="AF244" s="50"/>
      <c r="AG244" s="50"/>
      <c r="AH244" s="50"/>
      <c r="AI244" s="50"/>
      <c r="AJ244" s="50"/>
      <c r="AK244" s="50"/>
      <c r="AL244" s="50"/>
      <c r="AM244" s="50"/>
      <c r="AN244" s="50"/>
      <c r="AO244" s="50"/>
      <c r="AP244" s="50"/>
    </row>
    <row r="245" spans="1:42" s="45" customFormat="1" ht="15">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c r="AC245" s="50"/>
      <c r="AD245" s="50"/>
      <c r="AE245" s="50"/>
      <c r="AF245" s="50"/>
      <c r="AG245" s="50"/>
      <c r="AH245" s="50"/>
      <c r="AI245" s="50"/>
      <c r="AJ245" s="50"/>
      <c r="AK245" s="50"/>
      <c r="AL245" s="50"/>
      <c r="AM245" s="50"/>
      <c r="AN245" s="50"/>
      <c r="AO245" s="50"/>
      <c r="AP245" s="50"/>
    </row>
    <row r="246" spans="1:42" s="45" customFormat="1" ht="15">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c r="AC246" s="50"/>
      <c r="AD246" s="50"/>
      <c r="AE246" s="50"/>
      <c r="AF246" s="50"/>
      <c r="AG246" s="50"/>
      <c r="AH246" s="50"/>
      <c r="AI246" s="50"/>
      <c r="AJ246" s="50"/>
      <c r="AK246" s="50"/>
      <c r="AL246" s="50"/>
      <c r="AM246" s="50"/>
      <c r="AN246" s="50"/>
      <c r="AO246" s="50"/>
      <c r="AP246" s="50"/>
    </row>
    <row r="247" spans="1:42" s="45" customFormat="1" ht="15">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row>
    <row r="248" spans="1:42" s="45" customFormat="1" ht="15">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c r="AB248" s="50"/>
      <c r="AC248" s="50"/>
      <c r="AD248" s="50"/>
      <c r="AE248" s="50"/>
      <c r="AF248" s="50"/>
      <c r="AG248" s="50"/>
      <c r="AH248" s="50"/>
      <c r="AI248" s="50"/>
      <c r="AJ248" s="50"/>
      <c r="AK248" s="50"/>
      <c r="AL248" s="50"/>
      <c r="AM248" s="50"/>
      <c r="AN248" s="50"/>
      <c r="AO248" s="50"/>
      <c r="AP248" s="50"/>
    </row>
    <row r="249" spans="1:42" s="45" customFormat="1" ht="15">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50"/>
      <c r="AL249" s="50"/>
      <c r="AM249" s="50"/>
      <c r="AN249" s="50"/>
      <c r="AO249" s="50"/>
      <c r="AP249" s="50"/>
    </row>
    <row r="250" spans="1:42" s="45" customFormat="1" ht="15">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c r="AP250" s="50"/>
    </row>
    <row r="251" spans="1:42" s="45" customFormat="1" ht="15">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50"/>
      <c r="AH251" s="50"/>
      <c r="AI251" s="50"/>
      <c r="AJ251" s="50"/>
      <c r="AK251" s="50"/>
      <c r="AL251" s="50"/>
      <c r="AM251" s="50"/>
      <c r="AN251" s="50"/>
      <c r="AO251" s="50"/>
      <c r="AP251" s="50"/>
    </row>
    <row r="252" spans="1:42" s="45" customFormat="1" ht="15">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50"/>
      <c r="AL252" s="50"/>
      <c r="AM252" s="50"/>
      <c r="AN252" s="50"/>
      <c r="AO252" s="50"/>
      <c r="AP252" s="50"/>
    </row>
    <row r="253" spans="1:42" s="45" customFormat="1" ht="15">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50"/>
      <c r="AJ253" s="50"/>
      <c r="AK253" s="50"/>
      <c r="AL253" s="50"/>
      <c r="AM253" s="50"/>
      <c r="AN253" s="50"/>
      <c r="AO253" s="50"/>
      <c r="AP253" s="50"/>
    </row>
    <row r="254" spans="1:42" s="45" customFormat="1" ht="15">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c r="AC254" s="50"/>
      <c r="AD254" s="50"/>
      <c r="AE254" s="50"/>
      <c r="AF254" s="50"/>
      <c r="AG254" s="50"/>
      <c r="AH254" s="50"/>
      <c r="AI254" s="50"/>
      <c r="AJ254" s="50"/>
      <c r="AK254" s="50"/>
      <c r="AL254" s="50"/>
      <c r="AM254" s="50"/>
      <c r="AN254" s="50"/>
      <c r="AO254" s="50"/>
      <c r="AP254" s="50"/>
    </row>
    <row r="255" spans="1:42" s="45" customFormat="1" ht="15">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row>
    <row r="256" spans="1:42" s="45" customFormat="1" ht="15">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c r="AB256" s="50"/>
      <c r="AC256" s="50"/>
      <c r="AD256" s="50"/>
      <c r="AE256" s="50"/>
      <c r="AF256" s="50"/>
      <c r="AG256" s="50"/>
      <c r="AH256" s="50"/>
      <c r="AI256" s="50"/>
      <c r="AJ256" s="50"/>
      <c r="AK256" s="50"/>
      <c r="AL256" s="50"/>
      <c r="AM256" s="50"/>
      <c r="AN256" s="50"/>
      <c r="AO256" s="50"/>
      <c r="AP256" s="50"/>
    </row>
    <row r="257" spans="1:42" s="45" customFormat="1" ht="15">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c r="AB257" s="50"/>
      <c r="AC257" s="50"/>
      <c r="AD257" s="50"/>
      <c r="AE257" s="50"/>
      <c r="AF257" s="50"/>
      <c r="AG257" s="50"/>
      <c r="AH257" s="50"/>
      <c r="AI257" s="50"/>
      <c r="AJ257" s="50"/>
      <c r="AK257" s="50"/>
      <c r="AL257" s="50"/>
      <c r="AM257" s="50"/>
      <c r="AN257" s="50"/>
      <c r="AO257" s="50"/>
      <c r="AP257" s="50"/>
    </row>
    <row r="258" spans="1:42" s="45" customFormat="1" ht="15">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50"/>
      <c r="AL258" s="50"/>
      <c r="AM258" s="50"/>
      <c r="AN258" s="50"/>
      <c r="AO258" s="50"/>
      <c r="AP258" s="50"/>
    </row>
    <row r="259" spans="1:42" s="45" customFormat="1" ht="15">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c r="AB259" s="50"/>
      <c r="AC259" s="50"/>
      <c r="AD259" s="50"/>
      <c r="AE259" s="50"/>
      <c r="AF259" s="50"/>
      <c r="AG259" s="50"/>
      <c r="AH259" s="50"/>
      <c r="AI259" s="50"/>
      <c r="AJ259" s="50"/>
      <c r="AK259" s="50"/>
      <c r="AL259" s="50"/>
      <c r="AM259" s="50"/>
      <c r="AN259" s="50"/>
      <c r="AO259" s="50"/>
      <c r="AP259" s="50"/>
    </row>
    <row r="260" spans="1:42" s="45" customFormat="1" ht="15">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c r="AA260" s="50"/>
      <c r="AB260" s="50"/>
      <c r="AC260" s="50"/>
      <c r="AD260" s="50"/>
      <c r="AE260" s="50"/>
      <c r="AF260" s="50"/>
      <c r="AG260" s="50"/>
      <c r="AH260" s="50"/>
      <c r="AI260" s="50"/>
      <c r="AJ260" s="50"/>
      <c r="AK260" s="50"/>
      <c r="AL260" s="50"/>
      <c r="AM260" s="50"/>
      <c r="AN260" s="50"/>
      <c r="AO260" s="50"/>
      <c r="AP260" s="50"/>
    </row>
    <row r="261" spans="1:42" s="45" customFormat="1" ht="15">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50"/>
      <c r="AL261" s="50"/>
      <c r="AM261" s="50"/>
      <c r="AN261" s="50"/>
      <c r="AO261" s="50"/>
      <c r="AP261" s="50"/>
    </row>
    <row r="262" spans="1:42" s="45" customFormat="1" ht="15">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c r="AA262" s="50"/>
      <c r="AB262" s="50"/>
      <c r="AC262" s="50"/>
      <c r="AD262" s="50"/>
      <c r="AE262" s="50"/>
      <c r="AF262" s="50"/>
      <c r="AG262" s="50"/>
      <c r="AH262" s="50"/>
      <c r="AI262" s="50"/>
      <c r="AJ262" s="50"/>
      <c r="AK262" s="50"/>
      <c r="AL262" s="50"/>
      <c r="AM262" s="50"/>
      <c r="AN262" s="50"/>
      <c r="AO262" s="50"/>
      <c r="AP262" s="50"/>
    </row>
    <row r="263" spans="1:42" s="45" customFormat="1" ht="15">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row>
    <row r="264" spans="1:42" s="45" customFormat="1" ht="15">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row>
    <row r="265" spans="1:42" s="45" customFormat="1" ht="15">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50"/>
      <c r="AL265" s="50"/>
      <c r="AM265" s="50"/>
      <c r="AN265" s="50"/>
      <c r="AO265" s="50"/>
      <c r="AP265" s="50"/>
    </row>
    <row r="266" spans="1:42" s="45" customFormat="1" ht="15">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c r="AB266" s="50"/>
      <c r="AC266" s="50"/>
      <c r="AD266" s="50"/>
      <c r="AE266" s="50"/>
      <c r="AF266" s="50"/>
      <c r="AG266" s="50"/>
      <c r="AH266" s="50"/>
      <c r="AI266" s="50"/>
      <c r="AJ266" s="50"/>
      <c r="AK266" s="50"/>
      <c r="AL266" s="50"/>
      <c r="AM266" s="50"/>
      <c r="AN266" s="50"/>
      <c r="AO266" s="50"/>
      <c r="AP266" s="50"/>
    </row>
    <row r="267" spans="1:42" s="45" customFormat="1" ht="15">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c r="AC267" s="50"/>
      <c r="AD267" s="50"/>
      <c r="AE267" s="50"/>
      <c r="AF267" s="50"/>
      <c r="AG267" s="50"/>
      <c r="AH267" s="50"/>
      <c r="AI267" s="50"/>
      <c r="AJ267" s="50"/>
      <c r="AK267" s="50"/>
      <c r="AL267" s="50"/>
      <c r="AM267" s="50"/>
      <c r="AN267" s="50"/>
      <c r="AO267" s="50"/>
      <c r="AP267" s="50"/>
    </row>
    <row r="268" spans="1:42" s="45" customFormat="1" ht="15">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c r="AA268" s="50"/>
      <c r="AB268" s="50"/>
      <c r="AC268" s="50"/>
      <c r="AD268" s="50"/>
      <c r="AE268" s="50"/>
      <c r="AF268" s="50"/>
      <c r="AG268" s="50"/>
      <c r="AH268" s="50"/>
      <c r="AI268" s="50"/>
      <c r="AJ268" s="50"/>
      <c r="AK268" s="50"/>
      <c r="AL268" s="50"/>
      <c r="AM268" s="50"/>
      <c r="AN268" s="50"/>
      <c r="AO268" s="50"/>
      <c r="AP268" s="50"/>
    </row>
    <row r="269" spans="1:42" s="45" customFormat="1" ht="15">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c r="AC269" s="50"/>
      <c r="AD269" s="50"/>
      <c r="AE269" s="50"/>
      <c r="AF269" s="50"/>
      <c r="AG269" s="50"/>
      <c r="AH269" s="50"/>
      <c r="AI269" s="50"/>
      <c r="AJ269" s="50"/>
      <c r="AK269" s="50"/>
      <c r="AL269" s="50"/>
      <c r="AM269" s="50"/>
      <c r="AN269" s="50"/>
      <c r="AO269" s="50"/>
      <c r="AP269" s="50"/>
    </row>
    <row r="270" spans="1:42" s="45" customFormat="1" ht="15">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row>
    <row r="271" spans="1:42" s="45" customFormat="1" ht="15">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c r="AA271" s="50"/>
      <c r="AB271" s="50"/>
      <c r="AC271" s="50"/>
      <c r="AD271" s="50"/>
      <c r="AE271" s="50"/>
      <c r="AF271" s="50"/>
      <c r="AG271" s="50"/>
      <c r="AH271" s="50"/>
      <c r="AI271" s="50"/>
      <c r="AJ271" s="50"/>
      <c r="AK271" s="50"/>
      <c r="AL271" s="50"/>
      <c r="AM271" s="50"/>
      <c r="AN271" s="50"/>
      <c r="AO271" s="50"/>
      <c r="AP271" s="50"/>
    </row>
    <row r="272" spans="1:42" s="45" customFormat="1" ht="15">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c r="AB272" s="50"/>
      <c r="AC272" s="50"/>
      <c r="AD272" s="50"/>
      <c r="AE272" s="50"/>
      <c r="AF272" s="50"/>
      <c r="AG272" s="50"/>
      <c r="AH272" s="50"/>
      <c r="AI272" s="50"/>
      <c r="AJ272" s="50"/>
      <c r="AK272" s="50"/>
      <c r="AL272" s="50"/>
      <c r="AM272" s="50"/>
      <c r="AN272" s="50"/>
      <c r="AO272" s="50"/>
      <c r="AP272" s="50"/>
    </row>
    <row r="273" spans="1:42" s="45" customFormat="1" ht="15">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c r="AA273" s="50"/>
      <c r="AB273" s="50"/>
      <c r="AC273" s="50"/>
      <c r="AD273" s="50"/>
      <c r="AE273" s="50"/>
      <c r="AF273" s="50"/>
      <c r="AG273" s="50"/>
      <c r="AH273" s="50"/>
      <c r="AI273" s="50"/>
      <c r="AJ273" s="50"/>
      <c r="AK273" s="50"/>
      <c r="AL273" s="50"/>
      <c r="AM273" s="50"/>
      <c r="AN273" s="50"/>
      <c r="AO273" s="50"/>
      <c r="AP273" s="50"/>
    </row>
    <row r="274" spans="1:42" s="45" customFormat="1" ht="15">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c r="AA274" s="50"/>
      <c r="AB274" s="50"/>
      <c r="AC274" s="50"/>
      <c r="AD274" s="50"/>
      <c r="AE274" s="50"/>
      <c r="AF274" s="50"/>
      <c r="AG274" s="50"/>
      <c r="AH274" s="50"/>
      <c r="AI274" s="50"/>
      <c r="AJ274" s="50"/>
      <c r="AK274" s="50"/>
      <c r="AL274" s="50"/>
      <c r="AM274" s="50"/>
      <c r="AN274" s="50"/>
      <c r="AO274" s="50"/>
      <c r="AP274" s="50"/>
    </row>
    <row r="275" spans="1:42" s="45" customFormat="1" ht="15">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c r="AA275" s="50"/>
      <c r="AB275" s="50"/>
      <c r="AC275" s="50"/>
      <c r="AD275" s="50"/>
      <c r="AE275" s="50"/>
      <c r="AF275" s="50"/>
      <c r="AG275" s="50"/>
      <c r="AH275" s="50"/>
      <c r="AI275" s="50"/>
      <c r="AJ275" s="50"/>
      <c r="AK275" s="50"/>
      <c r="AL275" s="50"/>
      <c r="AM275" s="50"/>
      <c r="AN275" s="50"/>
      <c r="AO275" s="50"/>
      <c r="AP275" s="50"/>
    </row>
    <row r="276" spans="1:42" s="45" customFormat="1" ht="15">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c r="AA276" s="50"/>
      <c r="AB276" s="50"/>
      <c r="AC276" s="50"/>
      <c r="AD276" s="50"/>
      <c r="AE276" s="50"/>
      <c r="AF276" s="50"/>
      <c r="AG276" s="50"/>
      <c r="AH276" s="50"/>
      <c r="AI276" s="50"/>
      <c r="AJ276" s="50"/>
      <c r="AK276" s="50"/>
      <c r="AL276" s="50"/>
      <c r="AM276" s="50"/>
      <c r="AN276" s="50"/>
      <c r="AO276" s="50"/>
      <c r="AP276" s="50"/>
    </row>
    <row r="277" spans="1:42" s="45" customFormat="1" ht="15">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c r="AA277" s="50"/>
      <c r="AB277" s="50"/>
      <c r="AC277" s="50"/>
      <c r="AD277" s="50"/>
      <c r="AE277" s="50"/>
      <c r="AF277" s="50"/>
      <c r="AG277" s="50"/>
      <c r="AH277" s="50"/>
      <c r="AI277" s="50"/>
      <c r="AJ277" s="50"/>
      <c r="AK277" s="50"/>
      <c r="AL277" s="50"/>
      <c r="AM277" s="50"/>
      <c r="AN277" s="50"/>
      <c r="AO277" s="50"/>
      <c r="AP277" s="50"/>
    </row>
    <row r="278" spans="1:42" s="45" customFormat="1" ht="15">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c r="AA278" s="50"/>
      <c r="AB278" s="50"/>
      <c r="AC278" s="50"/>
      <c r="AD278" s="50"/>
      <c r="AE278" s="50"/>
      <c r="AF278" s="50"/>
      <c r="AG278" s="50"/>
      <c r="AH278" s="50"/>
      <c r="AI278" s="50"/>
      <c r="AJ278" s="50"/>
      <c r="AK278" s="50"/>
      <c r="AL278" s="50"/>
      <c r="AM278" s="50"/>
      <c r="AN278" s="50"/>
      <c r="AO278" s="50"/>
      <c r="AP278" s="50"/>
    </row>
    <row r="279" spans="1:42" s="45" customFormat="1" ht="15">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c r="AA279" s="50"/>
      <c r="AB279" s="50"/>
      <c r="AC279" s="50"/>
      <c r="AD279" s="50"/>
      <c r="AE279" s="50"/>
      <c r="AF279" s="50"/>
      <c r="AG279" s="50"/>
      <c r="AH279" s="50"/>
      <c r="AI279" s="50"/>
      <c r="AJ279" s="50"/>
      <c r="AK279" s="50"/>
      <c r="AL279" s="50"/>
      <c r="AM279" s="50"/>
      <c r="AN279" s="50"/>
      <c r="AO279" s="50"/>
      <c r="AP279" s="50"/>
    </row>
    <row r="280" spans="1:42" s="45" customFormat="1" ht="15">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c r="AA280" s="50"/>
      <c r="AB280" s="50"/>
      <c r="AC280" s="50"/>
      <c r="AD280" s="50"/>
      <c r="AE280" s="50"/>
      <c r="AF280" s="50"/>
      <c r="AG280" s="50"/>
      <c r="AH280" s="50"/>
      <c r="AI280" s="50"/>
      <c r="AJ280" s="50"/>
      <c r="AK280" s="50"/>
      <c r="AL280" s="50"/>
      <c r="AM280" s="50"/>
      <c r="AN280" s="50"/>
      <c r="AO280" s="50"/>
      <c r="AP280" s="50"/>
    </row>
    <row r="281" spans="1:42" s="45" customFormat="1" ht="15">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c r="AA281" s="50"/>
      <c r="AB281" s="50"/>
      <c r="AC281" s="50"/>
      <c r="AD281" s="50"/>
      <c r="AE281" s="50"/>
      <c r="AF281" s="50"/>
      <c r="AG281" s="50"/>
      <c r="AH281" s="50"/>
      <c r="AI281" s="50"/>
      <c r="AJ281" s="50"/>
      <c r="AK281" s="50"/>
      <c r="AL281" s="50"/>
      <c r="AM281" s="50"/>
      <c r="AN281" s="50"/>
      <c r="AO281" s="50"/>
      <c r="AP281" s="50"/>
    </row>
    <row r="282" spans="1:42" s="45" customFormat="1" ht="15">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c r="AA282" s="50"/>
      <c r="AB282" s="50"/>
      <c r="AC282" s="50"/>
      <c r="AD282" s="50"/>
      <c r="AE282" s="50"/>
      <c r="AF282" s="50"/>
      <c r="AG282" s="50"/>
      <c r="AH282" s="50"/>
      <c r="AI282" s="50"/>
      <c r="AJ282" s="50"/>
      <c r="AK282" s="50"/>
      <c r="AL282" s="50"/>
      <c r="AM282" s="50"/>
      <c r="AN282" s="50"/>
      <c r="AO282" s="50"/>
      <c r="AP282" s="50"/>
    </row>
    <row r="283" spans="1:42" s="45" customFormat="1" ht="15">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c r="AA283" s="50"/>
      <c r="AB283" s="50"/>
      <c r="AC283" s="50"/>
      <c r="AD283" s="50"/>
      <c r="AE283" s="50"/>
      <c r="AF283" s="50"/>
      <c r="AG283" s="50"/>
      <c r="AH283" s="50"/>
      <c r="AI283" s="50"/>
      <c r="AJ283" s="50"/>
      <c r="AK283" s="50"/>
      <c r="AL283" s="50"/>
      <c r="AM283" s="50"/>
      <c r="AN283" s="50"/>
      <c r="AO283" s="50"/>
      <c r="AP283" s="50"/>
    </row>
    <row r="284" spans="1:42" s="45" customFormat="1" ht="15">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c r="AA284" s="50"/>
      <c r="AB284" s="50"/>
      <c r="AC284" s="50"/>
      <c r="AD284" s="50"/>
      <c r="AE284" s="50"/>
      <c r="AF284" s="50"/>
      <c r="AG284" s="50"/>
      <c r="AH284" s="50"/>
      <c r="AI284" s="50"/>
      <c r="AJ284" s="50"/>
      <c r="AK284" s="50"/>
      <c r="AL284" s="50"/>
      <c r="AM284" s="50"/>
      <c r="AN284" s="50"/>
      <c r="AO284" s="50"/>
      <c r="AP284" s="50"/>
    </row>
    <row r="285" spans="1:42" s="45" customFormat="1" ht="15">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c r="AA285" s="50"/>
      <c r="AB285" s="50"/>
      <c r="AC285" s="50"/>
      <c r="AD285" s="50"/>
      <c r="AE285" s="50"/>
      <c r="AF285" s="50"/>
      <c r="AG285" s="50"/>
      <c r="AH285" s="50"/>
      <c r="AI285" s="50"/>
      <c r="AJ285" s="50"/>
      <c r="AK285" s="50"/>
      <c r="AL285" s="50"/>
      <c r="AM285" s="50"/>
      <c r="AN285" s="50"/>
      <c r="AO285" s="50"/>
      <c r="AP285" s="50"/>
    </row>
    <row r="286" spans="1:42" s="45" customFormat="1" ht="15">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c r="AA286" s="50"/>
      <c r="AB286" s="50"/>
      <c r="AC286" s="50"/>
      <c r="AD286" s="50"/>
      <c r="AE286" s="50"/>
      <c r="AF286" s="50"/>
      <c r="AG286" s="50"/>
      <c r="AH286" s="50"/>
      <c r="AI286" s="50"/>
      <c r="AJ286" s="50"/>
      <c r="AK286" s="50"/>
      <c r="AL286" s="50"/>
      <c r="AM286" s="50"/>
      <c r="AN286" s="50"/>
      <c r="AO286" s="50"/>
      <c r="AP286" s="50"/>
    </row>
    <row r="287" spans="1:42" s="45" customFormat="1" ht="15">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c r="AA287" s="50"/>
      <c r="AB287" s="50"/>
      <c r="AC287" s="50"/>
      <c r="AD287" s="50"/>
      <c r="AE287" s="50"/>
      <c r="AF287" s="50"/>
      <c r="AG287" s="50"/>
      <c r="AH287" s="50"/>
      <c r="AI287" s="50"/>
      <c r="AJ287" s="50"/>
      <c r="AK287" s="50"/>
      <c r="AL287" s="50"/>
      <c r="AM287" s="50"/>
      <c r="AN287" s="50"/>
      <c r="AO287" s="50"/>
      <c r="AP287" s="50"/>
    </row>
    <row r="288" spans="1:42" s="45" customFormat="1" ht="15">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c r="AA288" s="50"/>
      <c r="AB288" s="50"/>
      <c r="AC288" s="50"/>
      <c r="AD288" s="50"/>
      <c r="AE288" s="50"/>
      <c r="AF288" s="50"/>
      <c r="AG288" s="50"/>
      <c r="AH288" s="50"/>
      <c r="AI288" s="50"/>
      <c r="AJ288" s="50"/>
      <c r="AK288" s="50"/>
      <c r="AL288" s="50"/>
      <c r="AM288" s="50"/>
      <c r="AN288" s="50"/>
      <c r="AO288" s="50"/>
      <c r="AP288" s="50"/>
    </row>
    <row r="289" spans="1:42" s="45" customFormat="1" ht="15">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c r="AA289" s="50"/>
      <c r="AB289" s="50"/>
      <c r="AC289" s="50"/>
      <c r="AD289" s="50"/>
      <c r="AE289" s="50"/>
      <c r="AF289" s="50"/>
      <c r="AG289" s="50"/>
      <c r="AH289" s="50"/>
      <c r="AI289" s="50"/>
      <c r="AJ289" s="50"/>
      <c r="AK289" s="50"/>
      <c r="AL289" s="50"/>
      <c r="AM289" s="50"/>
      <c r="AN289" s="50"/>
      <c r="AO289" s="50"/>
      <c r="AP289" s="50"/>
    </row>
    <row r="290" spans="1:42" s="45" customFormat="1" ht="15">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c r="AA290" s="50"/>
      <c r="AB290" s="50"/>
      <c r="AC290" s="50"/>
      <c r="AD290" s="50"/>
      <c r="AE290" s="50"/>
      <c r="AF290" s="50"/>
      <c r="AG290" s="50"/>
      <c r="AH290" s="50"/>
      <c r="AI290" s="50"/>
      <c r="AJ290" s="50"/>
      <c r="AK290" s="50"/>
      <c r="AL290" s="50"/>
      <c r="AM290" s="50"/>
      <c r="AN290" s="50"/>
      <c r="AO290" s="50"/>
      <c r="AP290" s="50"/>
    </row>
    <row r="291" spans="1:42" s="45" customFormat="1" ht="15">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c r="AA291" s="50"/>
      <c r="AB291" s="50"/>
      <c r="AC291" s="50"/>
      <c r="AD291" s="50"/>
      <c r="AE291" s="50"/>
      <c r="AF291" s="50"/>
      <c r="AG291" s="50"/>
      <c r="AH291" s="50"/>
      <c r="AI291" s="50"/>
      <c r="AJ291" s="50"/>
      <c r="AK291" s="50"/>
      <c r="AL291" s="50"/>
      <c r="AM291" s="50"/>
      <c r="AN291" s="50"/>
      <c r="AO291" s="50"/>
      <c r="AP291" s="50"/>
    </row>
    <row r="292" spans="1:42" s="45" customFormat="1" ht="15">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c r="AA292" s="50"/>
      <c r="AB292" s="50"/>
      <c r="AC292" s="50"/>
      <c r="AD292" s="50"/>
      <c r="AE292" s="50"/>
      <c r="AF292" s="50"/>
      <c r="AG292" s="50"/>
      <c r="AH292" s="50"/>
      <c r="AI292" s="50"/>
      <c r="AJ292" s="50"/>
      <c r="AK292" s="50"/>
      <c r="AL292" s="50"/>
      <c r="AM292" s="50"/>
      <c r="AN292" s="50"/>
      <c r="AO292" s="50"/>
      <c r="AP292" s="50"/>
    </row>
    <row r="293" spans="1:42" s="45" customFormat="1" ht="15">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c r="AA293" s="50"/>
      <c r="AB293" s="50"/>
      <c r="AC293" s="50"/>
      <c r="AD293" s="50"/>
      <c r="AE293" s="50"/>
      <c r="AF293" s="50"/>
      <c r="AG293" s="50"/>
      <c r="AH293" s="50"/>
      <c r="AI293" s="50"/>
      <c r="AJ293" s="50"/>
      <c r="AK293" s="50"/>
      <c r="AL293" s="50"/>
      <c r="AM293" s="50"/>
      <c r="AN293" s="50"/>
      <c r="AO293" s="50"/>
      <c r="AP293" s="50"/>
    </row>
    <row r="294" spans="1:42" s="45" customFormat="1" ht="15">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c r="AA294" s="50"/>
      <c r="AB294" s="50"/>
      <c r="AC294" s="50"/>
      <c r="AD294" s="50"/>
      <c r="AE294" s="50"/>
      <c r="AF294" s="50"/>
      <c r="AG294" s="50"/>
      <c r="AH294" s="50"/>
      <c r="AI294" s="50"/>
      <c r="AJ294" s="50"/>
      <c r="AK294" s="50"/>
      <c r="AL294" s="50"/>
      <c r="AM294" s="50"/>
      <c r="AN294" s="50"/>
      <c r="AO294" s="50"/>
      <c r="AP294" s="50"/>
    </row>
    <row r="295" spans="1:42" s="45" customFormat="1" ht="15">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c r="AA295" s="50"/>
      <c r="AB295" s="50"/>
      <c r="AC295" s="50"/>
      <c r="AD295" s="50"/>
      <c r="AE295" s="50"/>
      <c r="AF295" s="50"/>
      <c r="AG295" s="50"/>
      <c r="AH295" s="50"/>
      <c r="AI295" s="50"/>
      <c r="AJ295" s="50"/>
      <c r="AK295" s="50"/>
      <c r="AL295" s="50"/>
      <c r="AM295" s="50"/>
      <c r="AN295" s="50"/>
      <c r="AO295" s="50"/>
      <c r="AP295" s="50"/>
    </row>
    <row r="296" spans="1:42" s="45" customFormat="1" ht="15">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c r="AA296" s="50"/>
      <c r="AB296" s="50"/>
      <c r="AC296" s="50"/>
      <c r="AD296" s="50"/>
      <c r="AE296" s="50"/>
      <c r="AF296" s="50"/>
      <c r="AG296" s="50"/>
      <c r="AH296" s="50"/>
      <c r="AI296" s="50"/>
      <c r="AJ296" s="50"/>
      <c r="AK296" s="50"/>
      <c r="AL296" s="50"/>
      <c r="AM296" s="50"/>
      <c r="AN296" s="50"/>
      <c r="AO296" s="50"/>
      <c r="AP296" s="50"/>
    </row>
    <row r="297" spans="1:42" s="45" customFormat="1" ht="15">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c r="AA297" s="50"/>
      <c r="AB297" s="50"/>
      <c r="AC297" s="50"/>
      <c r="AD297" s="50"/>
      <c r="AE297" s="50"/>
      <c r="AF297" s="50"/>
      <c r="AG297" s="50"/>
      <c r="AH297" s="50"/>
      <c r="AI297" s="50"/>
      <c r="AJ297" s="50"/>
      <c r="AK297" s="50"/>
      <c r="AL297" s="50"/>
      <c r="AM297" s="50"/>
      <c r="AN297" s="50"/>
      <c r="AO297" s="50"/>
      <c r="AP297" s="50"/>
    </row>
    <row r="298" spans="1:42" s="45" customFormat="1" ht="15">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50"/>
      <c r="AP298" s="50"/>
    </row>
    <row r="299" spans="1:42" s="45" customFormat="1" ht="15">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c r="AA299" s="50"/>
      <c r="AB299" s="50"/>
      <c r="AC299" s="50"/>
      <c r="AD299" s="50"/>
      <c r="AE299" s="50"/>
      <c r="AF299" s="50"/>
      <c r="AG299" s="50"/>
      <c r="AH299" s="50"/>
      <c r="AI299" s="50"/>
      <c r="AJ299" s="50"/>
      <c r="AK299" s="50"/>
      <c r="AL299" s="50"/>
      <c r="AM299" s="50"/>
      <c r="AN299" s="50"/>
      <c r="AO299" s="50"/>
      <c r="AP299" s="50"/>
    </row>
    <row r="300" spans="1:42" s="45" customFormat="1" ht="15">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c r="AB300" s="50"/>
      <c r="AC300" s="50"/>
      <c r="AD300" s="50"/>
      <c r="AE300" s="50"/>
      <c r="AF300" s="50"/>
      <c r="AG300" s="50"/>
      <c r="AH300" s="50"/>
      <c r="AI300" s="50"/>
      <c r="AJ300" s="50"/>
      <c r="AK300" s="50"/>
      <c r="AL300" s="50"/>
      <c r="AM300" s="50"/>
      <c r="AN300" s="50"/>
      <c r="AO300" s="50"/>
      <c r="AP300" s="50"/>
    </row>
    <row r="301" spans="1:42" s="45" customFormat="1" ht="15">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c r="AB301" s="50"/>
      <c r="AC301" s="50"/>
      <c r="AD301" s="50"/>
      <c r="AE301" s="50"/>
      <c r="AF301" s="50"/>
      <c r="AG301" s="50"/>
      <c r="AH301" s="50"/>
      <c r="AI301" s="50"/>
      <c r="AJ301" s="50"/>
      <c r="AK301" s="50"/>
      <c r="AL301" s="50"/>
      <c r="AM301" s="50"/>
      <c r="AN301" s="50"/>
      <c r="AO301" s="50"/>
      <c r="AP301" s="50"/>
    </row>
    <row r="302" spans="1:42" s="45" customFormat="1" ht="15">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c r="AP302" s="50"/>
    </row>
    <row r="303" spans="1:42" s="45" customFormat="1" ht="15">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c r="AA303" s="50"/>
      <c r="AB303" s="50"/>
      <c r="AC303" s="50"/>
      <c r="AD303" s="50"/>
      <c r="AE303" s="50"/>
      <c r="AF303" s="50"/>
      <c r="AG303" s="50"/>
      <c r="AH303" s="50"/>
      <c r="AI303" s="50"/>
      <c r="AJ303" s="50"/>
      <c r="AK303" s="50"/>
      <c r="AL303" s="50"/>
      <c r="AM303" s="50"/>
      <c r="AN303" s="50"/>
      <c r="AO303" s="50"/>
      <c r="AP303" s="50"/>
    </row>
    <row r="304" spans="1:42" s="45" customFormat="1" ht="15">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c r="AA304" s="50"/>
      <c r="AB304" s="50"/>
      <c r="AC304" s="50"/>
      <c r="AD304" s="50"/>
      <c r="AE304" s="50"/>
      <c r="AF304" s="50"/>
      <c r="AG304" s="50"/>
      <c r="AH304" s="50"/>
      <c r="AI304" s="50"/>
      <c r="AJ304" s="50"/>
      <c r="AK304" s="50"/>
      <c r="AL304" s="50"/>
      <c r="AM304" s="50"/>
      <c r="AN304" s="50"/>
      <c r="AO304" s="50"/>
      <c r="AP304" s="50"/>
    </row>
    <row r="305" spans="1:42" s="45" customFormat="1" ht="15">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c r="AA305" s="50"/>
      <c r="AB305" s="50"/>
      <c r="AC305" s="50"/>
      <c r="AD305" s="50"/>
      <c r="AE305" s="50"/>
      <c r="AF305" s="50"/>
      <c r="AG305" s="50"/>
      <c r="AH305" s="50"/>
      <c r="AI305" s="50"/>
      <c r="AJ305" s="50"/>
      <c r="AK305" s="50"/>
      <c r="AL305" s="50"/>
      <c r="AM305" s="50"/>
      <c r="AN305" s="50"/>
      <c r="AO305" s="50"/>
      <c r="AP305" s="50"/>
    </row>
    <row r="306" spans="1:42" s="45" customFormat="1" ht="15">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c r="AB306" s="50"/>
      <c r="AC306" s="50"/>
      <c r="AD306" s="50"/>
      <c r="AE306" s="50"/>
      <c r="AF306" s="50"/>
      <c r="AG306" s="50"/>
      <c r="AH306" s="50"/>
      <c r="AI306" s="50"/>
      <c r="AJ306" s="50"/>
      <c r="AK306" s="50"/>
      <c r="AL306" s="50"/>
      <c r="AM306" s="50"/>
      <c r="AN306" s="50"/>
      <c r="AO306" s="50"/>
      <c r="AP306" s="50"/>
    </row>
    <row r="307" spans="1:42" s="45" customFormat="1" ht="15">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c r="AA307" s="50"/>
      <c r="AB307" s="50"/>
      <c r="AC307" s="50"/>
      <c r="AD307" s="50"/>
      <c r="AE307" s="50"/>
      <c r="AF307" s="50"/>
      <c r="AG307" s="50"/>
      <c r="AH307" s="50"/>
      <c r="AI307" s="50"/>
      <c r="AJ307" s="50"/>
      <c r="AK307" s="50"/>
      <c r="AL307" s="50"/>
      <c r="AM307" s="50"/>
      <c r="AN307" s="50"/>
      <c r="AO307" s="50"/>
      <c r="AP307" s="50"/>
    </row>
    <row r="308" spans="1:42" s="45" customFormat="1" ht="15">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c r="AA308" s="50"/>
      <c r="AB308" s="50"/>
      <c r="AC308" s="50"/>
      <c r="AD308" s="50"/>
      <c r="AE308" s="50"/>
      <c r="AF308" s="50"/>
      <c r="AG308" s="50"/>
      <c r="AH308" s="50"/>
      <c r="AI308" s="50"/>
      <c r="AJ308" s="50"/>
      <c r="AK308" s="50"/>
      <c r="AL308" s="50"/>
      <c r="AM308" s="50"/>
      <c r="AN308" s="50"/>
      <c r="AO308" s="50"/>
      <c r="AP308" s="50"/>
    </row>
    <row r="309" spans="1:42" s="45" customFormat="1" ht="15">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c r="AA309" s="50"/>
      <c r="AB309" s="50"/>
      <c r="AC309" s="50"/>
      <c r="AD309" s="50"/>
      <c r="AE309" s="50"/>
      <c r="AF309" s="50"/>
      <c r="AG309" s="50"/>
      <c r="AH309" s="50"/>
      <c r="AI309" s="50"/>
      <c r="AJ309" s="50"/>
      <c r="AK309" s="50"/>
      <c r="AL309" s="50"/>
      <c r="AM309" s="50"/>
      <c r="AN309" s="50"/>
      <c r="AO309" s="50"/>
      <c r="AP309" s="50"/>
    </row>
    <row r="310" spans="1:42" s="45" customFormat="1" ht="15">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c r="AA310" s="50"/>
      <c r="AB310" s="50"/>
      <c r="AC310" s="50"/>
      <c r="AD310" s="50"/>
      <c r="AE310" s="50"/>
      <c r="AF310" s="50"/>
      <c r="AG310" s="50"/>
      <c r="AH310" s="50"/>
      <c r="AI310" s="50"/>
      <c r="AJ310" s="50"/>
      <c r="AK310" s="50"/>
      <c r="AL310" s="50"/>
      <c r="AM310" s="50"/>
      <c r="AN310" s="50"/>
      <c r="AO310" s="50"/>
      <c r="AP310" s="50"/>
    </row>
    <row r="311" spans="1:42" s="45" customFormat="1" ht="15">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c r="AA311" s="50"/>
      <c r="AB311" s="50"/>
      <c r="AC311" s="50"/>
      <c r="AD311" s="50"/>
      <c r="AE311" s="50"/>
      <c r="AF311" s="50"/>
      <c r="AG311" s="50"/>
      <c r="AH311" s="50"/>
      <c r="AI311" s="50"/>
      <c r="AJ311" s="50"/>
      <c r="AK311" s="50"/>
      <c r="AL311" s="50"/>
      <c r="AM311" s="50"/>
      <c r="AN311" s="50"/>
      <c r="AO311" s="50"/>
      <c r="AP311" s="50"/>
    </row>
    <row r="312" spans="1:42" s="45" customFormat="1" ht="15">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c r="AA312" s="50"/>
      <c r="AB312" s="50"/>
      <c r="AC312" s="50"/>
      <c r="AD312" s="50"/>
      <c r="AE312" s="50"/>
      <c r="AF312" s="50"/>
      <c r="AG312" s="50"/>
      <c r="AH312" s="50"/>
      <c r="AI312" s="50"/>
      <c r="AJ312" s="50"/>
      <c r="AK312" s="50"/>
      <c r="AL312" s="50"/>
      <c r="AM312" s="50"/>
      <c r="AN312" s="50"/>
      <c r="AO312" s="50"/>
      <c r="AP312" s="50"/>
    </row>
    <row r="313" spans="1:42" s="45" customFormat="1" ht="15">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c r="AA313" s="50"/>
      <c r="AB313" s="50"/>
      <c r="AC313" s="50"/>
      <c r="AD313" s="50"/>
      <c r="AE313" s="50"/>
      <c r="AF313" s="50"/>
      <c r="AG313" s="50"/>
      <c r="AH313" s="50"/>
      <c r="AI313" s="50"/>
      <c r="AJ313" s="50"/>
      <c r="AK313" s="50"/>
      <c r="AL313" s="50"/>
      <c r="AM313" s="50"/>
      <c r="AN313" s="50"/>
      <c r="AO313" s="50"/>
      <c r="AP313" s="50"/>
    </row>
    <row r="314" spans="1:42" s="45" customFormat="1" ht="15">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c r="AA314" s="50"/>
      <c r="AB314" s="50"/>
      <c r="AC314" s="50"/>
      <c r="AD314" s="50"/>
      <c r="AE314" s="50"/>
      <c r="AF314" s="50"/>
      <c r="AG314" s="50"/>
      <c r="AH314" s="50"/>
      <c r="AI314" s="50"/>
      <c r="AJ314" s="50"/>
      <c r="AK314" s="50"/>
      <c r="AL314" s="50"/>
      <c r="AM314" s="50"/>
      <c r="AN314" s="50"/>
      <c r="AO314" s="50"/>
      <c r="AP314" s="50"/>
    </row>
    <row r="315" spans="1:42" s="45" customFormat="1" ht="15">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c r="AA315" s="50"/>
      <c r="AB315" s="50"/>
      <c r="AC315" s="50"/>
      <c r="AD315" s="50"/>
      <c r="AE315" s="50"/>
      <c r="AF315" s="50"/>
      <c r="AG315" s="50"/>
      <c r="AH315" s="50"/>
      <c r="AI315" s="50"/>
      <c r="AJ315" s="50"/>
      <c r="AK315" s="50"/>
      <c r="AL315" s="50"/>
      <c r="AM315" s="50"/>
      <c r="AN315" s="50"/>
      <c r="AO315" s="50"/>
      <c r="AP315" s="50"/>
    </row>
    <row r="316" spans="1:42" s="45" customFormat="1" ht="15">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c r="AA316" s="50"/>
      <c r="AB316" s="50"/>
      <c r="AC316" s="50"/>
      <c r="AD316" s="50"/>
      <c r="AE316" s="50"/>
      <c r="AF316" s="50"/>
      <c r="AG316" s="50"/>
      <c r="AH316" s="50"/>
      <c r="AI316" s="50"/>
      <c r="AJ316" s="50"/>
      <c r="AK316" s="50"/>
      <c r="AL316" s="50"/>
      <c r="AM316" s="50"/>
      <c r="AN316" s="50"/>
      <c r="AO316" s="50"/>
      <c r="AP316" s="50"/>
    </row>
    <row r="317" spans="1:42" s="45" customFormat="1" ht="15">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c r="AA317" s="50"/>
      <c r="AB317" s="50"/>
      <c r="AC317" s="50"/>
      <c r="AD317" s="50"/>
      <c r="AE317" s="50"/>
      <c r="AF317" s="50"/>
      <c r="AG317" s="50"/>
      <c r="AH317" s="50"/>
      <c r="AI317" s="50"/>
      <c r="AJ317" s="50"/>
      <c r="AK317" s="50"/>
      <c r="AL317" s="50"/>
      <c r="AM317" s="50"/>
      <c r="AN317" s="50"/>
      <c r="AO317" s="50"/>
      <c r="AP317" s="50"/>
    </row>
    <row r="318" spans="1:42" s="45" customFormat="1" ht="15">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c r="AA318" s="50"/>
      <c r="AB318" s="50"/>
      <c r="AC318" s="50"/>
      <c r="AD318" s="50"/>
      <c r="AE318" s="50"/>
      <c r="AF318" s="50"/>
      <c r="AG318" s="50"/>
      <c r="AH318" s="50"/>
      <c r="AI318" s="50"/>
      <c r="AJ318" s="50"/>
      <c r="AK318" s="50"/>
      <c r="AL318" s="50"/>
      <c r="AM318" s="50"/>
      <c r="AN318" s="50"/>
      <c r="AO318" s="50"/>
      <c r="AP318" s="50"/>
    </row>
    <row r="319" spans="1:42" s="45" customFormat="1" ht="15">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c r="AA319" s="50"/>
      <c r="AB319" s="50"/>
      <c r="AC319" s="50"/>
      <c r="AD319" s="50"/>
      <c r="AE319" s="50"/>
      <c r="AF319" s="50"/>
      <c r="AG319" s="50"/>
      <c r="AH319" s="50"/>
      <c r="AI319" s="50"/>
      <c r="AJ319" s="50"/>
      <c r="AK319" s="50"/>
      <c r="AL319" s="50"/>
      <c r="AM319" s="50"/>
      <c r="AN319" s="50"/>
      <c r="AO319" s="50"/>
      <c r="AP319" s="50"/>
    </row>
    <row r="320" spans="1:42" s="45" customFormat="1" ht="15">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c r="AA320" s="50"/>
      <c r="AB320" s="50"/>
      <c r="AC320" s="50"/>
      <c r="AD320" s="50"/>
      <c r="AE320" s="50"/>
      <c r="AF320" s="50"/>
      <c r="AG320" s="50"/>
      <c r="AH320" s="50"/>
      <c r="AI320" s="50"/>
      <c r="AJ320" s="50"/>
      <c r="AK320" s="50"/>
      <c r="AL320" s="50"/>
      <c r="AM320" s="50"/>
      <c r="AN320" s="50"/>
      <c r="AO320" s="50"/>
      <c r="AP320" s="50"/>
    </row>
    <row r="321" spans="1:42" s="45" customFormat="1" ht="15">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c r="AA321" s="50"/>
      <c r="AB321" s="50"/>
      <c r="AC321" s="50"/>
      <c r="AD321" s="50"/>
      <c r="AE321" s="50"/>
      <c r="AF321" s="50"/>
      <c r="AG321" s="50"/>
      <c r="AH321" s="50"/>
      <c r="AI321" s="50"/>
      <c r="AJ321" s="50"/>
      <c r="AK321" s="50"/>
      <c r="AL321" s="50"/>
      <c r="AM321" s="50"/>
      <c r="AN321" s="50"/>
      <c r="AO321" s="50"/>
      <c r="AP321" s="50"/>
    </row>
    <row r="322" spans="1:42" s="45" customFormat="1" ht="15">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c r="AA322" s="50"/>
      <c r="AB322" s="50"/>
      <c r="AC322" s="50"/>
      <c r="AD322" s="50"/>
      <c r="AE322" s="50"/>
      <c r="AF322" s="50"/>
      <c r="AG322" s="50"/>
      <c r="AH322" s="50"/>
      <c r="AI322" s="50"/>
      <c r="AJ322" s="50"/>
      <c r="AK322" s="50"/>
      <c r="AL322" s="50"/>
      <c r="AM322" s="50"/>
      <c r="AN322" s="50"/>
      <c r="AO322" s="50"/>
      <c r="AP322" s="50"/>
    </row>
    <row r="323" spans="1:42" s="45" customFormat="1" ht="15">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c r="AA323" s="50"/>
      <c r="AB323" s="50"/>
      <c r="AC323" s="50"/>
      <c r="AD323" s="50"/>
      <c r="AE323" s="50"/>
      <c r="AF323" s="50"/>
      <c r="AG323" s="50"/>
      <c r="AH323" s="50"/>
      <c r="AI323" s="50"/>
      <c r="AJ323" s="50"/>
      <c r="AK323" s="50"/>
      <c r="AL323" s="50"/>
      <c r="AM323" s="50"/>
      <c r="AN323" s="50"/>
      <c r="AO323" s="50"/>
      <c r="AP323" s="50"/>
    </row>
    <row r="324" spans="1:42" s="45" customFormat="1" ht="15">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c r="AA324" s="50"/>
      <c r="AB324" s="50"/>
      <c r="AC324" s="50"/>
      <c r="AD324" s="50"/>
      <c r="AE324" s="50"/>
      <c r="AF324" s="50"/>
      <c r="AG324" s="50"/>
      <c r="AH324" s="50"/>
      <c r="AI324" s="50"/>
      <c r="AJ324" s="50"/>
      <c r="AK324" s="50"/>
      <c r="AL324" s="50"/>
      <c r="AM324" s="50"/>
      <c r="AN324" s="50"/>
      <c r="AO324" s="50"/>
      <c r="AP324" s="50"/>
    </row>
    <row r="325" spans="1:42" s="45" customFormat="1" ht="15">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c r="AA325" s="50"/>
      <c r="AB325" s="50"/>
      <c r="AC325" s="50"/>
      <c r="AD325" s="50"/>
      <c r="AE325" s="50"/>
      <c r="AF325" s="50"/>
      <c r="AG325" s="50"/>
      <c r="AH325" s="50"/>
      <c r="AI325" s="50"/>
      <c r="AJ325" s="50"/>
      <c r="AK325" s="50"/>
      <c r="AL325" s="50"/>
      <c r="AM325" s="50"/>
      <c r="AN325" s="50"/>
      <c r="AO325" s="50"/>
      <c r="AP325" s="50"/>
    </row>
    <row r="326" spans="1:42" s="45" customFormat="1" ht="15">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c r="AA326" s="50"/>
      <c r="AB326" s="50"/>
      <c r="AC326" s="50"/>
      <c r="AD326" s="50"/>
      <c r="AE326" s="50"/>
      <c r="AF326" s="50"/>
      <c r="AG326" s="50"/>
      <c r="AH326" s="50"/>
      <c r="AI326" s="50"/>
      <c r="AJ326" s="50"/>
      <c r="AK326" s="50"/>
      <c r="AL326" s="50"/>
      <c r="AM326" s="50"/>
      <c r="AN326" s="50"/>
      <c r="AO326" s="50"/>
      <c r="AP326" s="50"/>
    </row>
    <row r="327" spans="1:42" s="45" customFormat="1" ht="15">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c r="AA327" s="50"/>
      <c r="AB327" s="50"/>
      <c r="AC327" s="50"/>
      <c r="AD327" s="50"/>
      <c r="AE327" s="50"/>
      <c r="AF327" s="50"/>
      <c r="AG327" s="50"/>
      <c r="AH327" s="50"/>
      <c r="AI327" s="50"/>
      <c r="AJ327" s="50"/>
      <c r="AK327" s="50"/>
      <c r="AL327" s="50"/>
      <c r="AM327" s="50"/>
      <c r="AN327" s="50"/>
      <c r="AO327" s="50"/>
      <c r="AP327" s="50"/>
    </row>
    <row r="328" spans="1:42" s="45" customFormat="1" ht="15">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c r="AA328" s="50"/>
      <c r="AB328" s="50"/>
      <c r="AC328" s="50"/>
      <c r="AD328" s="50"/>
      <c r="AE328" s="50"/>
      <c r="AF328" s="50"/>
      <c r="AG328" s="50"/>
      <c r="AH328" s="50"/>
      <c r="AI328" s="50"/>
      <c r="AJ328" s="50"/>
      <c r="AK328" s="50"/>
      <c r="AL328" s="50"/>
      <c r="AM328" s="50"/>
      <c r="AN328" s="50"/>
      <c r="AO328" s="50"/>
      <c r="AP328" s="50"/>
    </row>
  </sheetData>
  <sheetProtection/>
  <mergeCells count="156">
    <mergeCell ref="F104:F105"/>
    <mergeCell ref="A101:L101"/>
    <mergeCell ref="A102:L102"/>
    <mergeCell ref="A104:A105"/>
    <mergeCell ref="A100:C100"/>
    <mergeCell ref="A89:A90"/>
    <mergeCell ref="B89:B90"/>
    <mergeCell ref="A103:L103"/>
    <mergeCell ref="B104:B105"/>
    <mergeCell ref="L104:L105"/>
    <mergeCell ref="H104:H105"/>
    <mergeCell ref="I104:I105"/>
    <mergeCell ref="J104:J105"/>
    <mergeCell ref="K104:K105"/>
    <mergeCell ref="C104:C105"/>
    <mergeCell ref="D104:D105"/>
    <mergeCell ref="E104:E105"/>
    <mergeCell ref="AK104:AP104"/>
    <mergeCell ref="M104:R104"/>
    <mergeCell ref="S104:X104"/>
    <mergeCell ref="Y104:AD104"/>
    <mergeCell ref="AE104:AJ104"/>
    <mergeCell ref="G104:G105"/>
    <mergeCell ref="AK89:AP89"/>
    <mergeCell ref="A91:A97"/>
    <mergeCell ref="B91:B97"/>
    <mergeCell ref="K89:K90"/>
    <mergeCell ref="L89:L90"/>
    <mergeCell ref="M89:R89"/>
    <mergeCell ref="S89:X89"/>
    <mergeCell ref="D89:D90"/>
    <mergeCell ref="I89:I90"/>
    <mergeCell ref="Y89:AD89"/>
    <mergeCell ref="AE89:AJ89"/>
    <mergeCell ref="E89:E90"/>
    <mergeCell ref="Y88:AD88"/>
    <mergeCell ref="AE88:AJ88"/>
    <mergeCell ref="F89:F90"/>
    <mergeCell ref="G89:G90"/>
    <mergeCell ref="S88:X88"/>
    <mergeCell ref="J89:J90"/>
    <mergeCell ref="H89:H90"/>
    <mergeCell ref="C89:C90"/>
    <mergeCell ref="B76:B78"/>
    <mergeCell ref="A82:A84"/>
    <mergeCell ref="B82:B84"/>
    <mergeCell ref="A76:A78"/>
    <mergeCell ref="A86:L86"/>
    <mergeCell ref="A88:L88"/>
    <mergeCell ref="A79:A81"/>
    <mergeCell ref="B79:B81"/>
    <mergeCell ref="A87:L87"/>
    <mergeCell ref="I7:I8"/>
    <mergeCell ref="J7:J8"/>
    <mergeCell ref="K7:K8"/>
    <mergeCell ref="AE52:AJ52"/>
    <mergeCell ref="L7:L8"/>
    <mergeCell ref="M52:R52"/>
    <mergeCell ref="S52:X52"/>
    <mergeCell ref="Y52:AD52"/>
    <mergeCell ref="Y7:AD7"/>
    <mergeCell ref="AE7:AJ7"/>
    <mergeCell ref="B52:B53"/>
    <mergeCell ref="J52:J53"/>
    <mergeCell ref="H52:H53"/>
    <mergeCell ref="G52:G53"/>
    <mergeCell ref="D52:D53"/>
    <mergeCell ref="E52:E53"/>
    <mergeCell ref="F52:F53"/>
    <mergeCell ref="A117:C117"/>
    <mergeCell ref="A106:A111"/>
    <mergeCell ref="B106:B111"/>
    <mergeCell ref="A114:A116"/>
    <mergeCell ref="A112:A113"/>
    <mergeCell ref="B114:B116"/>
    <mergeCell ref="B112:B113"/>
    <mergeCell ref="A3:L3"/>
    <mergeCell ref="A1:L1"/>
    <mergeCell ref="A5:L5"/>
    <mergeCell ref="A4:L4"/>
    <mergeCell ref="A6:L6"/>
    <mergeCell ref="A7:A8"/>
    <mergeCell ref="B7:B8"/>
    <mergeCell ref="C7:C8"/>
    <mergeCell ref="D7:D8"/>
    <mergeCell ref="H7:H8"/>
    <mergeCell ref="AK7:AP7"/>
    <mergeCell ref="M87:R87"/>
    <mergeCell ref="M30:R30"/>
    <mergeCell ref="S30:X30"/>
    <mergeCell ref="AK30:AP30"/>
    <mergeCell ref="Y30:AD30"/>
    <mergeCell ref="AE30:AJ30"/>
    <mergeCell ref="AK52:AP52"/>
    <mergeCell ref="M7:R7"/>
    <mergeCell ref="S7:X7"/>
    <mergeCell ref="AK88:AP88"/>
    <mergeCell ref="M88:R88"/>
    <mergeCell ref="A85:C85"/>
    <mergeCell ref="A32:A39"/>
    <mergeCell ref="A54:A63"/>
    <mergeCell ref="B54:B63"/>
    <mergeCell ref="A51:L51"/>
    <mergeCell ref="A52:A53"/>
    <mergeCell ref="I52:I53"/>
    <mergeCell ref="L52:L53"/>
    <mergeCell ref="M6:R6"/>
    <mergeCell ref="A40:A44"/>
    <mergeCell ref="B32:B39"/>
    <mergeCell ref="B40:B44"/>
    <mergeCell ref="A9:A11"/>
    <mergeCell ref="B9:B11"/>
    <mergeCell ref="A28:L28"/>
    <mergeCell ref="G7:G8"/>
    <mergeCell ref="F30:F31"/>
    <mergeCell ref="G30:G31"/>
    <mergeCell ref="F7:F8"/>
    <mergeCell ref="B17:B18"/>
    <mergeCell ref="E7:E8"/>
    <mergeCell ref="A26:C26"/>
    <mergeCell ref="A27:L27"/>
    <mergeCell ref="K52:K53"/>
    <mergeCell ref="C30:C31"/>
    <mergeCell ref="D30:D31"/>
    <mergeCell ref="J30:J31"/>
    <mergeCell ref="C52:C53"/>
    <mergeCell ref="A49:L49"/>
    <mergeCell ref="B45:B47"/>
    <mergeCell ref="A48:C48"/>
    <mergeCell ref="L30:L31"/>
    <mergeCell ref="A45:A47"/>
    <mergeCell ref="B12:B16"/>
    <mergeCell ref="A12:A18"/>
    <mergeCell ref="A29:L29"/>
    <mergeCell ref="A22:A25"/>
    <mergeCell ref="B22:B25"/>
    <mergeCell ref="A19:A21"/>
    <mergeCell ref="A98:A99"/>
    <mergeCell ref="B98:B99"/>
    <mergeCell ref="A66:A75"/>
    <mergeCell ref="B66:B75"/>
    <mergeCell ref="A64:A65"/>
    <mergeCell ref="B64:B65"/>
    <mergeCell ref="A30:A31"/>
    <mergeCell ref="B30:B31"/>
    <mergeCell ref="A50:L50"/>
    <mergeCell ref="AK123:AP123"/>
    <mergeCell ref="M123:R123"/>
    <mergeCell ref="S123:X123"/>
    <mergeCell ref="Y123:AD123"/>
    <mergeCell ref="AE123:AJ123"/>
    <mergeCell ref="B19:B21"/>
    <mergeCell ref="K30:K31"/>
    <mergeCell ref="H30:H31"/>
    <mergeCell ref="E30:E31"/>
    <mergeCell ref="I30:I31"/>
  </mergeCells>
  <printOptions/>
  <pageMargins left="1.220472440944882" right="0" top="0.7480314960629921" bottom="0.7480314960629921" header="0.31496062992125984" footer="0.31496062992125984"/>
  <pageSetup horizontalDpi="600" verticalDpi="600" orientation="landscape" paperSize="5" scale="41" r:id="rId1"/>
  <rowBreaks count="4" manualBreakCount="4">
    <brk id="26" max="255" man="1"/>
    <brk id="48" max="255" man="1"/>
    <brk id="85" max="255" man="1"/>
    <brk id="100" max="255" man="1"/>
  </rowBreaks>
</worksheet>
</file>

<file path=xl/worksheets/sheet2.xml><?xml version="1.0" encoding="utf-8"?>
<worksheet xmlns="http://schemas.openxmlformats.org/spreadsheetml/2006/main" xmlns:r="http://schemas.openxmlformats.org/officeDocument/2006/relationships">
  <dimension ref="A1:AP46"/>
  <sheetViews>
    <sheetView zoomScaleSheetLayoutView="75" zoomScalePageLayoutView="75" workbookViewId="0" topLeftCell="A35">
      <selection activeCell="A47" sqref="A47"/>
    </sheetView>
  </sheetViews>
  <sheetFormatPr defaultColWidth="11.00390625" defaultRowHeight="15"/>
  <cols>
    <col min="1" max="1" width="13.7109375" style="50" customWidth="1"/>
    <col min="2" max="2" width="12.421875" style="50" customWidth="1"/>
    <col min="3" max="3" width="30.28125" style="50" customWidth="1"/>
    <col min="4" max="4" width="9.7109375" style="50" customWidth="1"/>
    <col min="5" max="5" width="13.57421875" style="50" customWidth="1"/>
    <col min="6" max="6" width="7.28125" style="50" customWidth="1"/>
    <col min="7" max="7" width="8.8515625" style="50" customWidth="1"/>
    <col min="8" max="8" width="8.57421875" style="50" customWidth="1"/>
    <col min="9" max="9" width="8.421875" style="50" customWidth="1"/>
    <col min="10" max="11" width="8.28125" style="50" customWidth="1"/>
    <col min="12" max="12" width="24.7109375" style="50" customWidth="1"/>
    <col min="13" max="16" width="4.8515625" style="64" bestFit="1" customWidth="1"/>
    <col min="17" max="17" width="5.421875" style="64" bestFit="1" customWidth="1"/>
    <col min="18" max="18" width="5.8515625" style="64" bestFit="1" customWidth="1"/>
    <col min="19" max="23" width="5.421875" style="64" bestFit="1" customWidth="1"/>
    <col min="24" max="24" width="5.8515625" style="64" bestFit="1" customWidth="1"/>
    <col min="25" max="29" width="5.421875" style="64" bestFit="1" customWidth="1"/>
    <col min="30" max="30" width="5.8515625" style="64" bestFit="1" customWidth="1"/>
    <col min="31" max="35" width="5.421875" style="64" bestFit="1" customWidth="1"/>
    <col min="36" max="36" width="5.8515625" style="64" bestFit="1" customWidth="1"/>
    <col min="37" max="37" width="6.140625" style="64" customWidth="1"/>
    <col min="38" max="39" width="5.7109375" style="64" bestFit="1" customWidth="1"/>
    <col min="40" max="41" width="5.421875" style="64" bestFit="1" customWidth="1"/>
    <col min="42" max="42" width="5.8515625" style="64" bestFit="1" customWidth="1"/>
    <col min="43" max="16384" width="11.00390625" style="50" customWidth="1"/>
  </cols>
  <sheetData>
    <row r="1" spans="1:42" s="45" customFormat="1" ht="30" customHeight="1" thickBot="1">
      <c r="A1" s="330" t="s">
        <v>592</v>
      </c>
      <c r="B1" s="331"/>
      <c r="C1" s="331"/>
      <c r="D1" s="331"/>
      <c r="E1" s="331"/>
      <c r="F1" s="331"/>
      <c r="G1" s="331"/>
      <c r="H1" s="331"/>
      <c r="I1" s="331"/>
      <c r="J1" s="331"/>
      <c r="K1" s="331"/>
      <c r="L1" s="332"/>
      <c r="M1" s="59"/>
      <c r="N1" s="59"/>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row>
    <row r="3" spans="1:42" s="45" customFormat="1" ht="29.25" customHeight="1">
      <c r="A3" s="358" t="s">
        <v>279</v>
      </c>
      <c r="B3" s="316"/>
      <c r="C3" s="316"/>
      <c r="D3" s="316"/>
      <c r="E3" s="316"/>
      <c r="F3" s="316"/>
      <c r="G3" s="316"/>
      <c r="H3" s="316"/>
      <c r="I3" s="316"/>
      <c r="J3" s="316"/>
      <c r="K3" s="316"/>
      <c r="L3" s="316"/>
      <c r="M3" s="10"/>
      <c r="N3" s="1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row>
    <row r="4" spans="1:42" s="45" customFormat="1" ht="21.75" customHeight="1">
      <c r="A4" s="352" t="s">
        <v>229</v>
      </c>
      <c r="B4" s="352"/>
      <c r="C4" s="352"/>
      <c r="D4" s="352"/>
      <c r="E4" s="352"/>
      <c r="F4" s="352"/>
      <c r="G4" s="352"/>
      <c r="H4" s="352"/>
      <c r="I4" s="352"/>
      <c r="J4" s="352"/>
      <c r="K4" s="352"/>
      <c r="L4" s="352"/>
      <c r="M4" s="61"/>
      <c r="N4" s="61"/>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row>
    <row r="5" spans="1:42" s="45" customFormat="1" ht="36" customHeight="1">
      <c r="A5" s="359" t="s">
        <v>638</v>
      </c>
      <c r="B5" s="360"/>
      <c r="C5" s="360"/>
      <c r="D5" s="360"/>
      <c r="E5" s="360"/>
      <c r="F5" s="360"/>
      <c r="G5" s="360"/>
      <c r="H5" s="360"/>
      <c r="I5" s="360"/>
      <c r="J5" s="360"/>
      <c r="K5" s="360"/>
      <c r="L5" s="360"/>
      <c r="M5" s="10"/>
      <c r="N5" s="1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row>
    <row r="6" spans="1:42" s="45" customFormat="1" ht="16.5" customHeight="1">
      <c r="A6" s="316" t="s">
        <v>588</v>
      </c>
      <c r="B6" s="316"/>
      <c r="C6" s="316"/>
      <c r="D6" s="316"/>
      <c r="E6" s="316"/>
      <c r="F6" s="316"/>
      <c r="G6" s="316"/>
      <c r="H6" s="316"/>
      <c r="I6" s="316"/>
      <c r="J6" s="316"/>
      <c r="K6" s="316"/>
      <c r="L6" s="316"/>
      <c r="M6" s="316"/>
      <c r="N6" s="316"/>
      <c r="O6" s="52"/>
      <c r="P6" s="52"/>
      <c r="Q6" s="52"/>
      <c r="R6" s="52"/>
      <c r="S6" s="52"/>
      <c r="T6" s="52"/>
      <c r="U6" s="52"/>
      <c r="V6" s="52"/>
      <c r="W6" s="52"/>
      <c r="X6" s="52"/>
      <c r="Y6" s="52"/>
      <c r="Z6" s="52"/>
      <c r="AA6" s="52"/>
      <c r="AB6" s="52"/>
      <c r="AC6" s="52"/>
      <c r="AD6" s="52"/>
      <c r="AE6" s="52"/>
      <c r="AF6" s="52"/>
      <c r="AG6" s="52"/>
      <c r="AH6" s="52"/>
      <c r="AI6" s="52"/>
      <c r="AJ6" s="52"/>
      <c r="AK6" s="52"/>
      <c r="AL6" s="52"/>
      <c r="AM6" s="53"/>
      <c r="AN6" s="53"/>
      <c r="AO6" s="53"/>
      <c r="AP6" s="53"/>
    </row>
    <row r="7" spans="1:42" s="122" customFormat="1" ht="18" customHeight="1">
      <c r="A7" s="354" t="s">
        <v>450</v>
      </c>
      <c r="B7" s="311" t="s">
        <v>451</v>
      </c>
      <c r="C7" s="335" t="s">
        <v>452</v>
      </c>
      <c r="D7" s="311" t="s">
        <v>453</v>
      </c>
      <c r="E7" s="311" t="s">
        <v>454</v>
      </c>
      <c r="F7" s="309" t="s">
        <v>455</v>
      </c>
      <c r="G7" s="309" t="s">
        <v>641</v>
      </c>
      <c r="H7" s="309" t="s">
        <v>657</v>
      </c>
      <c r="I7" s="309" t="s">
        <v>658</v>
      </c>
      <c r="J7" s="309" t="s">
        <v>659</v>
      </c>
      <c r="K7" s="309" t="s">
        <v>456</v>
      </c>
      <c r="L7" s="311" t="s">
        <v>449</v>
      </c>
      <c r="M7" s="361">
        <v>2008</v>
      </c>
      <c r="N7" s="361"/>
      <c r="O7" s="361"/>
      <c r="P7" s="361"/>
      <c r="Q7" s="361"/>
      <c r="R7" s="361"/>
      <c r="S7" s="361">
        <v>2009</v>
      </c>
      <c r="T7" s="361"/>
      <c r="U7" s="361"/>
      <c r="V7" s="361"/>
      <c r="W7" s="361"/>
      <c r="X7" s="361"/>
      <c r="Y7" s="361">
        <v>2010</v>
      </c>
      <c r="Z7" s="361"/>
      <c r="AA7" s="361"/>
      <c r="AB7" s="361"/>
      <c r="AC7" s="361"/>
      <c r="AD7" s="361"/>
      <c r="AE7" s="361">
        <v>2011</v>
      </c>
      <c r="AF7" s="361"/>
      <c r="AG7" s="361"/>
      <c r="AH7" s="361"/>
      <c r="AI7" s="361"/>
      <c r="AJ7" s="361"/>
      <c r="AK7" s="362" t="s">
        <v>448</v>
      </c>
      <c r="AL7" s="363"/>
      <c r="AM7" s="363"/>
      <c r="AN7" s="363"/>
      <c r="AO7" s="363"/>
      <c r="AP7" s="364"/>
    </row>
    <row r="8" spans="1:42" s="122" customFormat="1" ht="15">
      <c r="A8" s="355"/>
      <c r="B8" s="312"/>
      <c r="C8" s="336"/>
      <c r="D8" s="312"/>
      <c r="E8" s="312"/>
      <c r="F8" s="310"/>
      <c r="G8" s="310"/>
      <c r="H8" s="310"/>
      <c r="I8" s="310"/>
      <c r="J8" s="310"/>
      <c r="K8" s="310"/>
      <c r="L8" s="312"/>
      <c r="M8" s="121" t="s">
        <v>457</v>
      </c>
      <c r="N8" s="121" t="s">
        <v>458</v>
      </c>
      <c r="O8" s="121" t="s">
        <v>459</v>
      </c>
      <c r="P8" s="121" t="s">
        <v>460</v>
      </c>
      <c r="Q8" s="121" t="s">
        <v>461</v>
      </c>
      <c r="R8" s="121" t="s">
        <v>448</v>
      </c>
      <c r="S8" s="121" t="s">
        <v>457</v>
      </c>
      <c r="T8" s="121" t="s">
        <v>458</v>
      </c>
      <c r="U8" s="121" t="s">
        <v>459</v>
      </c>
      <c r="V8" s="121" t="s">
        <v>460</v>
      </c>
      <c r="W8" s="121" t="s">
        <v>461</v>
      </c>
      <c r="X8" s="121" t="s">
        <v>448</v>
      </c>
      <c r="Y8" s="121" t="s">
        <v>457</v>
      </c>
      <c r="Z8" s="121" t="s">
        <v>458</v>
      </c>
      <c r="AA8" s="121" t="s">
        <v>459</v>
      </c>
      <c r="AB8" s="121" t="s">
        <v>460</v>
      </c>
      <c r="AC8" s="121" t="s">
        <v>461</v>
      </c>
      <c r="AD8" s="121" t="s">
        <v>448</v>
      </c>
      <c r="AE8" s="121" t="s">
        <v>457</v>
      </c>
      <c r="AF8" s="121" t="s">
        <v>458</v>
      </c>
      <c r="AG8" s="121" t="s">
        <v>459</v>
      </c>
      <c r="AH8" s="121" t="s">
        <v>460</v>
      </c>
      <c r="AI8" s="121" t="s">
        <v>461</v>
      </c>
      <c r="AJ8" s="121" t="s">
        <v>448</v>
      </c>
      <c r="AK8" s="121" t="s">
        <v>457</v>
      </c>
      <c r="AL8" s="121" t="s">
        <v>458</v>
      </c>
      <c r="AM8" s="121" t="s">
        <v>459</v>
      </c>
      <c r="AN8" s="121" t="s">
        <v>460</v>
      </c>
      <c r="AO8" s="121" t="s">
        <v>461</v>
      </c>
      <c r="AP8" s="121" t="s">
        <v>448</v>
      </c>
    </row>
    <row r="9" spans="1:42" s="26" customFormat="1" ht="84">
      <c r="A9" s="351" t="s">
        <v>485</v>
      </c>
      <c r="B9" s="353" t="s">
        <v>280</v>
      </c>
      <c r="C9" s="25" t="s">
        <v>591</v>
      </c>
      <c r="D9" s="69" t="s">
        <v>281</v>
      </c>
      <c r="E9" s="25" t="s">
        <v>282</v>
      </c>
      <c r="F9" s="88" t="s">
        <v>465</v>
      </c>
      <c r="G9" s="25" t="s">
        <v>283</v>
      </c>
      <c r="H9" s="69">
        <v>25</v>
      </c>
      <c r="I9" s="88">
        <v>30</v>
      </c>
      <c r="J9" s="88">
        <v>35</v>
      </c>
      <c r="K9" s="88">
        <v>40</v>
      </c>
      <c r="L9" s="25" t="s">
        <v>284</v>
      </c>
      <c r="M9" s="38"/>
      <c r="N9" s="38"/>
      <c r="O9" s="38"/>
      <c r="P9" s="38">
        <v>5</v>
      </c>
      <c r="Q9" s="38">
        <v>5</v>
      </c>
      <c r="R9" s="39">
        <f>+SUM(M9:Q9)</f>
        <v>10</v>
      </c>
      <c r="S9" s="38"/>
      <c r="T9" s="38"/>
      <c r="U9" s="38"/>
      <c r="V9" s="38">
        <v>5</v>
      </c>
      <c r="W9" s="38">
        <v>5</v>
      </c>
      <c r="X9" s="39">
        <f>+SUM(S9:W9)</f>
        <v>10</v>
      </c>
      <c r="Y9" s="38"/>
      <c r="Z9" s="38"/>
      <c r="AA9" s="38"/>
      <c r="AB9" s="38">
        <v>6</v>
      </c>
      <c r="AC9" s="38">
        <v>6</v>
      </c>
      <c r="AD9" s="39">
        <f>+SUM(Y9:AC9)</f>
        <v>12</v>
      </c>
      <c r="AE9" s="38"/>
      <c r="AF9" s="38"/>
      <c r="AG9" s="38"/>
      <c r="AH9" s="38">
        <v>6</v>
      </c>
      <c r="AI9" s="38">
        <v>6</v>
      </c>
      <c r="AJ9" s="39">
        <f>+SUM(AE9:AI9)</f>
        <v>12</v>
      </c>
      <c r="AK9" s="40">
        <f>+M9+S9+Y9+AE9</f>
        <v>0</v>
      </c>
      <c r="AL9" s="40">
        <f>+N9+T9+Z9+AF9</f>
        <v>0</v>
      </c>
      <c r="AM9" s="40">
        <f>+O9+U9+AA9+AG9</f>
        <v>0</v>
      </c>
      <c r="AN9" s="40">
        <f>+P9+V9+AB9+AH9</f>
        <v>22</v>
      </c>
      <c r="AO9" s="40">
        <f>+Q9+W9+AC9+AI9</f>
        <v>22</v>
      </c>
      <c r="AP9" s="8">
        <f>+SUM(AK9:AO9)</f>
        <v>44</v>
      </c>
    </row>
    <row r="10" spans="1:42" s="26" customFormat="1" ht="72">
      <c r="A10" s="351"/>
      <c r="B10" s="353"/>
      <c r="C10" s="25" t="s">
        <v>486</v>
      </c>
      <c r="D10" s="69" t="s">
        <v>269</v>
      </c>
      <c r="E10" s="25" t="s">
        <v>270</v>
      </c>
      <c r="F10" s="88" t="s">
        <v>465</v>
      </c>
      <c r="G10" s="25" t="s">
        <v>271</v>
      </c>
      <c r="H10" s="88">
        <v>3</v>
      </c>
      <c r="I10" s="88">
        <v>3</v>
      </c>
      <c r="J10" s="88">
        <v>4</v>
      </c>
      <c r="K10" s="88">
        <v>4</v>
      </c>
      <c r="L10" s="25" t="s">
        <v>256</v>
      </c>
      <c r="M10" s="38"/>
      <c r="N10" s="38">
        <v>50</v>
      </c>
      <c r="O10" s="38"/>
      <c r="P10" s="39"/>
      <c r="Q10" s="38">
        <v>4</v>
      </c>
      <c r="R10" s="39">
        <f aca="true" t="shared" si="0" ref="R10:R15">+SUM(M10:Q10)</f>
        <v>54</v>
      </c>
      <c r="S10" s="38"/>
      <c r="T10" s="38">
        <v>53</v>
      </c>
      <c r="U10" s="38"/>
      <c r="V10" s="38"/>
      <c r="W10" s="38">
        <v>4</v>
      </c>
      <c r="X10" s="39">
        <f aca="true" t="shared" si="1" ref="X10:X15">+SUM(S10:W10)</f>
        <v>57</v>
      </c>
      <c r="Y10" s="38"/>
      <c r="Z10" s="38">
        <v>55</v>
      </c>
      <c r="AA10" s="38"/>
      <c r="AB10" s="38"/>
      <c r="AC10" s="38">
        <v>4</v>
      </c>
      <c r="AD10" s="39">
        <f aca="true" t="shared" si="2" ref="AD10:AD15">+SUM(Y10:AC10)</f>
        <v>59</v>
      </c>
      <c r="AE10" s="38"/>
      <c r="AF10" s="38">
        <v>58</v>
      </c>
      <c r="AG10" s="38"/>
      <c r="AH10" s="38"/>
      <c r="AI10" s="38">
        <v>5</v>
      </c>
      <c r="AJ10" s="39">
        <f aca="true" t="shared" si="3" ref="AJ10:AJ15">+SUM(AE10:AI10)</f>
        <v>63</v>
      </c>
      <c r="AK10" s="40">
        <f aca="true" t="shared" si="4" ref="AK10:AK15">+M10+S10+Y10+AE10</f>
        <v>0</v>
      </c>
      <c r="AL10" s="40">
        <f aca="true" t="shared" si="5" ref="AL10:AL15">+N10+T10+Z10+AF10</f>
        <v>216</v>
      </c>
      <c r="AM10" s="40">
        <f aca="true" t="shared" si="6" ref="AM10:AM15">+O10+U10+AA10+AG10</f>
        <v>0</v>
      </c>
      <c r="AN10" s="40">
        <f aca="true" t="shared" si="7" ref="AN10:AN15">+P10+V10+AB10+AH10</f>
        <v>0</v>
      </c>
      <c r="AO10" s="40">
        <f aca="true" t="shared" si="8" ref="AO10:AO15">+Q10+W10+AC10+AI10</f>
        <v>17</v>
      </c>
      <c r="AP10" s="8">
        <f aca="true" t="shared" si="9" ref="AP10:AP15">+SUM(AK10:AO10)</f>
        <v>233</v>
      </c>
    </row>
    <row r="11" spans="1:42" s="86" customFormat="1" ht="60">
      <c r="A11" s="346" t="s">
        <v>487</v>
      </c>
      <c r="B11" s="346" t="s">
        <v>201</v>
      </c>
      <c r="C11" s="25" t="s">
        <v>488</v>
      </c>
      <c r="D11" s="69">
        <v>200</v>
      </c>
      <c r="E11" s="25" t="s">
        <v>36</v>
      </c>
      <c r="F11" s="88" t="s">
        <v>465</v>
      </c>
      <c r="G11" s="25" t="s">
        <v>37</v>
      </c>
      <c r="H11" s="69">
        <v>400</v>
      </c>
      <c r="I11" s="88">
        <v>500</v>
      </c>
      <c r="J11" s="88">
        <v>600</v>
      </c>
      <c r="K11" s="88">
        <v>700</v>
      </c>
      <c r="L11" s="25" t="s">
        <v>256</v>
      </c>
      <c r="M11" s="38">
        <v>23</v>
      </c>
      <c r="N11" s="38"/>
      <c r="O11" s="38"/>
      <c r="P11" s="38"/>
      <c r="Q11" s="38">
        <v>5</v>
      </c>
      <c r="R11" s="39">
        <f t="shared" si="0"/>
        <v>28</v>
      </c>
      <c r="S11" s="38">
        <v>24</v>
      </c>
      <c r="T11" s="38"/>
      <c r="U11" s="38"/>
      <c r="V11" s="38"/>
      <c r="W11" s="38">
        <v>5</v>
      </c>
      <c r="X11" s="39">
        <f t="shared" si="1"/>
        <v>29</v>
      </c>
      <c r="Y11" s="38">
        <v>25</v>
      </c>
      <c r="Z11" s="38"/>
      <c r="AA11" s="38"/>
      <c r="AB11" s="38"/>
      <c r="AC11" s="38">
        <v>5</v>
      </c>
      <c r="AD11" s="39">
        <f t="shared" si="2"/>
        <v>30</v>
      </c>
      <c r="AE11" s="38">
        <v>26</v>
      </c>
      <c r="AF11" s="38"/>
      <c r="AG11" s="38"/>
      <c r="AH11" s="38"/>
      <c r="AI11" s="38">
        <v>5</v>
      </c>
      <c r="AJ11" s="39">
        <f t="shared" si="3"/>
        <v>31</v>
      </c>
      <c r="AK11" s="40">
        <f t="shared" si="4"/>
        <v>98</v>
      </c>
      <c r="AL11" s="40">
        <f t="shared" si="5"/>
        <v>0</v>
      </c>
      <c r="AM11" s="40">
        <f t="shared" si="6"/>
        <v>0</v>
      </c>
      <c r="AN11" s="40">
        <f t="shared" si="7"/>
        <v>0</v>
      </c>
      <c r="AO11" s="40">
        <f t="shared" si="8"/>
        <v>20</v>
      </c>
      <c r="AP11" s="8">
        <f t="shared" si="9"/>
        <v>118</v>
      </c>
    </row>
    <row r="12" spans="1:42" s="86" customFormat="1" ht="60">
      <c r="A12" s="347"/>
      <c r="B12" s="347"/>
      <c r="C12" s="25" t="s">
        <v>489</v>
      </c>
      <c r="D12" s="88">
        <v>2</v>
      </c>
      <c r="E12" s="25" t="s">
        <v>257</v>
      </c>
      <c r="F12" s="88" t="s">
        <v>465</v>
      </c>
      <c r="G12" s="25" t="s">
        <v>38</v>
      </c>
      <c r="H12" s="88">
        <v>2</v>
      </c>
      <c r="I12" s="88">
        <v>3</v>
      </c>
      <c r="J12" s="88">
        <v>4</v>
      </c>
      <c r="K12" s="88">
        <v>4</v>
      </c>
      <c r="L12" s="25" t="s">
        <v>256</v>
      </c>
      <c r="M12" s="38">
        <v>5</v>
      </c>
      <c r="N12" s="38"/>
      <c r="O12" s="38"/>
      <c r="P12" s="38">
        <v>20</v>
      </c>
      <c r="Q12" s="38">
        <v>8</v>
      </c>
      <c r="R12" s="39">
        <f t="shared" si="0"/>
        <v>33</v>
      </c>
      <c r="S12" s="38">
        <v>12</v>
      </c>
      <c r="T12" s="38"/>
      <c r="U12" s="38"/>
      <c r="V12" s="38">
        <v>21</v>
      </c>
      <c r="W12" s="38">
        <v>10</v>
      </c>
      <c r="X12" s="39">
        <f t="shared" si="1"/>
        <v>43</v>
      </c>
      <c r="Y12" s="38">
        <v>12</v>
      </c>
      <c r="Z12" s="38"/>
      <c r="AA12" s="38"/>
      <c r="AB12" s="38">
        <v>22</v>
      </c>
      <c r="AC12" s="38">
        <v>11</v>
      </c>
      <c r="AD12" s="39">
        <f t="shared" si="2"/>
        <v>45</v>
      </c>
      <c r="AE12" s="38">
        <v>8</v>
      </c>
      <c r="AF12" s="38"/>
      <c r="AG12" s="38"/>
      <c r="AH12" s="38">
        <v>23</v>
      </c>
      <c r="AI12" s="38">
        <v>12</v>
      </c>
      <c r="AJ12" s="39">
        <f t="shared" si="3"/>
        <v>43</v>
      </c>
      <c r="AK12" s="40">
        <f t="shared" si="4"/>
        <v>37</v>
      </c>
      <c r="AL12" s="40">
        <f t="shared" si="5"/>
        <v>0</v>
      </c>
      <c r="AM12" s="40">
        <f t="shared" si="6"/>
        <v>0</v>
      </c>
      <c r="AN12" s="40">
        <f t="shared" si="7"/>
        <v>86</v>
      </c>
      <c r="AO12" s="40">
        <f t="shared" si="8"/>
        <v>41</v>
      </c>
      <c r="AP12" s="8">
        <f t="shared" si="9"/>
        <v>164</v>
      </c>
    </row>
    <row r="13" spans="1:42" s="86" customFormat="1" ht="60">
      <c r="A13" s="347"/>
      <c r="B13" s="347"/>
      <c r="C13" s="25" t="s">
        <v>490</v>
      </c>
      <c r="D13" s="88">
        <v>2</v>
      </c>
      <c r="E13" s="25" t="s">
        <v>39</v>
      </c>
      <c r="F13" s="88" t="s">
        <v>465</v>
      </c>
      <c r="G13" s="25" t="s">
        <v>258</v>
      </c>
      <c r="H13" s="88">
        <v>2</v>
      </c>
      <c r="I13" s="88">
        <v>3</v>
      </c>
      <c r="J13" s="88">
        <v>4</v>
      </c>
      <c r="K13" s="88">
        <v>5</v>
      </c>
      <c r="L13" s="25" t="s">
        <v>256</v>
      </c>
      <c r="M13" s="38"/>
      <c r="N13" s="38"/>
      <c r="O13" s="38"/>
      <c r="P13" s="38">
        <v>1</v>
      </c>
      <c r="Q13" s="38">
        <v>1</v>
      </c>
      <c r="R13" s="39">
        <f t="shared" si="0"/>
        <v>2</v>
      </c>
      <c r="S13" s="38"/>
      <c r="T13" s="38"/>
      <c r="U13" s="38"/>
      <c r="V13" s="38">
        <v>5</v>
      </c>
      <c r="W13" s="38">
        <v>1</v>
      </c>
      <c r="X13" s="39">
        <f t="shared" si="1"/>
        <v>6</v>
      </c>
      <c r="Y13" s="38"/>
      <c r="Z13" s="38"/>
      <c r="AA13" s="38"/>
      <c r="AB13" s="38">
        <v>6</v>
      </c>
      <c r="AC13" s="38">
        <v>1</v>
      </c>
      <c r="AD13" s="39">
        <f t="shared" si="2"/>
        <v>7</v>
      </c>
      <c r="AE13" s="38"/>
      <c r="AF13" s="38"/>
      <c r="AG13" s="38"/>
      <c r="AH13" s="38">
        <v>6</v>
      </c>
      <c r="AI13" s="38">
        <v>1</v>
      </c>
      <c r="AJ13" s="39">
        <f t="shared" si="3"/>
        <v>7</v>
      </c>
      <c r="AK13" s="40">
        <f t="shared" si="4"/>
        <v>0</v>
      </c>
      <c r="AL13" s="40">
        <f t="shared" si="5"/>
        <v>0</v>
      </c>
      <c r="AM13" s="40">
        <f t="shared" si="6"/>
        <v>0</v>
      </c>
      <c r="AN13" s="40">
        <f t="shared" si="7"/>
        <v>18</v>
      </c>
      <c r="AO13" s="40">
        <f t="shared" si="8"/>
        <v>4</v>
      </c>
      <c r="AP13" s="8">
        <f t="shared" si="9"/>
        <v>22</v>
      </c>
    </row>
    <row r="14" spans="1:42" s="86" customFormat="1" ht="60">
      <c r="A14" s="348"/>
      <c r="B14" s="348"/>
      <c r="C14" s="25" t="s">
        <v>491</v>
      </c>
      <c r="D14" s="69">
        <v>2</v>
      </c>
      <c r="E14" s="25" t="s">
        <v>259</v>
      </c>
      <c r="F14" s="89" t="s">
        <v>465</v>
      </c>
      <c r="G14" s="25" t="s">
        <v>260</v>
      </c>
      <c r="H14" s="89">
        <v>4</v>
      </c>
      <c r="I14" s="89">
        <v>6</v>
      </c>
      <c r="J14" s="89">
        <v>8</v>
      </c>
      <c r="K14" s="89">
        <v>10</v>
      </c>
      <c r="L14" s="25" t="s">
        <v>256</v>
      </c>
      <c r="M14" s="38">
        <v>5</v>
      </c>
      <c r="N14" s="38"/>
      <c r="O14" s="38"/>
      <c r="P14" s="38">
        <v>5</v>
      </c>
      <c r="Q14" s="39"/>
      <c r="R14" s="39">
        <f t="shared" si="0"/>
        <v>10</v>
      </c>
      <c r="S14" s="38">
        <v>5</v>
      </c>
      <c r="T14" s="38"/>
      <c r="U14" s="38"/>
      <c r="V14" s="38">
        <v>5</v>
      </c>
      <c r="W14" s="38"/>
      <c r="X14" s="39">
        <f t="shared" si="1"/>
        <v>10</v>
      </c>
      <c r="Y14" s="38">
        <v>6</v>
      </c>
      <c r="Z14" s="38"/>
      <c r="AA14" s="38"/>
      <c r="AB14" s="38">
        <v>6</v>
      </c>
      <c r="AC14" s="38"/>
      <c r="AD14" s="39">
        <f t="shared" si="2"/>
        <v>12</v>
      </c>
      <c r="AE14" s="38">
        <v>6</v>
      </c>
      <c r="AF14" s="38"/>
      <c r="AG14" s="38"/>
      <c r="AH14" s="38">
        <v>6</v>
      </c>
      <c r="AI14" s="38"/>
      <c r="AJ14" s="39">
        <f t="shared" si="3"/>
        <v>12</v>
      </c>
      <c r="AK14" s="40">
        <f t="shared" si="4"/>
        <v>22</v>
      </c>
      <c r="AL14" s="40">
        <f t="shared" si="5"/>
        <v>0</v>
      </c>
      <c r="AM14" s="40">
        <f t="shared" si="6"/>
        <v>0</v>
      </c>
      <c r="AN14" s="40">
        <f t="shared" si="7"/>
        <v>22</v>
      </c>
      <c r="AO14" s="40">
        <f t="shared" si="8"/>
        <v>0</v>
      </c>
      <c r="AP14" s="8">
        <f t="shared" si="9"/>
        <v>44</v>
      </c>
    </row>
    <row r="15" spans="1:42" s="86" customFormat="1" ht="108">
      <c r="A15" s="87" t="s">
        <v>227</v>
      </c>
      <c r="B15" s="25"/>
      <c r="C15" s="25" t="s">
        <v>246</v>
      </c>
      <c r="D15" s="89">
        <v>50</v>
      </c>
      <c r="E15" s="25" t="s">
        <v>261</v>
      </c>
      <c r="F15" s="89" t="s">
        <v>465</v>
      </c>
      <c r="G15" s="25" t="s">
        <v>262</v>
      </c>
      <c r="H15" s="89">
        <v>150</v>
      </c>
      <c r="I15" s="89">
        <v>250</v>
      </c>
      <c r="J15" s="89">
        <v>350</v>
      </c>
      <c r="K15" s="89">
        <v>450</v>
      </c>
      <c r="L15" s="25" t="s">
        <v>256</v>
      </c>
      <c r="M15" s="38">
        <v>6</v>
      </c>
      <c r="N15" s="38"/>
      <c r="O15" s="38">
        <v>9</v>
      </c>
      <c r="P15" s="39"/>
      <c r="Q15" s="39"/>
      <c r="R15" s="39">
        <f t="shared" si="0"/>
        <v>15</v>
      </c>
      <c r="S15" s="38">
        <v>6</v>
      </c>
      <c r="T15" s="38"/>
      <c r="U15" s="38">
        <v>9</v>
      </c>
      <c r="V15" s="38"/>
      <c r="W15" s="38"/>
      <c r="X15" s="39">
        <f t="shared" si="1"/>
        <v>15</v>
      </c>
      <c r="Y15" s="38">
        <v>7</v>
      </c>
      <c r="Z15" s="38"/>
      <c r="AA15" s="38">
        <v>10</v>
      </c>
      <c r="AB15" s="38"/>
      <c r="AC15" s="38"/>
      <c r="AD15" s="39">
        <f t="shared" si="2"/>
        <v>17</v>
      </c>
      <c r="AE15" s="38">
        <v>7</v>
      </c>
      <c r="AF15" s="38"/>
      <c r="AG15" s="38">
        <v>10</v>
      </c>
      <c r="AH15" s="38"/>
      <c r="AI15" s="38"/>
      <c r="AJ15" s="39">
        <f t="shared" si="3"/>
        <v>17</v>
      </c>
      <c r="AK15" s="40">
        <f t="shared" si="4"/>
        <v>26</v>
      </c>
      <c r="AL15" s="40">
        <f t="shared" si="5"/>
        <v>0</v>
      </c>
      <c r="AM15" s="40">
        <f t="shared" si="6"/>
        <v>38</v>
      </c>
      <c r="AN15" s="40">
        <f t="shared" si="7"/>
        <v>0</v>
      </c>
      <c r="AO15" s="40">
        <f t="shared" si="8"/>
        <v>0</v>
      </c>
      <c r="AP15" s="8">
        <f t="shared" si="9"/>
        <v>64</v>
      </c>
    </row>
    <row r="16" spans="1:42" s="82" customFormat="1" ht="15">
      <c r="A16" s="349" t="s">
        <v>484</v>
      </c>
      <c r="B16" s="350"/>
      <c r="C16" s="350"/>
      <c r="D16" s="81"/>
      <c r="E16" s="81"/>
      <c r="F16" s="81"/>
      <c r="G16" s="81"/>
      <c r="H16" s="81"/>
      <c r="I16" s="81"/>
      <c r="J16" s="81"/>
      <c r="K16" s="81"/>
      <c r="L16" s="81"/>
      <c r="M16" s="81">
        <f>+SUM(M9:M15)</f>
        <v>39</v>
      </c>
      <c r="N16" s="81">
        <f aca="true" t="shared" si="10" ref="N16:AP16">+SUM(N9:N15)</f>
        <v>50</v>
      </c>
      <c r="O16" s="81">
        <f t="shared" si="10"/>
        <v>9</v>
      </c>
      <c r="P16" s="81">
        <f t="shared" si="10"/>
        <v>31</v>
      </c>
      <c r="Q16" s="81">
        <f t="shared" si="10"/>
        <v>23</v>
      </c>
      <c r="R16" s="81">
        <f t="shared" si="10"/>
        <v>152</v>
      </c>
      <c r="S16" s="81">
        <f t="shared" si="10"/>
        <v>47</v>
      </c>
      <c r="T16" s="81">
        <f t="shared" si="10"/>
        <v>53</v>
      </c>
      <c r="U16" s="81">
        <f t="shared" si="10"/>
        <v>9</v>
      </c>
      <c r="V16" s="81">
        <f t="shared" si="10"/>
        <v>36</v>
      </c>
      <c r="W16" s="81">
        <f t="shared" si="10"/>
        <v>25</v>
      </c>
      <c r="X16" s="81">
        <f t="shared" si="10"/>
        <v>170</v>
      </c>
      <c r="Y16" s="81">
        <f t="shared" si="10"/>
        <v>50</v>
      </c>
      <c r="Z16" s="81">
        <f t="shared" si="10"/>
        <v>55</v>
      </c>
      <c r="AA16" s="81">
        <f t="shared" si="10"/>
        <v>10</v>
      </c>
      <c r="AB16" s="81">
        <f t="shared" si="10"/>
        <v>40</v>
      </c>
      <c r="AC16" s="81">
        <f t="shared" si="10"/>
        <v>27</v>
      </c>
      <c r="AD16" s="81">
        <f t="shared" si="10"/>
        <v>182</v>
      </c>
      <c r="AE16" s="81">
        <f t="shared" si="10"/>
        <v>47</v>
      </c>
      <c r="AF16" s="81">
        <f t="shared" si="10"/>
        <v>58</v>
      </c>
      <c r="AG16" s="81">
        <f t="shared" si="10"/>
        <v>10</v>
      </c>
      <c r="AH16" s="81">
        <f t="shared" si="10"/>
        <v>41</v>
      </c>
      <c r="AI16" s="81">
        <f t="shared" si="10"/>
        <v>29</v>
      </c>
      <c r="AJ16" s="81">
        <f t="shared" si="10"/>
        <v>185</v>
      </c>
      <c r="AK16" s="81">
        <f t="shared" si="10"/>
        <v>183</v>
      </c>
      <c r="AL16" s="81">
        <f t="shared" si="10"/>
        <v>216</v>
      </c>
      <c r="AM16" s="81">
        <f t="shared" si="10"/>
        <v>38</v>
      </c>
      <c r="AN16" s="81">
        <f t="shared" si="10"/>
        <v>148</v>
      </c>
      <c r="AO16" s="81">
        <f t="shared" si="10"/>
        <v>104</v>
      </c>
      <c r="AP16" s="81">
        <f t="shared" si="10"/>
        <v>689</v>
      </c>
    </row>
    <row r="17" spans="1:42" s="19" customFormat="1" ht="24" customHeight="1">
      <c r="A17" s="57"/>
      <c r="B17" s="57"/>
      <c r="C17" s="57"/>
      <c r="D17" s="57"/>
      <c r="E17" s="57"/>
      <c r="F17" s="57"/>
      <c r="G17" s="57"/>
      <c r="H17" s="57"/>
      <c r="I17" s="57"/>
      <c r="J17" s="57"/>
      <c r="K17" s="57"/>
      <c r="L17" s="57"/>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row>
    <row r="18" spans="1:42" s="45" customFormat="1" ht="21.75" customHeight="1">
      <c r="A18" s="352" t="s">
        <v>639</v>
      </c>
      <c r="B18" s="352"/>
      <c r="C18" s="352"/>
      <c r="D18" s="352"/>
      <c r="E18" s="352"/>
      <c r="F18" s="352"/>
      <c r="G18" s="352"/>
      <c r="H18" s="352"/>
      <c r="I18" s="352"/>
      <c r="J18" s="352"/>
      <c r="K18" s="352"/>
      <c r="L18" s="352"/>
      <c r="M18" s="61"/>
      <c r="N18" s="61"/>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row>
    <row r="19" spans="1:42" s="45" customFormat="1" ht="26.25" customHeight="1">
      <c r="A19" s="358" t="s">
        <v>263</v>
      </c>
      <c r="B19" s="316"/>
      <c r="C19" s="316"/>
      <c r="D19" s="316"/>
      <c r="E19" s="316"/>
      <c r="F19" s="316"/>
      <c r="G19" s="316"/>
      <c r="H19" s="316"/>
      <c r="I19" s="316"/>
      <c r="J19" s="316"/>
      <c r="K19" s="316"/>
      <c r="L19" s="316"/>
      <c r="M19" s="10"/>
      <c r="N19" s="1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row>
    <row r="20" spans="1:42" s="45" customFormat="1" ht="16.5" customHeight="1">
      <c r="A20" s="316" t="s">
        <v>590</v>
      </c>
      <c r="B20" s="316"/>
      <c r="C20" s="316"/>
      <c r="D20" s="316"/>
      <c r="E20" s="316"/>
      <c r="F20" s="316"/>
      <c r="G20" s="316"/>
      <c r="H20" s="316"/>
      <c r="I20" s="316"/>
      <c r="J20" s="316"/>
      <c r="K20" s="316"/>
      <c r="L20" s="316"/>
      <c r="M20" s="63"/>
      <c r="N20" s="63"/>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3"/>
      <c r="AN20" s="53"/>
      <c r="AO20" s="53"/>
      <c r="AP20" s="53"/>
    </row>
    <row r="21" spans="1:42" s="118" customFormat="1" ht="18" customHeight="1">
      <c r="A21" s="365" t="s">
        <v>450</v>
      </c>
      <c r="B21" s="367" t="s">
        <v>451</v>
      </c>
      <c r="C21" s="369" t="s">
        <v>452</v>
      </c>
      <c r="D21" s="367" t="s">
        <v>453</v>
      </c>
      <c r="E21" s="367" t="s">
        <v>454</v>
      </c>
      <c r="F21" s="356" t="s">
        <v>455</v>
      </c>
      <c r="G21" s="356" t="s">
        <v>641</v>
      </c>
      <c r="H21" s="356" t="s">
        <v>657</v>
      </c>
      <c r="I21" s="356" t="s">
        <v>658</v>
      </c>
      <c r="J21" s="356" t="s">
        <v>659</v>
      </c>
      <c r="K21" s="356" t="s">
        <v>456</v>
      </c>
      <c r="L21" s="367" t="s">
        <v>449</v>
      </c>
      <c r="M21" s="371">
        <v>2008</v>
      </c>
      <c r="N21" s="371"/>
      <c r="O21" s="371"/>
      <c r="P21" s="371"/>
      <c r="Q21" s="371"/>
      <c r="R21" s="371"/>
      <c r="S21" s="361">
        <v>2009</v>
      </c>
      <c r="T21" s="361"/>
      <c r="U21" s="361"/>
      <c r="V21" s="361"/>
      <c r="W21" s="361"/>
      <c r="X21" s="361"/>
      <c r="Y21" s="361">
        <v>2010</v>
      </c>
      <c r="Z21" s="361"/>
      <c r="AA21" s="361"/>
      <c r="AB21" s="361"/>
      <c r="AC21" s="361"/>
      <c r="AD21" s="361"/>
      <c r="AE21" s="361">
        <v>2011</v>
      </c>
      <c r="AF21" s="361"/>
      <c r="AG21" s="361"/>
      <c r="AH21" s="361"/>
      <c r="AI21" s="361"/>
      <c r="AJ21" s="361"/>
      <c r="AK21" s="362" t="s">
        <v>448</v>
      </c>
      <c r="AL21" s="363"/>
      <c r="AM21" s="363"/>
      <c r="AN21" s="363"/>
      <c r="AO21" s="363"/>
      <c r="AP21" s="364"/>
    </row>
    <row r="22" spans="1:42" s="118" customFormat="1" ht="22.5" customHeight="1">
      <c r="A22" s="366"/>
      <c r="B22" s="368"/>
      <c r="C22" s="370"/>
      <c r="D22" s="368"/>
      <c r="E22" s="368"/>
      <c r="F22" s="357"/>
      <c r="G22" s="357"/>
      <c r="H22" s="357"/>
      <c r="I22" s="357"/>
      <c r="J22" s="357"/>
      <c r="K22" s="357"/>
      <c r="L22" s="368"/>
      <c r="M22" s="121" t="s">
        <v>457</v>
      </c>
      <c r="N22" s="121" t="s">
        <v>458</v>
      </c>
      <c r="O22" s="121" t="s">
        <v>459</v>
      </c>
      <c r="P22" s="121" t="s">
        <v>460</v>
      </c>
      <c r="Q22" s="121" t="s">
        <v>461</v>
      </c>
      <c r="R22" s="121" t="s">
        <v>448</v>
      </c>
      <c r="S22" s="121" t="s">
        <v>457</v>
      </c>
      <c r="T22" s="121" t="s">
        <v>458</v>
      </c>
      <c r="U22" s="121" t="s">
        <v>459</v>
      </c>
      <c r="V22" s="121" t="s">
        <v>460</v>
      </c>
      <c r="W22" s="121" t="s">
        <v>461</v>
      </c>
      <c r="X22" s="121" t="s">
        <v>448</v>
      </c>
      <c r="Y22" s="121" t="s">
        <v>457</v>
      </c>
      <c r="Z22" s="121" t="s">
        <v>458</v>
      </c>
      <c r="AA22" s="121" t="s">
        <v>459</v>
      </c>
      <c r="AB22" s="121" t="s">
        <v>460</v>
      </c>
      <c r="AC22" s="121" t="s">
        <v>461</v>
      </c>
      <c r="AD22" s="121" t="s">
        <v>448</v>
      </c>
      <c r="AE22" s="121" t="s">
        <v>457</v>
      </c>
      <c r="AF22" s="121" t="s">
        <v>458</v>
      </c>
      <c r="AG22" s="121" t="s">
        <v>459</v>
      </c>
      <c r="AH22" s="121" t="s">
        <v>460</v>
      </c>
      <c r="AI22" s="121" t="s">
        <v>461</v>
      </c>
      <c r="AJ22" s="121" t="s">
        <v>448</v>
      </c>
      <c r="AK22" s="56" t="s">
        <v>457</v>
      </c>
      <c r="AL22" s="56" t="s">
        <v>458</v>
      </c>
      <c r="AM22" s="56" t="s">
        <v>459</v>
      </c>
      <c r="AN22" s="56" t="s">
        <v>460</v>
      </c>
      <c r="AO22" s="56" t="s">
        <v>461</v>
      </c>
      <c r="AP22" s="56" t="s">
        <v>448</v>
      </c>
    </row>
    <row r="23" spans="1:42" s="58" customFormat="1" ht="45.75" customHeight="1">
      <c r="A23" s="353" t="s">
        <v>600</v>
      </c>
      <c r="B23" s="353" t="s">
        <v>247</v>
      </c>
      <c r="C23" s="21" t="s">
        <v>492</v>
      </c>
      <c r="D23" s="69">
        <v>0</v>
      </c>
      <c r="E23" s="25" t="s">
        <v>264</v>
      </c>
      <c r="F23" s="69" t="s">
        <v>465</v>
      </c>
      <c r="G23" s="69" t="s">
        <v>602</v>
      </c>
      <c r="H23" s="69">
        <v>0</v>
      </c>
      <c r="I23" s="69">
        <v>1</v>
      </c>
      <c r="J23" s="69">
        <v>1</v>
      </c>
      <c r="K23" s="69">
        <v>1</v>
      </c>
      <c r="L23" s="25" t="s">
        <v>661</v>
      </c>
      <c r="M23" s="38"/>
      <c r="N23" s="38"/>
      <c r="O23" s="38">
        <v>1</v>
      </c>
      <c r="P23" s="39"/>
      <c r="Q23" s="39"/>
      <c r="R23" s="39">
        <f>+SUM(M23:Q23)</f>
        <v>1</v>
      </c>
      <c r="S23" s="38"/>
      <c r="T23" s="38"/>
      <c r="U23" s="38">
        <v>2</v>
      </c>
      <c r="V23" s="38"/>
      <c r="W23" s="38"/>
      <c r="X23" s="39">
        <f>+SUM(S23:W23)</f>
        <v>2</v>
      </c>
      <c r="Y23" s="38"/>
      <c r="Z23" s="38"/>
      <c r="AA23" s="38">
        <v>2</v>
      </c>
      <c r="AB23" s="38"/>
      <c r="AC23" s="38"/>
      <c r="AD23" s="39">
        <f>+SUM(Y23:AC23)</f>
        <v>2</v>
      </c>
      <c r="AE23" s="38"/>
      <c r="AF23" s="38"/>
      <c r="AG23" s="38">
        <v>2</v>
      </c>
      <c r="AH23" s="38"/>
      <c r="AI23" s="38"/>
      <c r="AJ23" s="39">
        <f>+SUM(AE23:AI23)</f>
        <v>2</v>
      </c>
      <c r="AK23" s="40">
        <f aca="true" t="shared" si="11" ref="AK23:AO27">+M23+S23+Y23+AE23</f>
        <v>0</v>
      </c>
      <c r="AL23" s="40">
        <f t="shared" si="11"/>
        <v>0</v>
      </c>
      <c r="AM23" s="40">
        <f t="shared" si="11"/>
        <v>7</v>
      </c>
      <c r="AN23" s="40">
        <f t="shared" si="11"/>
        <v>0</v>
      </c>
      <c r="AO23" s="40">
        <f t="shared" si="11"/>
        <v>0</v>
      </c>
      <c r="AP23" s="8">
        <f>+SUM(AK23:AO23)</f>
        <v>7</v>
      </c>
    </row>
    <row r="24" spans="1:42" s="58" customFormat="1" ht="51.75" customHeight="1">
      <c r="A24" s="353"/>
      <c r="B24" s="353"/>
      <c r="C24" s="21" t="s">
        <v>604</v>
      </c>
      <c r="D24" s="69">
        <v>0</v>
      </c>
      <c r="E24" s="25" t="s">
        <v>605</v>
      </c>
      <c r="F24" s="69" t="s">
        <v>465</v>
      </c>
      <c r="G24" s="69" t="s">
        <v>265</v>
      </c>
      <c r="H24" s="69">
        <v>0</v>
      </c>
      <c r="I24" s="69">
        <v>1</v>
      </c>
      <c r="J24" s="69">
        <v>1</v>
      </c>
      <c r="K24" s="69">
        <v>1</v>
      </c>
      <c r="L24" s="25" t="s">
        <v>661</v>
      </c>
      <c r="M24" s="38"/>
      <c r="N24" s="38"/>
      <c r="O24" s="38">
        <v>2</v>
      </c>
      <c r="P24" s="39"/>
      <c r="Q24" s="38">
        <v>5</v>
      </c>
      <c r="R24" s="39">
        <f>+SUM(M24:Q24)</f>
        <v>7</v>
      </c>
      <c r="S24" s="38"/>
      <c r="T24" s="38"/>
      <c r="U24" s="38">
        <v>2</v>
      </c>
      <c r="V24" s="38"/>
      <c r="W24" s="38">
        <v>5</v>
      </c>
      <c r="X24" s="39">
        <f>+SUM(S24:W24)</f>
        <v>7</v>
      </c>
      <c r="Y24" s="38"/>
      <c r="Z24" s="38"/>
      <c r="AA24" s="38">
        <v>2</v>
      </c>
      <c r="AB24" s="38"/>
      <c r="AC24" s="38">
        <v>6</v>
      </c>
      <c r="AD24" s="39">
        <f>+SUM(Y24:AC24)</f>
        <v>8</v>
      </c>
      <c r="AE24" s="38"/>
      <c r="AF24" s="38"/>
      <c r="AG24" s="38">
        <v>2</v>
      </c>
      <c r="AH24" s="38"/>
      <c r="AI24" s="38">
        <v>6</v>
      </c>
      <c r="AJ24" s="39">
        <f>+SUM(AE24:AI24)</f>
        <v>8</v>
      </c>
      <c r="AK24" s="40">
        <f t="shared" si="11"/>
        <v>0</v>
      </c>
      <c r="AL24" s="40">
        <f t="shared" si="11"/>
        <v>0</v>
      </c>
      <c r="AM24" s="40">
        <f t="shared" si="11"/>
        <v>8</v>
      </c>
      <c r="AN24" s="40">
        <f t="shared" si="11"/>
        <v>0</v>
      </c>
      <c r="AO24" s="40">
        <f t="shared" si="11"/>
        <v>22</v>
      </c>
      <c r="AP24" s="8">
        <f>+SUM(AK24:AO24)</f>
        <v>30</v>
      </c>
    </row>
    <row r="25" spans="1:42" s="58" customFormat="1" ht="51.75" customHeight="1">
      <c r="A25" s="353"/>
      <c r="B25" s="353"/>
      <c r="C25" s="34" t="s">
        <v>493</v>
      </c>
      <c r="D25" s="69">
        <v>0</v>
      </c>
      <c r="E25" s="25" t="s">
        <v>266</v>
      </c>
      <c r="F25" s="69" t="s">
        <v>465</v>
      </c>
      <c r="G25" s="69" t="s">
        <v>267</v>
      </c>
      <c r="H25" s="69">
        <v>1</v>
      </c>
      <c r="I25" s="69">
        <v>2</v>
      </c>
      <c r="J25" s="69">
        <v>3</v>
      </c>
      <c r="K25" s="69">
        <v>4</v>
      </c>
      <c r="L25" s="25" t="s">
        <v>661</v>
      </c>
      <c r="M25" s="38"/>
      <c r="N25" s="38"/>
      <c r="O25" s="38">
        <v>3</v>
      </c>
      <c r="P25" s="39"/>
      <c r="Q25" s="38">
        <v>8</v>
      </c>
      <c r="R25" s="39">
        <f>+SUM(M25:Q25)</f>
        <v>11</v>
      </c>
      <c r="S25" s="38"/>
      <c r="T25" s="38"/>
      <c r="U25" s="38">
        <v>4</v>
      </c>
      <c r="V25" s="38"/>
      <c r="W25" s="38">
        <v>8</v>
      </c>
      <c r="X25" s="39">
        <f>+SUM(S25:W25)</f>
        <v>12</v>
      </c>
      <c r="Y25" s="38"/>
      <c r="Z25" s="38"/>
      <c r="AA25" s="38">
        <v>4</v>
      </c>
      <c r="AB25" s="38"/>
      <c r="AC25" s="38">
        <v>8</v>
      </c>
      <c r="AD25" s="39">
        <f>+SUM(Y25:AC25)</f>
        <v>12</v>
      </c>
      <c r="AE25" s="38">
        <v>12</v>
      </c>
      <c r="AF25" s="38"/>
      <c r="AG25" s="38"/>
      <c r="AH25" s="38"/>
      <c r="AI25" s="38">
        <v>9</v>
      </c>
      <c r="AJ25" s="39">
        <f>+SUM(AE25:AI25)</f>
        <v>21</v>
      </c>
      <c r="AK25" s="40">
        <f t="shared" si="11"/>
        <v>12</v>
      </c>
      <c r="AL25" s="40">
        <f t="shared" si="11"/>
        <v>0</v>
      </c>
      <c r="AM25" s="40">
        <f t="shared" si="11"/>
        <v>11</v>
      </c>
      <c r="AN25" s="40">
        <f t="shared" si="11"/>
        <v>0</v>
      </c>
      <c r="AO25" s="40">
        <f t="shared" si="11"/>
        <v>33</v>
      </c>
      <c r="AP25" s="8">
        <f>+SUM(AK25:AO25)</f>
        <v>56</v>
      </c>
    </row>
    <row r="26" spans="1:42" s="58" customFormat="1" ht="51.75" customHeight="1">
      <c r="A26" s="353"/>
      <c r="B26" s="353"/>
      <c r="C26" s="34" t="s">
        <v>273</v>
      </c>
      <c r="D26" s="69">
        <v>0</v>
      </c>
      <c r="E26" s="25" t="s">
        <v>274</v>
      </c>
      <c r="F26" s="69" t="s">
        <v>465</v>
      </c>
      <c r="G26" s="69" t="s">
        <v>275</v>
      </c>
      <c r="H26" s="69">
        <v>1</v>
      </c>
      <c r="I26" s="69">
        <v>2</v>
      </c>
      <c r="J26" s="69">
        <v>3</v>
      </c>
      <c r="K26" s="69">
        <v>4</v>
      </c>
      <c r="L26" s="25" t="s">
        <v>661</v>
      </c>
      <c r="M26" s="38"/>
      <c r="N26" s="38"/>
      <c r="O26" s="38">
        <v>1</v>
      </c>
      <c r="P26" s="39"/>
      <c r="Q26" s="38"/>
      <c r="R26" s="39">
        <f>+SUM(M26:Q26)</f>
        <v>1</v>
      </c>
      <c r="S26" s="38"/>
      <c r="T26" s="38"/>
      <c r="U26" s="38">
        <v>1</v>
      </c>
      <c r="V26" s="38">
        <v>1</v>
      </c>
      <c r="W26" s="38"/>
      <c r="X26" s="39">
        <f>+SUM(S26:W26)</f>
        <v>2</v>
      </c>
      <c r="Y26" s="38"/>
      <c r="Z26" s="38"/>
      <c r="AA26" s="38">
        <v>1</v>
      </c>
      <c r="AB26" s="38">
        <v>1</v>
      </c>
      <c r="AC26" s="38"/>
      <c r="AD26" s="39">
        <f>+SUM(Y26:AC26)</f>
        <v>2</v>
      </c>
      <c r="AE26" s="38"/>
      <c r="AF26" s="38"/>
      <c r="AG26" s="38">
        <v>1</v>
      </c>
      <c r="AH26" s="38">
        <v>2</v>
      </c>
      <c r="AI26" s="38"/>
      <c r="AJ26" s="39">
        <f>+SUM(AE26:AI26)</f>
        <v>3</v>
      </c>
      <c r="AK26" s="40">
        <f>+M26+S26+Y26+AE26</f>
        <v>0</v>
      </c>
      <c r="AL26" s="40">
        <f>+N26+T26+Z26+AF26</f>
        <v>0</v>
      </c>
      <c r="AM26" s="40">
        <f>+O26+U26+AA26+AG26</f>
        <v>4</v>
      </c>
      <c r="AN26" s="40">
        <f>+P26+V26+AB26+AH26</f>
        <v>4</v>
      </c>
      <c r="AO26" s="40">
        <f>+Q26+W26+AC26+AI26</f>
        <v>0</v>
      </c>
      <c r="AP26" s="8">
        <f>+SUM(AK26:AO26)</f>
        <v>8</v>
      </c>
    </row>
    <row r="27" spans="1:42" s="58" customFormat="1" ht="48">
      <c r="A27" s="353"/>
      <c r="B27" s="353"/>
      <c r="C27" s="34" t="s">
        <v>601</v>
      </c>
      <c r="D27" s="75">
        <v>0</v>
      </c>
      <c r="E27" s="25" t="s">
        <v>268</v>
      </c>
      <c r="F27" s="75" t="s">
        <v>465</v>
      </c>
      <c r="G27" s="69" t="s">
        <v>603</v>
      </c>
      <c r="H27" s="75">
        <v>1</v>
      </c>
      <c r="I27" s="75">
        <v>2</v>
      </c>
      <c r="J27" s="75">
        <v>3</v>
      </c>
      <c r="K27" s="75">
        <v>4</v>
      </c>
      <c r="L27" s="25" t="s">
        <v>661</v>
      </c>
      <c r="M27" s="38"/>
      <c r="N27" s="38"/>
      <c r="O27" s="38">
        <v>1</v>
      </c>
      <c r="P27" s="39"/>
      <c r="Q27" s="39"/>
      <c r="R27" s="39">
        <f>+SUM(M27:Q27)</f>
        <v>1</v>
      </c>
      <c r="S27" s="38"/>
      <c r="T27" s="38"/>
      <c r="U27" s="38">
        <v>1</v>
      </c>
      <c r="V27" s="38"/>
      <c r="W27" s="38"/>
      <c r="X27" s="39">
        <f>+SUM(S27:W27)</f>
        <v>1</v>
      </c>
      <c r="Y27" s="38"/>
      <c r="Z27" s="38"/>
      <c r="AA27" s="38">
        <v>1</v>
      </c>
      <c r="AB27" s="38"/>
      <c r="AC27" s="38"/>
      <c r="AD27" s="39">
        <f>+SUM(Y27:AC27)</f>
        <v>1</v>
      </c>
      <c r="AE27" s="38"/>
      <c r="AF27" s="38"/>
      <c r="AG27" s="38">
        <v>1</v>
      </c>
      <c r="AH27" s="38"/>
      <c r="AI27" s="38"/>
      <c r="AJ27" s="39">
        <f>+SUM(AE27:AI27)</f>
        <v>1</v>
      </c>
      <c r="AK27" s="40">
        <f t="shared" si="11"/>
        <v>0</v>
      </c>
      <c r="AL27" s="40">
        <f t="shared" si="11"/>
        <v>0</v>
      </c>
      <c r="AM27" s="40">
        <f t="shared" si="11"/>
        <v>4</v>
      </c>
      <c r="AN27" s="40">
        <f t="shared" si="11"/>
        <v>0</v>
      </c>
      <c r="AO27" s="40">
        <f t="shared" si="11"/>
        <v>0</v>
      </c>
      <c r="AP27" s="8">
        <f>+SUM(AK27:AO27)</f>
        <v>4</v>
      </c>
    </row>
    <row r="28" spans="1:42" s="82" customFormat="1" ht="15">
      <c r="A28" s="308" t="s">
        <v>484</v>
      </c>
      <c r="B28" s="308"/>
      <c r="C28" s="308"/>
      <c r="D28" s="78"/>
      <c r="E28" s="78"/>
      <c r="F28" s="78"/>
      <c r="G28" s="78"/>
      <c r="H28" s="78"/>
      <c r="I28" s="78"/>
      <c r="J28" s="78"/>
      <c r="K28" s="78"/>
      <c r="L28" s="78"/>
      <c r="M28" s="78">
        <f>+SUM(M23:M27)</f>
        <v>0</v>
      </c>
      <c r="N28" s="78">
        <f aca="true" t="shared" si="12" ref="N28:AP28">+SUM(N23:N27)</f>
        <v>0</v>
      </c>
      <c r="O28" s="78">
        <f t="shared" si="12"/>
        <v>8</v>
      </c>
      <c r="P28" s="78">
        <f t="shared" si="12"/>
        <v>0</v>
      </c>
      <c r="Q28" s="78">
        <f t="shared" si="12"/>
        <v>13</v>
      </c>
      <c r="R28" s="78">
        <f t="shared" si="12"/>
        <v>21</v>
      </c>
      <c r="S28" s="78">
        <f t="shared" si="12"/>
        <v>0</v>
      </c>
      <c r="T28" s="78">
        <f t="shared" si="12"/>
        <v>0</v>
      </c>
      <c r="U28" s="78">
        <f t="shared" si="12"/>
        <v>10</v>
      </c>
      <c r="V28" s="78">
        <f t="shared" si="12"/>
        <v>1</v>
      </c>
      <c r="W28" s="78">
        <f t="shared" si="12"/>
        <v>13</v>
      </c>
      <c r="X28" s="78">
        <f t="shared" si="12"/>
        <v>24</v>
      </c>
      <c r="Y28" s="78">
        <f t="shared" si="12"/>
        <v>0</v>
      </c>
      <c r="Z28" s="78">
        <f t="shared" si="12"/>
        <v>0</v>
      </c>
      <c r="AA28" s="78">
        <f t="shared" si="12"/>
        <v>10</v>
      </c>
      <c r="AB28" s="78">
        <f t="shared" si="12"/>
        <v>1</v>
      </c>
      <c r="AC28" s="78">
        <f t="shared" si="12"/>
        <v>14</v>
      </c>
      <c r="AD28" s="78">
        <f t="shared" si="12"/>
        <v>25</v>
      </c>
      <c r="AE28" s="78">
        <f t="shared" si="12"/>
        <v>12</v>
      </c>
      <c r="AF28" s="78">
        <f t="shared" si="12"/>
        <v>0</v>
      </c>
      <c r="AG28" s="78">
        <f t="shared" si="12"/>
        <v>6</v>
      </c>
      <c r="AH28" s="78">
        <f t="shared" si="12"/>
        <v>2</v>
      </c>
      <c r="AI28" s="78">
        <f t="shared" si="12"/>
        <v>15</v>
      </c>
      <c r="AJ28" s="78">
        <f t="shared" si="12"/>
        <v>35</v>
      </c>
      <c r="AK28" s="78">
        <f t="shared" si="12"/>
        <v>12</v>
      </c>
      <c r="AL28" s="78">
        <f t="shared" si="12"/>
        <v>0</v>
      </c>
      <c r="AM28" s="78">
        <f t="shared" si="12"/>
        <v>34</v>
      </c>
      <c r="AN28" s="78">
        <f t="shared" si="12"/>
        <v>4</v>
      </c>
      <c r="AO28" s="78">
        <f t="shared" si="12"/>
        <v>55</v>
      </c>
      <c r="AP28" s="78">
        <f t="shared" si="12"/>
        <v>105</v>
      </c>
    </row>
    <row r="29" spans="1:42" s="45" customFormat="1" ht="21.75" customHeight="1">
      <c r="A29" s="352" t="s">
        <v>228</v>
      </c>
      <c r="B29" s="352"/>
      <c r="C29" s="352"/>
      <c r="D29" s="352"/>
      <c r="E29" s="352"/>
      <c r="F29" s="352"/>
      <c r="G29" s="352"/>
      <c r="H29" s="352"/>
      <c r="I29" s="352"/>
      <c r="J29" s="352"/>
      <c r="K29" s="352"/>
      <c r="L29" s="352"/>
      <c r="M29" s="352"/>
      <c r="N29" s="352"/>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row>
    <row r="30" spans="1:42" s="45" customFormat="1" ht="37.5" customHeight="1">
      <c r="A30" s="358" t="s">
        <v>272</v>
      </c>
      <c r="B30" s="316"/>
      <c r="C30" s="316"/>
      <c r="D30" s="316"/>
      <c r="E30" s="316"/>
      <c r="F30" s="316"/>
      <c r="G30" s="316"/>
      <c r="H30" s="316"/>
      <c r="I30" s="316"/>
      <c r="J30" s="316"/>
      <c r="K30" s="316"/>
      <c r="L30" s="316"/>
      <c r="M30" s="316"/>
      <c r="N30" s="316"/>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row>
    <row r="31" spans="1:42" s="45" customFormat="1" ht="16.5" customHeight="1">
      <c r="A31" s="316" t="s">
        <v>590</v>
      </c>
      <c r="B31" s="316"/>
      <c r="C31" s="316"/>
      <c r="D31" s="316"/>
      <c r="E31" s="316"/>
      <c r="F31" s="316"/>
      <c r="G31" s="316"/>
      <c r="H31" s="316"/>
      <c r="I31" s="316"/>
      <c r="J31" s="316"/>
      <c r="K31" s="316"/>
      <c r="L31" s="316"/>
      <c r="M31" s="316"/>
      <c r="N31" s="316"/>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3"/>
      <c r="AN31" s="53"/>
      <c r="AO31" s="53"/>
      <c r="AP31" s="53"/>
    </row>
    <row r="32" spans="1:42" s="118" customFormat="1" ht="18" customHeight="1">
      <c r="A32" s="365" t="s">
        <v>450</v>
      </c>
      <c r="B32" s="367" t="s">
        <v>451</v>
      </c>
      <c r="C32" s="369" t="s">
        <v>452</v>
      </c>
      <c r="D32" s="367" t="s">
        <v>453</v>
      </c>
      <c r="E32" s="367" t="s">
        <v>454</v>
      </c>
      <c r="F32" s="356" t="s">
        <v>455</v>
      </c>
      <c r="G32" s="356" t="s">
        <v>641</v>
      </c>
      <c r="H32" s="356" t="s">
        <v>657</v>
      </c>
      <c r="I32" s="356" t="s">
        <v>658</v>
      </c>
      <c r="J32" s="356" t="s">
        <v>659</v>
      </c>
      <c r="K32" s="356" t="s">
        <v>456</v>
      </c>
      <c r="L32" s="367" t="s">
        <v>449</v>
      </c>
      <c r="M32" s="371">
        <v>2008</v>
      </c>
      <c r="N32" s="371"/>
      <c r="O32" s="371"/>
      <c r="P32" s="371"/>
      <c r="Q32" s="371"/>
      <c r="R32" s="371"/>
      <c r="S32" s="361">
        <v>2009</v>
      </c>
      <c r="T32" s="361"/>
      <c r="U32" s="361"/>
      <c r="V32" s="361"/>
      <c r="W32" s="361"/>
      <c r="X32" s="361"/>
      <c r="Y32" s="361">
        <v>2010</v>
      </c>
      <c r="Z32" s="361"/>
      <c r="AA32" s="361"/>
      <c r="AB32" s="361"/>
      <c r="AC32" s="361"/>
      <c r="AD32" s="361"/>
      <c r="AE32" s="361">
        <v>2011</v>
      </c>
      <c r="AF32" s="361"/>
      <c r="AG32" s="361"/>
      <c r="AH32" s="361"/>
      <c r="AI32" s="361"/>
      <c r="AJ32" s="361"/>
      <c r="AK32" s="362" t="s">
        <v>448</v>
      </c>
      <c r="AL32" s="363"/>
      <c r="AM32" s="363"/>
      <c r="AN32" s="363"/>
      <c r="AO32" s="363"/>
      <c r="AP32" s="364"/>
    </row>
    <row r="33" spans="1:42" s="118" customFormat="1" ht="15">
      <c r="A33" s="366"/>
      <c r="B33" s="368"/>
      <c r="C33" s="370"/>
      <c r="D33" s="368"/>
      <c r="E33" s="368"/>
      <c r="F33" s="357"/>
      <c r="G33" s="357"/>
      <c r="H33" s="357"/>
      <c r="I33" s="357"/>
      <c r="J33" s="357"/>
      <c r="K33" s="357"/>
      <c r="L33" s="368"/>
      <c r="M33" s="121" t="s">
        <v>457</v>
      </c>
      <c r="N33" s="121" t="s">
        <v>458</v>
      </c>
      <c r="O33" s="121" t="s">
        <v>459</v>
      </c>
      <c r="P33" s="121" t="s">
        <v>460</v>
      </c>
      <c r="Q33" s="121" t="s">
        <v>461</v>
      </c>
      <c r="R33" s="121" t="s">
        <v>448</v>
      </c>
      <c r="S33" s="121" t="s">
        <v>457</v>
      </c>
      <c r="T33" s="121" t="s">
        <v>458</v>
      </c>
      <c r="U33" s="121" t="s">
        <v>459</v>
      </c>
      <c r="V33" s="121" t="s">
        <v>460</v>
      </c>
      <c r="W33" s="121" t="s">
        <v>461</v>
      </c>
      <c r="X33" s="121" t="s">
        <v>448</v>
      </c>
      <c r="Y33" s="121" t="s">
        <v>457</v>
      </c>
      <c r="Z33" s="121" t="s">
        <v>458</v>
      </c>
      <c r="AA33" s="121" t="s">
        <v>459</v>
      </c>
      <c r="AB33" s="121" t="s">
        <v>460</v>
      </c>
      <c r="AC33" s="121" t="s">
        <v>461</v>
      </c>
      <c r="AD33" s="121" t="s">
        <v>448</v>
      </c>
      <c r="AE33" s="121" t="s">
        <v>457</v>
      </c>
      <c r="AF33" s="121" t="s">
        <v>458</v>
      </c>
      <c r="AG33" s="121" t="s">
        <v>459</v>
      </c>
      <c r="AH33" s="121" t="s">
        <v>460</v>
      </c>
      <c r="AI33" s="121" t="s">
        <v>461</v>
      </c>
      <c r="AJ33" s="121" t="s">
        <v>448</v>
      </c>
      <c r="AK33" s="56" t="s">
        <v>457</v>
      </c>
      <c r="AL33" s="56" t="s">
        <v>458</v>
      </c>
      <c r="AM33" s="56" t="s">
        <v>459</v>
      </c>
      <c r="AN33" s="56" t="s">
        <v>460</v>
      </c>
      <c r="AO33" s="56" t="s">
        <v>461</v>
      </c>
      <c r="AP33" s="56" t="s">
        <v>448</v>
      </c>
    </row>
    <row r="34" spans="1:42" ht="97.5" customHeight="1">
      <c r="A34" s="346" t="s">
        <v>494</v>
      </c>
      <c r="B34" s="346" t="s">
        <v>276</v>
      </c>
      <c r="C34" s="18" t="s">
        <v>43</v>
      </c>
      <c r="D34" s="73">
        <v>0</v>
      </c>
      <c r="E34" s="73" t="s">
        <v>277</v>
      </c>
      <c r="F34" s="73" t="s">
        <v>465</v>
      </c>
      <c r="G34" s="73" t="s">
        <v>278</v>
      </c>
      <c r="H34" s="73">
        <v>5</v>
      </c>
      <c r="I34" s="73">
        <v>10</v>
      </c>
      <c r="J34" s="73">
        <v>15</v>
      </c>
      <c r="K34" s="73">
        <v>20</v>
      </c>
      <c r="L34" s="25" t="s">
        <v>661</v>
      </c>
      <c r="M34" s="38"/>
      <c r="N34" s="38">
        <v>15</v>
      </c>
      <c r="O34" s="38"/>
      <c r="P34" s="39"/>
      <c r="Q34" s="39"/>
      <c r="R34" s="39">
        <f>+SUM(M34:Q34)</f>
        <v>15</v>
      </c>
      <c r="S34" s="38"/>
      <c r="T34" s="38">
        <v>20</v>
      </c>
      <c r="U34" s="38"/>
      <c r="V34" s="38"/>
      <c r="W34" s="38"/>
      <c r="X34" s="39">
        <f>+SUM(S34:W34)</f>
        <v>20</v>
      </c>
      <c r="Y34" s="38"/>
      <c r="Z34" s="38">
        <v>20</v>
      </c>
      <c r="AA34" s="38"/>
      <c r="AB34" s="38"/>
      <c r="AC34" s="38"/>
      <c r="AD34" s="39">
        <f>+SUM(Y34:AC34)</f>
        <v>20</v>
      </c>
      <c r="AE34" s="38"/>
      <c r="AF34" s="38">
        <v>20</v>
      </c>
      <c r="AG34" s="38"/>
      <c r="AH34" s="38"/>
      <c r="AI34" s="38"/>
      <c r="AJ34" s="39">
        <f>+SUM(AE34:AI34)</f>
        <v>20</v>
      </c>
      <c r="AK34" s="40">
        <f aca="true" t="shared" si="13" ref="AK34:AO36">+M34+S34+Y34+AE34</f>
        <v>0</v>
      </c>
      <c r="AL34" s="40">
        <f t="shared" si="13"/>
        <v>75</v>
      </c>
      <c r="AM34" s="40">
        <f t="shared" si="13"/>
        <v>0</v>
      </c>
      <c r="AN34" s="40">
        <f t="shared" si="13"/>
        <v>0</v>
      </c>
      <c r="AO34" s="40">
        <f t="shared" si="13"/>
        <v>0</v>
      </c>
      <c r="AP34" s="8">
        <f>+SUM(AK34:AO34)</f>
        <v>75</v>
      </c>
    </row>
    <row r="35" spans="1:42" ht="117.75" customHeight="1">
      <c r="A35" s="347"/>
      <c r="B35" s="347"/>
      <c r="C35" s="18" t="s">
        <v>495</v>
      </c>
      <c r="D35" s="73">
        <v>0</v>
      </c>
      <c r="E35" s="73">
        <v>2</v>
      </c>
      <c r="F35" s="73" t="s">
        <v>465</v>
      </c>
      <c r="G35" s="73" t="s">
        <v>609</v>
      </c>
      <c r="H35" s="73">
        <v>0</v>
      </c>
      <c r="I35" s="73">
        <v>1</v>
      </c>
      <c r="J35" s="73">
        <v>2</v>
      </c>
      <c r="K35" s="73">
        <v>2</v>
      </c>
      <c r="L35" s="25" t="s">
        <v>661</v>
      </c>
      <c r="M35" s="38"/>
      <c r="N35" s="38">
        <v>15</v>
      </c>
      <c r="O35" s="38"/>
      <c r="P35" s="39"/>
      <c r="Q35" s="39"/>
      <c r="R35" s="39">
        <f>+SUM(M35:Q35)</f>
        <v>15</v>
      </c>
      <c r="S35" s="38"/>
      <c r="T35" s="38">
        <v>18</v>
      </c>
      <c r="U35" s="38"/>
      <c r="V35" s="38"/>
      <c r="W35" s="38"/>
      <c r="X35" s="39">
        <f>+SUM(S35:W35)</f>
        <v>18</v>
      </c>
      <c r="Y35" s="38"/>
      <c r="Z35" s="38">
        <v>20</v>
      </c>
      <c r="AA35" s="38"/>
      <c r="AB35" s="38"/>
      <c r="AC35" s="38"/>
      <c r="AD35" s="39">
        <f>+SUM(Y35:AC35)</f>
        <v>20</v>
      </c>
      <c r="AE35" s="38"/>
      <c r="AF35" s="38">
        <v>20</v>
      </c>
      <c r="AG35" s="38"/>
      <c r="AH35" s="38"/>
      <c r="AI35" s="38"/>
      <c r="AJ35" s="39">
        <f>+SUM(AE35:AI35)</f>
        <v>20</v>
      </c>
      <c r="AK35" s="40">
        <f t="shared" si="13"/>
        <v>0</v>
      </c>
      <c r="AL35" s="40">
        <f t="shared" si="13"/>
        <v>73</v>
      </c>
      <c r="AM35" s="40">
        <f t="shared" si="13"/>
        <v>0</v>
      </c>
      <c r="AN35" s="40">
        <f t="shared" si="13"/>
        <v>0</v>
      </c>
      <c r="AO35" s="40">
        <f t="shared" si="13"/>
        <v>0</v>
      </c>
      <c r="AP35" s="8">
        <f>+SUM(AK35:AO35)</f>
        <v>73</v>
      </c>
    </row>
    <row r="36" spans="1:42" ht="90" customHeight="1">
      <c r="A36" s="348"/>
      <c r="B36" s="348"/>
      <c r="C36" s="20" t="s">
        <v>606</v>
      </c>
      <c r="D36" s="74">
        <v>0</v>
      </c>
      <c r="E36" s="74" t="s">
        <v>607</v>
      </c>
      <c r="F36" s="74" t="s">
        <v>465</v>
      </c>
      <c r="G36" s="74" t="s">
        <v>608</v>
      </c>
      <c r="H36" s="74">
        <v>1</v>
      </c>
      <c r="I36" s="74">
        <v>2</v>
      </c>
      <c r="J36" s="74">
        <v>3</v>
      </c>
      <c r="K36" s="74">
        <v>4</v>
      </c>
      <c r="L36" s="25" t="s">
        <v>661</v>
      </c>
      <c r="M36" s="38">
        <v>1</v>
      </c>
      <c r="N36" s="38"/>
      <c r="O36" s="38"/>
      <c r="P36" s="39"/>
      <c r="Q36" s="39"/>
      <c r="R36" s="39">
        <f>+SUM(M36:Q36)</f>
        <v>1</v>
      </c>
      <c r="S36" s="38">
        <v>1</v>
      </c>
      <c r="T36" s="38"/>
      <c r="U36" s="38"/>
      <c r="V36" s="38"/>
      <c r="W36" s="38"/>
      <c r="X36" s="39">
        <f>+SUM(S36:W36)</f>
        <v>1</v>
      </c>
      <c r="Y36" s="38">
        <v>1</v>
      </c>
      <c r="Z36" s="38"/>
      <c r="AA36" s="38"/>
      <c r="AB36" s="38"/>
      <c r="AC36" s="38"/>
      <c r="AD36" s="39">
        <f>+SUM(Y36:AC36)</f>
        <v>1</v>
      </c>
      <c r="AE36" s="38">
        <v>1</v>
      </c>
      <c r="AF36" s="38"/>
      <c r="AG36" s="38"/>
      <c r="AH36" s="38"/>
      <c r="AI36" s="38"/>
      <c r="AJ36" s="39">
        <f>+SUM(AE36:AI36)</f>
        <v>1</v>
      </c>
      <c r="AK36" s="40">
        <f t="shared" si="13"/>
        <v>4</v>
      </c>
      <c r="AL36" s="40">
        <f t="shared" si="13"/>
        <v>0</v>
      </c>
      <c r="AM36" s="40">
        <f t="shared" si="13"/>
        <v>0</v>
      </c>
      <c r="AN36" s="40">
        <f t="shared" si="13"/>
        <v>0</v>
      </c>
      <c r="AO36" s="40">
        <f t="shared" si="13"/>
        <v>0</v>
      </c>
      <c r="AP36" s="8">
        <f>+SUM(AK36:AO36)</f>
        <v>4</v>
      </c>
    </row>
    <row r="37" spans="1:42" s="82" customFormat="1" ht="15">
      <c r="A37" s="349" t="s">
        <v>484</v>
      </c>
      <c r="B37" s="350"/>
      <c r="C37" s="350"/>
      <c r="D37" s="81"/>
      <c r="E37" s="81"/>
      <c r="F37" s="81"/>
      <c r="G37" s="81"/>
      <c r="H37" s="81"/>
      <c r="I37" s="81"/>
      <c r="J37" s="81"/>
      <c r="K37" s="81"/>
      <c r="L37" s="81"/>
      <c r="M37" s="81">
        <f>+SUM(M34:M36)</f>
        <v>1</v>
      </c>
      <c r="N37" s="81">
        <f aca="true" t="shared" si="14" ref="N37:AP37">+SUM(N34:N36)</f>
        <v>30</v>
      </c>
      <c r="O37" s="81">
        <f t="shared" si="14"/>
        <v>0</v>
      </c>
      <c r="P37" s="81">
        <f t="shared" si="14"/>
        <v>0</v>
      </c>
      <c r="Q37" s="81">
        <f t="shared" si="14"/>
        <v>0</v>
      </c>
      <c r="R37" s="81">
        <f t="shared" si="14"/>
        <v>31</v>
      </c>
      <c r="S37" s="81">
        <f t="shared" si="14"/>
        <v>1</v>
      </c>
      <c r="T37" s="81">
        <f t="shared" si="14"/>
        <v>38</v>
      </c>
      <c r="U37" s="81">
        <f t="shared" si="14"/>
        <v>0</v>
      </c>
      <c r="V37" s="81">
        <f t="shared" si="14"/>
        <v>0</v>
      </c>
      <c r="W37" s="81">
        <f t="shared" si="14"/>
        <v>0</v>
      </c>
      <c r="X37" s="81">
        <f t="shared" si="14"/>
        <v>39</v>
      </c>
      <c r="Y37" s="81">
        <f t="shared" si="14"/>
        <v>1</v>
      </c>
      <c r="Z37" s="81">
        <f t="shared" si="14"/>
        <v>40</v>
      </c>
      <c r="AA37" s="81">
        <f t="shared" si="14"/>
        <v>0</v>
      </c>
      <c r="AB37" s="81">
        <f t="shared" si="14"/>
        <v>0</v>
      </c>
      <c r="AC37" s="81">
        <f t="shared" si="14"/>
        <v>0</v>
      </c>
      <c r="AD37" s="81">
        <f t="shared" si="14"/>
        <v>41</v>
      </c>
      <c r="AE37" s="81">
        <f t="shared" si="14"/>
        <v>1</v>
      </c>
      <c r="AF37" s="81">
        <f t="shared" si="14"/>
        <v>40</v>
      </c>
      <c r="AG37" s="81">
        <f t="shared" si="14"/>
        <v>0</v>
      </c>
      <c r="AH37" s="81">
        <f t="shared" si="14"/>
        <v>0</v>
      </c>
      <c r="AI37" s="81">
        <f t="shared" si="14"/>
        <v>0</v>
      </c>
      <c r="AJ37" s="81">
        <f t="shared" si="14"/>
        <v>41</v>
      </c>
      <c r="AK37" s="81">
        <f t="shared" si="14"/>
        <v>4</v>
      </c>
      <c r="AL37" s="81">
        <f t="shared" si="14"/>
        <v>148</v>
      </c>
      <c r="AM37" s="81">
        <f t="shared" si="14"/>
        <v>0</v>
      </c>
      <c r="AN37" s="81">
        <f t="shared" si="14"/>
        <v>0</v>
      </c>
      <c r="AO37" s="81">
        <f t="shared" si="14"/>
        <v>0</v>
      </c>
      <c r="AP37" s="81">
        <f t="shared" si="14"/>
        <v>152</v>
      </c>
    </row>
    <row r="41" spans="13:42" s="141" customFormat="1" ht="15">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row>
    <row r="42" spans="13:42" s="141" customFormat="1" ht="15">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row>
    <row r="43" spans="13:42" s="141" customFormat="1" ht="15">
      <c r="M43" s="361">
        <v>2008</v>
      </c>
      <c r="N43" s="361"/>
      <c r="O43" s="361"/>
      <c r="P43" s="361"/>
      <c r="Q43" s="361"/>
      <c r="R43" s="361"/>
      <c r="S43" s="361">
        <v>2009</v>
      </c>
      <c r="T43" s="361"/>
      <c r="U43" s="361"/>
      <c r="V43" s="361"/>
      <c r="W43" s="361"/>
      <c r="X43" s="361"/>
      <c r="Y43" s="361">
        <v>2010</v>
      </c>
      <c r="Z43" s="361"/>
      <c r="AA43" s="361"/>
      <c r="AB43" s="361"/>
      <c r="AC43" s="361"/>
      <c r="AD43" s="361"/>
      <c r="AE43" s="361">
        <v>2011</v>
      </c>
      <c r="AF43" s="361"/>
      <c r="AG43" s="361"/>
      <c r="AH43" s="361"/>
      <c r="AI43" s="361"/>
      <c r="AJ43" s="361"/>
      <c r="AK43" s="362" t="s">
        <v>448</v>
      </c>
      <c r="AL43" s="363"/>
      <c r="AM43" s="363"/>
      <c r="AN43" s="363"/>
      <c r="AO43" s="363"/>
      <c r="AP43" s="364"/>
    </row>
    <row r="44" spans="13:42" s="132" customFormat="1" ht="15">
      <c r="M44" s="121" t="s">
        <v>457</v>
      </c>
      <c r="N44" s="121" t="s">
        <v>458</v>
      </c>
      <c r="O44" s="121" t="s">
        <v>459</v>
      </c>
      <c r="P44" s="121" t="s">
        <v>460</v>
      </c>
      <c r="Q44" s="121" t="s">
        <v>461</v>
      </c>
      <c r="R44" s="121" t="s">
        <v>448</v>
      </c>
      <c r="S44" s="121" t="s">
        <v>457</v>
      </c>
      <c r="T44" s="121" t="s">
        <v>458</v>
      </c>
      <c r="U44" s="121" t="s">
        <v>459</v>
      </c>
      <c r="V44" s="121" t="s">
        <v>460</v>
      </c>
      <c r="W44" s="121" t="s">
        <v>461</v>
      </c>
      <c r="X44" s="121" t="s">
        <v>448</v>
      </c>
      <c r="Y44" s="121" t="s">
        <v>457</v>
      </c>
      <c r="Z44" s="121" t="s">
        <v>458</v>
      </c>
      <c r="AA44" s="121" t="s">
        <v>459</v>
      </c>
      <c r="AB44" s="121" t="s">
        <v>460</v>
      </c>
      <c r="AC44" s="121" t="s">
        <v>461</v>
      </c>
      <c r="AD44" s="121" t="s">
        <v>448</v>
      </c>
      <c r="AE44" s="121" t="s">
        <v>457</v>
      </c>
      <c r="AF44" s="121" t="s">
        <v>458</v>
      </c>
      <c r="AG44" s="121" t="s">
        <v>459</v>
      </c>
      <c r="AH44" s="121" t="s">
        <v>460</v>
      </c>
      <c r="AI44" s="121" t="s">
        <v>461</v>
      </c>
      <c r="AJ44" s="121" t="s">
        <v>448</v>
      </c>
      <c r="AK44" s="121" t="s">
        <v>457</v>
      </c>
      <c r="AL44" s="121" t="s">
        <v>458</v>
      </c>
      <c r="AM44" s="121" t="s">
        <v>459</v>
      </c>
      <c r="AN44" s="121" t="s">
        <v>460</v>
      </c>
      <c r="AO44" s="121" t="s">
        <v>461</v>
      </c>
      <c r="AP44" s="121" t="s">
        <v>448</v>
      </c>
    </row>
    <row r="45" spans="12:42" s="143" customFormat="1" ht="12">
      <c r="L45" s="143" t="s">
        <v>656</v>
      </c>
      <c r="M45" s="144">
        <f>+M16+M28+M37</f>
        <v>40</v>
      </c>
      <c r="N45" s="144">
        <f aca="true" t="shared" si="15" ref="N45:AO45">+N16+N28+N37</f>
        <v>80</v>
      </c>
      <c r="O45" s="144">
        <f t="shared" si="15"/>
        <v>17</v>
      </c>
      <c r="P45" s="144">
        <f t="shared" si="15"/>
        <v>31</v>
      </c>
      <c r="Q45" s="144">
        <f t="shared" si="15"/>
        <v>36</v>
      </c>
      <c r="R45" s="144">
        <f t="shared" si="15"/>
        <v>204</v>
      </c>
      <c r="S45" s="144">
        <f t="shared" si="15"/>
        <v>48</v>
      </c>
      <c r="T45" s="144">
        <f t="shared" si="15"/>
        <v>91</v>
      </c>
      <c r="U45" s="144">
        <f t="shared" si="15"/>
        <v>19</v>
      </c>
      <c r="V45" s="144">
        <f t="shared" si="15"/>
        <v>37</v>
      </c>
      <c r="W45" s="144">
        <f t="shared" si="15"/>
        <v>38</v>
      </c>
      <c r="X45" s="144">
        <f t="shared" si="15"/>
        <v>233</v>
      </c>
      <c r="Y45" s="144">
        <f t="shared" si="15"/>
        <v>51</v>
      </c>
      <c r="Z45" s="144">
        <f t="shared" si="15"/>
        <v>95</v>
      </c>
      <c r="AA45" s="144">
        <f t="shared" si="15"/>
        <v>20</v>
      </c>
      <c r="AB45" s="144">
        <f t="shared" si="15"/>
        <v>41</v>
      </c>
      <c r="AC45" s="144">
        <f t="shared" si="15"/>
        <v>41</v>
      </c>
      <c r="AD45" s="144">
        <f t="shared" si="15"/>
        <v>248</v>
      </c>
      <c r="AE45" s="144">
        <f t="shared" si="15"/>
        <v>60</v>
      </c>
      <c r="AF45" s="144">
        <f t="shared" si="15"/>
        <v>98</v>
      </c>
      <c r="AG45" s="144">
        <f t="shared" si="15"/>
        <v>16</v>
      </c>
      <c r="AH45" s="144">
        <f t="shared" si="15"/>
        <v>43</v>
      </c>
      <c r="AI45" s="144">
        <f t="shared" si="15"/>
        <v>44</v>
      </c>
      <c r="AJ45" s="144">
        <f t="shared" si="15"/>
        <v>261</v>
      </c>
      <c r="AK45" s="144">
        <f t="shared" si="15"/>
        <v>199</v>
      </c>
      <c r="AL45" s="144">
        <f t="shared" si="15"/>
        <v>364</v>
      </c>
      <c r="AM45" s="144">
        <f t="shared" si="15"/>
        <v>72</v>
      </c>
      <c r="AN45" s="144">
        <f t="shared" si="15"/>
        <v>152</v>
      </c>
      <c r="AO45" s="144">
        <f t="shared" si="15"/>
        <v>159</v>
      </c>
      <c r="AP45" s="144">
        <f>+AP16+AP28+AP37</f>
        <v>946</v>
      </c>
    </row>
    <row r="46" spans="13:42" s="133" customFormat="1" ht="15">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row>
  </sheetData>
  <sheetProtection/>
  <mergeCells count="78">
    <mergeCell ref="AK43:AP43"/>
    <mergeCell ref="M43:R43"/>
    <mergeCell ref="S43:X43"/>
    <mergeCell ref="Y43:AD43"/>
    <mergeCell ref="AE43:AJ43"/>
    <mergeCell ref="AE32:AJ32"/>
    <mergeCell ref="A30:N30"/>
    <mergeCell ref="A31:N31"/>
    <mergeCell ref="M21:R21"/>
    <mergeCell ref="S21:X21"/>
    <mergeCell ref="H21:H22"/>
    <mergeCell ref="S32:X32"/>
    <mergeCell ref="Y32:AD32"/>
    <mergeCell ref="Y21:AD21"/>
    <mergeCell ref="M32:R32"/>
    <mergeCell ref="K21:K22"/>
    <mergeCell ref="L21:L22"/>
    <mergeCell ref="B11:B14"/>
    <mergeCell ref="I32:I33"/>
    <mergeCell ref="J32:J33"/>
    <mergeCell ref="K32:K33"/>
    <mergeCell ref="L32:L33"/>
    <mergeCell ref="A18:L18"/>
    <mergeCell ref="A19:L19"/>
    <mergeCell ref="A20:L20"/>
    <mergeCell ref="AK21:AP21"/>
    <mergeCell ref="A32:A33"/>
    <mergeCell ref="B32:B33"/>
    <mergeCell ref="C32:C33"/>
    <mergeCell ref="D32:D33"/>
    <mergeCell ref="E32:E33"/>
    <mergeCell ref="F32:F33"/>
    <mergeCell ref="G32:G33"/>
    <mergeCell ref="H32:H33"/>
    <mergeCell ref="AK32:AP32"/>
    <mergeCell ref="AE7:AJ7"/>
    <mergeCell ref="AE21:AJ21"/>
    <mergeCell ref="AK7:AP7"/>
    <mergeCell ref="A21:A22"/>
    <mergeCell ref="B21:B22"/>
    <mergeCell ref="C21:C22"/>
    <mergeCell ref="D21:D22"/>
    <mergeCell ref="E21:E22"/>
    <mergeCell ref="F21:F22"/>
    <mergeCell ref="G21:G22"/>
    <mergeCell ref="M7:R7"/>
    <mergeCell ref="S7:X7"/>
    <mergeCell ref="Y7:AD7"/>
    <mergeCell ref="I7:I8"/>
    <mergeCell ref="J7:J8"/>
    <mergeCell ref="K7:K8"/>
    <mergeCell ref="L7:L8"/>
    <mergeCell ref="F7:F8"/>
    <mergeCell ref="A1:L1"/>
    <mergeCell ref="A3:L3"/>
    <mergeCell ref="A4:L4"/>
    <mergeCell ref="A5:L5"/>
    <mergeCell ref="B7:B8"/>
    <mergeCell ref="B9:B10"/>
    <mergeCell ref="A7:A8"/>
    <mergeCell ref="B23:B27"/>
    <mergeCell ref="A23:A27"/>
    <mergeCell ref="J21:J22"/>
    <mergeCell ref="I21:I22"/>
    <mergeCell ref="G7:G8"/>
    <mergeCell ref="H7:H8"/>
    <mergeCell ref="D7:D8"/>
    <mergeCell ref="E7:E8"/>
    <mergeCell ref="A28:C28"/>
    <mergeCell ref="A11:A14"/>
    <mergeCell ref="A16:C16"/>
    <mergeCell ref="C7:C8"/>
    <mergeCell ref="A37:C37"/>
    <mergeCell ref="A6:N6"/>
    <mergeCell ref="A9:A10"/>
    <mergeCell ref="A34:A36"/>
    <mergeCell ref="B34:B36"/>
    <mergeCell ref="A29:N29"/>
  </mergeCells>
  <printOptions/>
  <pageMargins left="1.220472440944882" right="0.03937007874015748" top="0.7480314960629921" bottom="0.7480314960629921" header="0.31496062992125984" footer="0.31496062992125984"/>
  <pageSetup horizontalDpi="600" verticalDpi="600" orientation="landscape" paperSize="5" scale="43" r:id="rId1"/>
  <rowBreaks count="2" manualBreakCount="2">
    <brk id="17" max="255" man="1"/>
    <brk id="28" max="255" man="1"/>
  </rowBreaks>
</worksheet>
</file>

<file path=xl/worksheets/sheet3.xml><?xml version="1.0" encoding="utf-8"?>
<worksheet xmlns="http://schemas.openxmlformats.org/spreadsheetml/2006/main" xmlns:r="http://schemas.openxmlformats.org/officeDocument/2006/relationships">
  <dimension ref="A1:AQ53"/>
  <sheetViews>
    <sheetView view="pageLayout" zoomScaleSheetLayoutView="75" workbookViewId="0" topLeftCell="A24">
      <selection activeCell="B29" sqref="B29"/>
    </sheetView>
  </sheetViews>
  <sheetFormatPr defaultColWidth="11.00390625" defaultRowHeight="15"/>
  <cols>
    <col min="1" max="1" width="12.57421875" style="50" customWidth="1"/>
    <col min="2" max="2" width="14.28125" style="50" customWidth="1"/>
    <col min="3" max="3" width="18.00390625" style="50" customWidth="1"/>
    <col min="4" max="4" width="7.7109375" style="50" customWidth="1"/>
    <col min="5" max="5" width="13.7109375" style="50" customWidth="1"/>
    <col min="6" max="6" width="6.140625" style="50" customWidth="1"/>
    <col min="7" max="7" width="11.140625" style="50" customWidth="1"/>
    <col min="8" max="8" width="8.00390625" style="50" customWidth="1"/>
    <col min="9" max="9" width="7.7109375" style="50" customWidth="1"/>
    <col min="10" max="11" width="8.421875" style="50" customWidth="1"/>
    <col min="12" max="12" width="18.00390625" style="50" customWidth="1"/>
    <col min="13" max="13" width="5.7109375" style="50" bestFit="1" customWidth="1"/>
    <col min="14" max="14" width="5.421875" style="50" bestFit="1" customWidth="1"/>
    <col min="15" max="15" width="5.57421875" style="50" customWidth="1"/>
    <col min="16" max="17" width="5.421875" style="50" bestFit="1" customWidth="1"/>
    <col min="18" max="19" width="5.7109375" style="50" bestFit="1" customWidth="1"/>
    <col min="20" max="20" width="5.421875" style="50" bestFit="1" customWidth="1"/>
    <col min="21" max="21" width="5.7109375" style="50" customWidth="1"/>
    <col min="22" max="23" width="5.421875" style="50" bestFit="1" customWidth="1"/>
    <col min="24" max="25" width="5.7109375" style="50" bestFit="1" customWidth="1"/>
    <col min="26" max="26" width="5.421875" style="50" bestFit="1" customWidth="1"/>
    <col min="27" max="27" width="5.421875" style="50" customWidth="1"/>
    <col min="28" max="28" width="5.7109375" style="50" bestFit="1" customWidth="1"/>
    <col min="29" max="29" width="5.421875" style="50" bestFit="1" customWidth="1"/>
    <col min="30" max="31" width="5.7109375" style="50" bestFit="1" customWidth="1"/>
    <col min="32" max="32" width="5.421875" style="50" bestFit="1" customWidth="1"/>
    <col min="33" max="33" width="5.28125" style="50" customWidth="1"/>
    <col min="34" max="35" width="5.421875" style="50" bestFit="1" customWidth="1"/>
    <col min="36" max="36" width="5.7109375" style="50" bestFit="1" customWidth="1"/>
    <col min="37" max="37" width="7.00390625" style="50" bestFit="1" customWidth="1"/>
    <col min="38" max="38" width="5.421875" style="50" bestFit="1" customWidth="1"/>
    <col min="39" max="40" width="5.7109375" style="50" bestFit="1" customWidth="1"/>
    <col min="41" max="41" width="5.421875" style="50" bestFit="1" customWidth="1"/>
    <col min="42" max="42" width="7.00390625" style="50" bestFit="1" customWidth="1"/>
    <col min="43" max="16384" width="11.00390625" style="92" customWidth="1"/>
  </cols>
  <sheetData>
    <row r="1" spans="1:42" s="91" customFormat="1" ht="27.75" customHeight="1" thickBot="1">
      <c r="A1" s="330" t="s">
        <v>610</v>
      </c>
      <c r="B1" s="331"/>
      <c r="C1" s="331"/>
      <c r="D1" s="331"/>
      <c r="E1" s="331"/>
      <c r="F1" s="331"/>
      <c r="G1" s="331"/>
      <c r="H1" s="331"/>
      <c r="I1" s="331"/>
      <c r="J1" s="331"/>
      <c r="K1" s="331"/>
      <c r="L1" s="332"/>
      <c r="M1" s="59"/>
      <c r="N1" s="51"/>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row>
    <row r="2" spans="1:14" ht="15">
      <c r="A2" s="51"/>
      <c r="B2" s="51"/>
      <c r="C2" s="51"/>
      <c r="D2" s="51"/>
      <c r="E2" s="51"/>
      <c r="F2" s="51"/>
      <c r="G2" s="51"/>
      <c r="H2" s="51"/>
      <c r="I2" s="51"/>
      <c r="J2" s="51"/>
      <c r="K2" s="51"/>
      <c r="L2" s="45"/>
      <c r="M2" s="45"/>
      <c r="N2" s="45"/>
    </row>
    <row r="3" spans="1:42" s="91" customFormat="1" ht="32.25" customHeight="1">
      <c r="A3" s="358" t="s">
        <v>297</v>
      </c>
      <c r="B3" s="316"/>
      <c r="C3" s="316"/>
      <c r="D3" s="316"/>
      <c r="E3" s="316"/>
      <c r="F3" s="316"/>
      <c r="G3" s="316"/>
      <c r="H3" s="316"/>
      <c r="I3" s="316"/>
      <c r="J3" s="316"/>
      <c r="K3" s="316"/>
      <c r="L3" s="316"/>
      <c r="M3" s="10"/>
      <c r="N3" s="11"/>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row>
    <row r="4" spans="1:42" s="91" customFormat="1" ht="21.75" customHeight="1">
      <c r="A4" s="352" t="s">
        <v>640</v>
      </c>
      <c r="B4" s="352"/>
      <c r="C4" s="352"/>
      <c r="D4" s="352"/>
      <c r="E4" s="352"/>
      <c r="F4" s="352"/>
      <c r="G4" s="352"/>
      <c r="H4" s="352"/>
      <c r="I4" s="352"/>
      <c r="J4" s="352"/>
      <c r="K4" s="352"/>
      <c r="L4" s="352"/>
      <c r="M4" s="28"/>
      <c r="N4" s="28"/>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row>
    <row r="5" spans="1:42" s="91" customFormat="1" ht="28.5" customHeight="1">
      <c r="A5" s="316" t="s">
        <v>318</v>
      </c>
      <c r="B5" s="316"/>
      <c r="C5" s="316"/>
      <c r="D5" s="316"/>
      <c r="E5" s="316"/>
      <c r="F5" s="316"/>
      <c r="G5" s="316"/>
      <c r="H5" s="316"/>
      <c r="I5" s="316"/>
      <c r="J5" s="316"/>
      <c r="K5" s="316"/>
      <c r="L5" s="316"/>
      <c r="M5" s="1"/>
      <c r="N5" s="11"/>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row>
    <row r="6" spans="1:42" s="91" customFormat="1" ht="44.25" customHeight="1">
      <c r="A6" s="316" t="s">
        <v>588</v>
      </c>
      <c r="B6" s="316"/>
      <c r="C6" s="316"/>
      <c r="D6" s="316"/>
      <c r="E6" s="316"/>
      <c r="F6" s="316"/>
      <c r="G6" s="316"/>
      <c r="H6" s="316"/>
      <c r="I6" s="316"/>
      <c r="J6" s="316"/>
      <c r="K6" s="316"/>
      <c r="L6" s="316"/>
      <c r="M6" s="33"/>
      <c r="N6" s="33"/>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row>
    <row r="7" spans="1:42" s="122" customFormat="1" ht="24" customHeight="1">
      <c r="A7" s="354" t="s">
        <v>450</v>
      </c>
      <c r="B7" s="311" t="s">
        <v>451</v>
      </c>
      <c r="C7" s="335" t="s">
        <v>452</v>
      </c>
      <c r="D7" s="311" t="s">
        <v>453</v>
      </c>
      <c r="E7" s="311" t="s">
        <v>454</v>
      </c>
      <c r="F7" s="309" t="s">
        <v>455</v>
      </c>
      <c r="G7" s="309" t="s">
        <v>641</v>
      </c>
      <c r="H7" s="309" t="s">
        <v>657</v>
      </c>
      <c r="I7" s="309" t="s">
        <v>658</v>
      </c>
      <c r="J7" s="309" t="s">
        <v>659</v>
      </c>
      <c r="K7" s="309" t="s">
        <v>456</v>
      </c>
      <c r="L7" s="311" t="s">
        <v>449</v>
      </c>
      <c r="M7" s="361">
        <v>2008</v>
      </c>
      <c r="N7" s="361"/>
      <c r="O7" s="361"/>
      <c r="P7" s="361"/>
      <c r="Q7" s="361"/>
      <c r="R7" s="361"/>
      <c r="S7" s="361">
        <v>2009</v>
      </c>
      <c r="T7" s="361"/>
      <c r="U7" s="361"/>
      <c r="V7" s="361"/>
      <c r="W7" s="361"/>
      <c r="X7" s="361"/>
      <c r="Y7" s="361">
        <v>2010</v>
      </c>
      <c r="Z7" s="361"/>
      <c r="AA7" s="361"/>
      <c r="AB7" s="361"/>
      <c r="AC7" s="361"/>
      <c r="AD7" s="361"/>
      <c r="AE7" s="361">
        <v>2011</v>
      </c>
      <c r="AF7" s="361"/>
      <c r="AG7" s="361"/>
      <c r="AH7" s="361"/>
      <c r="AI7" s="361"/>
      <c r="AJ7" s="361"/>
      <c r="AK7" s="362" t="s">
        <v>448</v>
      </c>
      <c r="AL7" s="363"/>
      <c r="AM7" s="363"/>
      <c r="AN7" s="363"/>
      <c r="AO7" s="363"/>
      <c r="AP7" s="364"/>
    </row>
    <row r="8" spans="1:42" s="122" customFormat="1" ht="17.25" customHeight="1">
      <c r="A8" s="355"/>
      <c r="B8" s="312"/>
      <c r="C8" s="336"/>
      <c r="D8" s="312"/>
      <c r="E8" s="312"/>
      <c r="F8" s="310"/>
      <c r="G8" s="310"/>
      <c r="H8" s="310"/>
      <c r="I8" s="310"/>
      <c r="J8" s="310"/>
      <c r="K8" s="310"/>
      <c r="L8" s="312"/>
      <c r="M8" s="121" t="s">
        <v>457</v>
      </c>
      <c r="N8" s="121" t="s">
        <v>458</v>
      </c>
      <c r="O8" s="121" t="s">
        <v>459</v>
      </c>
      <c r="P8" s="121" t="s">
        <v>460</v>
      </c>
      <c r="Q8" s="121" t="s">
        <v>461</v>
      </c>
      <c r="R8" s="121" t="s">
        <v>448</v>
      </c>
      <c r="S8" s="121" t="s">
        <v>457</v>
      </c>
      <c r="T8" s="121" t="s">
        <v>458</v>
      </c>
      <c r="U8" s="121" t="s">
        <v>459</v>
      </c>
      <c r="V8" s="121" t="s">
        <v>460</v>
      </c>
      <c r="W8" s="121" t="s">
        <v>461</v>
      </c>
      <c r="X8" s="121" t="s">
        <v>448</v>
      </c>
      <c r="Y8" s="121" t="s">
        <v>457</v>
      </c>
      <c r="Z8" s="121" t="s">
        <v>458</v>
      </c>
      <c r="AA8" s="121" t="s">
        <v>459</v>
      </c>
      <c r="AB8" s="121" t="s">
        <v>460</v>
      </c>
      <c r="AC8" s="121" t="s">
        <v>461</v>
      </c>
      <c r="AD8" s="121" t="s">
        <v>448</v>
      </c>
      <c r="AE8" s="121" t="s">
        <v>457</v>
      </c>
      <c r="AF8" s="121" t="s">
        <v>458</v>
      </c>
      <c r="AG8" s="121" t="s">
        <v>459</v>
      </c>
      <c r="AH8" s="121" t="s">
        <v>460</v>
      </c>
      <c r="AI8" s="121" t="s">
        <v>461</v>
      </c>
      <c r="AJ8" s="121" t="s">
        <v>448</v>
      </c>
      <c r="AK8" s="121" t="s">
        <v>457</v>
      </c>
      <c r="AL8" s="121" t="s">
        <v>458</v>
      </c>
      <c r="AM8" s="121" t="s">
        <v>459</v>
      </c>
      <c r="AN8" s="121" t="s">
        <v>460</v>
      </c>
      <c r="AO8" s="121" t="s">
        <v>461</v>
      </c>
      <c r="AP8" s="121" t="s">
        <v>448</v>
      </c>
    </row>
    <row r="9" spans="1:42" s="102" customFormat="1" ht="60">
      <c r="A9" s="372" t="s">
        <v>248</v>
      </c>
      <c r="B9" s="171" t="s">
        <v>357</v>
      </c>
      <c r="C9" s="172" t="s">
        <v>537</v>
      </c>
      <c r="D9" s="173">
        <v>0</v>
      </c>
      <c r="E9" s="173" t="s">
        <v>358</v>
      </c>
      <c r="F9" s="174" t="s">
        <v>465</v>
      </c>
      <c r="G9" s="69" t="s">
        <v>319</v>
      </c>
      <c r="H9" s="69">
        <v>1</v>
      </c>
      <c r="I9" s="173"/>
      <c r="J9" s="173"/>
      <c r="K9" s="69">
        <v>2</v>
      </c>
      <c r="L9" s="95" t="s">
        <v>541</v>
      </c>
      <c r="M9" s="100">
        <v>40</v>
      </c>
      <c r="N9" s="100"/>
      <c r="O9" s="100"/>
      <c r="P9" s="101"/>
      <c r="Q9" s="100"/>
      <c r="R9" s="101">
        <f aca="true" t="shared" si="0" ref="R9:R20">+SUM(M9:Q9)</f>
        <v>40</v>
      </c>
      <c r="S9" s="100">
        <v>42</v>
      </c>
      <c r="T9" s="100"/>
      <c r="U9" s="100"/>
      <c r="V9" s="100"/>
      <c r="W9" s="100"/>
      <c r="X9" s="101">
        <f aca="true" t="shared" si="1" ref="X9:X20">+SUM(S9:W9)</f>
        <v>42</v>
      </c>
      <c r="Y9" s="100">
        <v>44</v>
      </c>
      <c r="Z9" s="100"/>
      <c r="AA9" s="100"/>
      <c r="AB9" s="100"/>
      <c r="AC9" s="100"/>
      <c r="AD9" s="101">
        <f aca="true" t="shared" si="2" ref="AD9:AD20">+SUM(Y9:AC9)</f>
        <v>44</v>
      </c>
      <c r="AE9" s="100">
        <v>46</v>
      </c>
      <c r="AF9" s="100"/>
      <c r="AG9" s="100"/>
      <c r="AH9" s="100"/>
      <c r="AI9" s="100"/>
      <c r="AJ9" s="101">
        <f aca="true" t="shared" si="3" ref="AJ9:AJ20">+SUM(AE9:AI9)</f>
        <v>46</v>
      </c>
      <c r="AK9" s="110">
        <f>+M9+S9+Y9+AE9</f>
        <v>172</v>
      </c>
      <c r="AL9" s="110">
        <f>+N9+T9+Z9+AF9</f>
        <v>0</v>
      </c>
      <c r="AM9" s="110">
        <f>+O9+U9+AA9+AG9</f>
        <v>0</v>
      </c>
      <c r="AN9" s="110">
        <f>+P9+V9+AB9+AH9</f>
        <v>0</v>
      </c>
      <c r="AO9" s="110">
        <f>+Q9+W9+AC9+AI9</f>
        <v>0</v>
      </c>
      <c r="AP9" s="111">
        <f>+SUM(AK9:AO9)</f>
        <v>172</v>
      </c>
    </row>
    <row r="10" spans="1:42" s="91" customFormat="1" ht="84">
      <c r="A10" s="372"/>
      <c r="B10" s="171" t="s">
        <v>542</v>
      </c>
      <c r="C10" s="172" t="s">
        <v>538</v>
      </c>
      <c r="D10" s="173">
        <v>28000</v>
      </c>
      <c r="E10" s="173" t="s">
        <v>543</v>
      </c>
      <c r="F10" s="174" t="s">
        <v>105</v>
      </c>
      <c r="G10" s="69" t="s">
        <v>106</v>
      </c>
      <c r="H10" s="69">
        <v>29250</v>
      </c>
      <c r="I10" s="69">
        <v>30500</v>
      </c>
      <c r="J10" s="69">
        <v>31750</v>
      </c>
      <c r="K10" s="69">
        <v>33000</v>
      </c>
      <c r="L10" s="95" t="s">
        <v>541</v>
      </c>
      <c r="M10" s="38">
        <v>30</v>
      </c>
      <c r="N10" s="38"/>
      <c r="O10" s="38"/>
      <c r="P10" s="39"/>
      <c r="Q10" s="38"/>
      <c r="R10" s="39">
        <f t="shared" si="0"/>
        <v>30</v>
      </c>
      <c r="S10" s="38">
        <v>30</v>
      </c>
      <c r="T10" s="38"/>
      <c r="U10" s="38"/>
      <c r="V10" s="38"/>
      <c r="W10" s="38"/>
      <c r="X10" s="39">
        <f t="shared" si="1"/>
        <v>30</v>
      </c>
      <c r="Y10" s="38">
        <v>33</v>
      </c>
      <c r="Z10" s="38"/>
      <c r="AA10" s="38"/>
      <c r="AB10" s="38"/>
      <c r="AC10" s="38"/>
      <c r="AD10" s="39">
        <f t="shared" si="2"/>
        <v>33</v>
      </c>
      <c r="AE10" s="38">
        <v>35</v>
      </c>
      <c r="AF10" s="38"/>
      <c r="AG10" s="38"/>
      <c r="AH10" s="38"/>
      <c r="AI10" s="38"/>
      <c r="AJ10" s="39">
        <f t="shared" si="3"/>
        <v>35</v>
      </c>
      <c r="AK10" s="110">
        <f aca="true" t="shared" si="4" ref="AK10:AK29">+M10+S10+Y10+AE10</f>
        <v>128</v>
      </c>
      <c r="AL10" s="110">
        <f aca="true" t="shared" si="5" ref="AL10:AL29">+N10+T10+Z10+AF10</f>
        <v>0</v>
      </c>
      <c r="AM10" s="110">
        <f aca="true" t="shared" si="6" ref="AM10:AM29">+O10+U10+AA10+AG10</f>
        <v>0</v>
      </c>
      <c r="AN10" s="110">
        <f aca="true" t="shared" si="7" ref="AN10:AN29">+P10+V10+AB10+AH10</f>
        <v>0</v>
      </c>
      <c r="AO10" s="110">
        <f aca="true" t="shared" si="8" ref="AO10:AO29">+Q10+W10+AC10+AI10</f>
        <v>0</v>
      </c>
      <c r="AP10" s="111">
        <f aca="true" t="shared" si="9" ref="AP10:AP29">+SUM(AK10:AO10)</f>
        <v>128</v>
      </c>
    </row>
    <row r="11" spans="1:42" s="91" customFormat="1" ht="84">
      <c r="A11" s="372"/>
      <c r="B11" s="175" t="s">
        <v>544</v>
      </c>
      <c r="C11" s="176" t="s">
        <v>540</v>
      </c>
      <c r="D11" s="177">
        <v>0</v>
      </c>
      <c r="E11" s="173" t="s">
        <v>545</v>
      </c>
      <c r="F11" s="88" t="s">
        <v>465</v>
      </c>
      <c r="G11" s="69" t="s">
        <v>335</v>
      </c>
      <c r="H11" s="69">
        <v>1000</v>
      </c>
      <c r="I11" s="69">
        <v>2000</v>
      </c>
      <c r="J11" s="69">
        <v>3000</v>
      </c>
      <c r="K11" s="69">
        <v>4000</v>
      </c>
      <c r="L11" s="95" t="s">
        <v>541</v>
      </c>
      <c r="M11" s="38">
        <v>30</v>
      </c>
      <c r="N11" s="38"/>
      <c r="O11" s="38"/>
      <c r="P11" s="39"/>
      <c r="Q11" s="38"/>
      <c r="R11" s="39">
        <f t="shared" si="0"/>
        <v>30</v>
      </c>
      <c r="S11" s="38">
        <v>30</v>
      </c>
      <c r="T11" s="38"/>
      <c r="U11" s="38"/>
      <c r="V11" s="38"/>
      <c r="W11" s="38"/>
      <c r="X11" s="39">
        <f t="shared" si="1"/>
        <v>30</v>
      </c>
      <c r="Y11" s="38">
        <v>33</v>
      </c>
      <c r="Z11" s="38"/>
      <c r="AA11" s="38"/>
      <c r="AB11" s="38"/>
      <c r="AC11" s="38"/>
      <c r="AD11" s="39">
        <f t="shared" si="2"/>
        <v>33</v>
      </c>
      <c r="AE11" s="38">
        <v>35</v>
      </c>
      <c r="AF11" s="38"/>
      <c r="AG11" s="38"/>
      <c r="AH11" s="38"/>
      <c r="AI11" s="38"/>
      <c r="AJ11" s="39">
        <f t="shared" si="3"/>
        <v>35</v>
      </c>
      <c r="AK11" s="110">
        <f t="shared" si="4"/>
        <v>128</v>
      </c>
      <c r="AL11" s="110">
        <f t="shared" si="5"/>
        <v>0</v>
      </c>
      <c r="AM11" s="110">
        <f t="shared" si="6"/>
        <v>0</v>
      </c>
      <c r="AN11" s="110">
        <f t="shared" si="7"/>
        <v>0</v>
      </c>
      <c r="AO11" s="110">
        <f t="shared" si="8"/>
        <v>0</v>
      </c>
      <c r="AP11" s="111">
        <f t="shared" si="9"/>
        <v>128</v>
      </c>
    </row>
    <row r="12" spans="1:42" s="91" customFormat="1" ht="156">
      <c r="A12" s="372"/>
      <c r="B12" s="178" t="s">
        <v>336</v>
      </c>
      <c r="C12" s="179" t="s">
        <v>285</v>
      </c>
      <c r="D12" s="69">
        <v>0</v>
      </c>
      <c r="E12" s="69" t="s">
        <v>286</v>
      </c>
      <c r="F12" s="88" t="s">
        <v>465</v>
      </c>
      <c r="G12" s="69" t="s">
        <v>320</v>
      </c>
      <c r="H12" s="69" t="s">
        <v>337</v>
      </c>
      <c r="I12" s="69" t="s">
        <v>338</v>
      </c>
      <c r="J12" s="69" t="s">
        <v>339</v>
      </c>
      <c r="K12" s="69" t="s">
        <v>340</v>
      </c>
      <c r="L12" s="95" t="s">
        <v>420</v>
      </c>
      <c r="M12" s="38">
        <v>10</v>
      </c>
      <c r="N12" s="38"/>
      <c r="O12" s="38"/>
      <c r="P12" s="39"/>
      <c r="Q12" s="38"/>
      <c r="R12" s="39">
        <f t="shared" si="0"/>
        <v>10</v>
      </c>
      <c r="S12" s="38">
        <v>11</v>
      </c>
      <c r="T12" s="38"/>
      <c r="U12" s="38"/>
      <c r="V12" s="38"/>
      <c r="W12" s="38"/>
      <c r="X12" s="39">
        <f t="shared" si="1"/>
        <v>11</v>
      </c>
      <c r="Y12" s="38">
        <v>11</v>
      </c>
      <c r="Z12" s="38"/>
      <c r="AA12" s="38"/>
      <c r="AB12" s="38"/>
      <c r="AC12" s="38"/>
      <c r="AD12" s="39">
        <f t="shared" si="2"/>
        <v>11</v>
      </c>
      <c r="AE12" s="38">
        <v>12</v>
      </c>
      <c r="AF12" s="38"/>
      <c r="AG12" s="38"/>
      <c r="AH12" s="38"/>
      <c r="AI12" s="38"/>
      <c r="AJ12" s="39">
        <f t="shared" si="3"/>
        <v>12</v>
      </c>
      <c r="AK12" s="110">
        <f t="shared" si="4"/>
        <v>44</v>
      </c>
      <c r="AL12" s="110">
        <f t="shared" si="5"/>
        <v>0</v>
      </c>
      <c r="AM12" s="110">
        <f t="shared" si="6"/>
        <v>0</v>
      </c>
      <c r="AN12" s="110">
        <f t="shared" si="7"/>
        <v>0</v>
      </c>
      <c r="AO12" s="110">
        <f t="shared" si="8"/>
        <v>0</v>
      </c>
      <c r="AP12" s="111">
        <f t="shared" si="9"/>
        <v>44</v>
      </c>
    </row>
    <row r="13" spans="1:42" s="91" customFormat="1" ht="108">
      <c r="A13" s="372"/>
      <c r="B13" s="178" t="s">
        <v>386</v>
      </c>
      <c r="C13" s="179" t="s">
        <v>387</v>
      </c>
      <c r="D13" s="69">
        <v>0</v>
      </c>
      <c r="E13" s="173" t="s">
        <v>390</v>
      </c>
      <c r="F13" s="88" t="s">
        <v>465</v>
      </c>
      <c r="G13" s="69" t="s">
        <v>391</v>
      </c>
      <c r="H13" s="69">
        <v>50</v>
      </c>
      <c r="I13" s="69">
        <v>100</v>
      </c>
      <c r="J13" s="69">
        <v>150</v>
      </c>
      <c r="K13" s="69">
        <v>200</v>
      </c>
      <c r="L13" s="95" t="s">
        <v>661</v>
      </c>
      <c r="M13" s="38"/>
      <c r="N13" s="38"/>
      <c r="O13" s="38">
        <v>30</v>
      </c>
      <c r="P13" s="39"/>
      <c r="Q13" s="38"/>
      <c r="R13" s="39">
        <f>+SUM(M13:Q13)</f>
        <v>30</v>
      </c>
      <c r="S13" s="38"/>
      <c r="T13" s="38"/>
      <c r="U13" s="38">
        <v>30</v>
      </c>
      <c r="V13" s="38"/>
      <c r="W13" s="38"/>
      <c r="X13" s="39">
        <f>+SUM(S13:W13)</f>
        <v>30</v>
      </c>
      <c r="Y13" s="38"/>
      <c r="Z13" s="38"/>
      <c r="AA13" s="38">
        <v>32</v>
      </c>
      <c r="AB13" s="38"/>
      <c r="AC13" s="38"/>
      <c r="AD13" s="39">
        <f>+SUM(Y13:AC13)</f>
        <v>32</v>
      </c>
      <c r="AE13" s="38"/>
      <c r="AF13" s="38"/>
      <c r="AG13" s="38">
        <v>34</v>
      </c>
      <c r="AH13" s="38"/>
      <c r="AI13" s="38"/>
      <c r="AJ13" s="39">
        <f>+SUM(AE13:AI13)</f>
        <v>34</v>
      </c>
      <c r="AK13" s="110">
        <f t="shared" si="4"/>
        <v>0</v>
      </c>
      <c r="AL13" s="110">
        <f t="shared" si="5"/>
        <v>0</v>
      </c>
      <c r="AM13" s="110">
        <f t="shared" si="6"/>
        <v>126</v>
      </c>
      <c r="AN13" s="110">
        <f t="shared" si="7"/>
        <v>0</v>
      </c>
      <c r="AO13" s="110">
        <f t="shared" si="8"/>
        <v>0</v>
      </c>
      <c r="AP13" s="111">
        <f t="shared" si="9"/>
        <v>126</v>
      </c>
    </row>
    <row r="14" spans="1:42" s="91" customFormat="1" ht="48">
      <c r="A14" s="372"/>
      <c r="B14" s="178" t="s">
        <v>385</v>
      </c>
      <c r="C14" s="179" t="s">
        <v>388</v>
      </c>
      <c r="D14" s="69">
        <v>0</v>
      </c>
      <c r="E14" s="173" t="s">
        <v>385</v>
      </c>
      <c r="F14" s="88" t="s">
        <v>465</v>
      </c>
      <c r="G14" s="69" t="s">
        <v>389</v>
      </c>
      <c r="H14" s="69">
        <v>0</v>
      </c>
      <c r="I14" s="69">
        <v>0</v>
      </c>
      <c r="J14" s="69">
        <v>1</v>
      </c>
      <c r="K14" s="69">
        <v>1</v>
      </c>
      <c r="L14" s="95" t="s">
        <v>661</v>
      </c>
      <c r="M14" s="38"/>
      <c r="N14" s="38"/>
      <c r="O14" s="38"/>
      <c r="P14" s="39"/>
      <c r="Q14" s="38"/>
      <c r="R14" s="39">
        <f>+SUM(M14:Q14)</f>
        <v>0</v>
      </c>
      <c r="S14" s="38"/>
      <c r="T14" s="38"/>
      <c r="U14" s="38"/>
      <c r="V14" s="38"/>
      <c r="W14" s="38"/>
      <c r="X14" s="39">
        <f>+SUM(S14:W14)</f>
        <v>0</v>
      </c>
      <c r="Y14" s="38">
        <v>50</v>
      </c>
      <c r="Z14" s="38"/>
      <c r="AA14" s="38">
        <v>1</v>
      </c>
      <c r="AB14" s="38">
        <v>350</v>
      </c>
      <c r="AC14" s="38"/>
      <c r="AD14" s="39">
        <f>+SUM(Y14:AC14)</f>
        <v>401</v>
      </c>
      <c r="AE14" s="38"/>
      <c r="AF14" s="38"/>
      <c r="AG14" s="38">
        <v>1</v>
      </c>
      <c r="AH14" s="38"/>
      <c r="AI14" s="38"/>
      <c r="AJ14" s="39">
        <f>+SUM(AE14:AI14)</f>
        <v>1</v>
      </c>
      <c r="AK14" s="110">
        <f t="shared" si="4"/>
        <v>50</v>
      </c>
      <c r="AL14" s="110">
        <f t="shared" si="5"/>
        <v>0</v>
      </c>
      <c r="AM14" s="110">
        <f t="shared" si="6"/>
        <v>2</v>
      </c>
      <c r="AN14" s="110">
        <f t="shared" si="7"/>
        <v>350</v>
      </c>
      <c r="AO14" s="110">
        <f t="shared" si="8"/>
        <v>0</v>
      </c>
      <c r="AP14" s="111">
        <f t="shared" si="9"/>
        <v>402</v>
      </c>
    </row>
    <row r="15" spans="1:42" s="91" customFormat="1" ht="108">
      <c r="A15" s="372"/>
      <c r="B15" s="180" t="s">
        <v>287</v>
      </c>
      <c r="C15" s="69" t="s">
        <v>288</v>
      </c>
      <c r="D15" s="69">
        <v>0</v>
      </c>
      <c r="E15" s="90" t="s">
        <v>289</v>
      </c>
      <c r="F15" s="69" t="s">
        <v>359</v>
      </c>
      <c r="G15" s="69" t="s">
        <v>321</v>
      </c>
      <c r="H15" s="69" t="s">
        <v>337</v>
      </c>
      <c r="I15" s="69">
        <v>2</v>
      </c>
      <c r="J15" s="69">
        <v>3</v>
      </c>
      <c r="K15" s="69">
        <v>4</v>
      </c>
      <c r="L15" s="95" t="s">
        <v>541</v>
      </c>
      <c r="M15" s="38">
        <v>2</v>
      </c>
      <c r="N15" s="38"/>
      <c r="O15" s="38"/>
      <c r="P15" s="39"/>
      <c r="Q15" s="38"/>
      <c r="R15" s="39">
        <f t="shared" si="0"/>
        <v>2</v>
      </c>
      <c r="S15" s="38">
        <v>2</v>
      </c>
      <c r="T15" s="38"/>
      <c r="U15" s="38"/>
      <c r="V15" s="38"/>
      <c r="W15" s="38"/>
      <c r="X15" s="39">
        <f t="shared" si="1"/>
        <v>2</v>
      </c>
      <c r="Y15" s="38">
        <v>2</v>
      </c>
      <c r="Z15" s="38"/>
      <c r="AA15" s="38"/>
      <c r="AB15" s="38"/>
      <c r="AC15" s="38"/>
      <c r="AD15" s="39">
        <f t="shared" si="2"/>
        <v>2</v>
      </c>
      <c r="AE15" s="38">
        <v>2</v>
      </c>
      <c r="AF15" s="38"/>
      <c r="AG15" s="38"/>
      <c r="AH15" s="38"/>
      <c r="AI15" s="38"/>
      <c r="AJ15" s="39">
        <f t="shared" si="3"/>
        <v>2</v>
      </c>
      <c r="AK15" s="110">
        <f t="shared" si="4"/>
        <v>8</v>
      </c>
      <c r="AL15" s="110">
        <f t="shared" si="5"/>
        <v>0</v>
      </c>
      <c r="AM15" s="110">
        <f t="shared" si="6"/>
        <v>0</v>
      </c>
      <c r="AN15" s="110">
        <f t="shared" si="7"/>
        <v>0</v>
      </c>
      <c r="AO15" s="110">
        <f t="shared" si="8"/>
        <v>0</v>
      </c>
      <c r="AP15" s="111">
        <f t="shared" si="9"/>
        <v>8</v>
      </c>
    </row>
    <row r="16" spans="1:42" s="91" customFormat="1" ht="108">
      <c r="A16" s="372" t="s">
        <v>290</v>
      </c>
      <c r="B16" s="180" t="s">
        <v>546</v>
      </c>
      <c r="C16" s="69" t="s">
        <v>291</v>
      </c>
      <c r="D16" s="69">
        <v>8</v>
      </c>
      <c r="E16" s="90" t="s">
        <v>548</v>
      </c>
      <c r="F16" s="69" t="s">
        <v>359</v>
      </c>
      <c r="G16" s="69" t="s">
        <v>547</v>
      </c>
      <c r="H16" s="69">
        <v>58</v>
      </c>
      <c r="I16" s="69">
        <v>108</v>
      </c>
      <c r="J16" s="69">
        <v>158</v>
      </c>
      <c r="K16" s="69">
        <v>208</v>
      </c>
      <c r="L16" s="95" t="s">
        <v>541</v>
      </c>
      <c r="M16" s="38"/>
      <c r="N16" s="38"/>
      <c r="O16" s="38">
        <v>3</v>
      </c>
      <c r="P16" s="39"/>
      <c r="Q16" s="38"/>
      <c r="R16" s="39">
        <f t="shared" si="0"/>
        <v>3</v>
      </c>
      <c r="S16" s="38"/>
      <c r="T16" s="38"/>
      <c r="U16" s="38">
        <v>3</v>
      </c>
      <c r="V16" s="38"/>
      <c r="W16" s="38"/>
      <c r="X16" s="39">
        <f t="shared" si="1"/>
        <v>3</v>
      </c>
      <c r="Y16" s="38"/>
      <c r="Z16" s="38"/>
      <c r="AA16" s="38">
        <v>2</v>
      </c>
      <c r="AB16" s="38"/>
      <c r="AC16" s="38"/>
      <c r="AD16" s="39">
        <f t="shared" si="2"/>
        <v>2</v>
      </c>
      <c r="AE16" s="38"/>
      <c r="AF16" s="38"/>
      <c r="AG16" s="38">
        <v>2</v>
      </c>
      <c r="AH16" s="38"/>
      <c r="AI16" s="38"/>
      <c r="AJ16" s="39">
        <f t="shared" si="3"/>
        <v>2</v>
      </c>
      <c r="AK16" s="110">
        <f t="shared" si="4"/>
        <v>0</v>
      </c>
      <c r="AL16" s="110">
        <f t="shared" si="5"/>
        <v>0</v>
      </c>
      <c r="AM16" s="110">
        <f t="shared" si="6"/>
        <v>10</v>
      </c>
      <c r="AN16" s="110">
        <f t="shared" si="7"/>
        <v>0</v>
      </c>
      <c r="AO16" s="110">
        <f t="shared" si="8"/>
        <v>0</v>
      </c>
      <c r="AP16" s="111">
        <f t="shared" si="9"/>
        <v>10</v>
      </c>
    </row>
    <row r="17" spans="1:42" s="91" customFormat="1" ht="84">
      <c r="A17" s="372"/>
      <c r="B17" s="181" t="s">
        <v>551</v>
      </c>
      <c r="C17" s="69" t="s">
        <v>549</v>
      </c>
      <c r="D17" s="182">
        <v>0</v>
      </c>
      <c r="E17" s="90" t="s">
        <v>552</v>
      </c>
      <c r="F17" s="69" t="s">
        <v>465</v>
      </c>
      <c r="G17" s="182" t="s">
        <v>550</v>
      </c>
      <c r="H17" s="100">
        <v>1</v>
      </c>
      <c r="I17" s="100">
        <v>1</v>
      </c>
      <c r="J17" s="100">
        <v>1</v>
      </c>
      <c r="K17" s="100">
        <v>1</v>
      </c>
      <c r="L17" s="95" t="s">
        <v>541</v>
      </c>
      <c r="M17" s="38">
        <v>50</v>
      </c>
      <c r="N17" s="38"/>
      <c r="O17" s="38"/>
      <c r="P17" s="39"/>
      <c r="Q17" s="38"/>
      <c r="R17" s="39">
        <f t="shared" si="0"/>
        <v>50</v>
      </c>
      <c r="S17" s="38"/>
      <c r="T17" s="38"/>
      <c r="U17" s="38"/>
      <c r="V17" s="38"/>
      <c r="W17" s="38"/>
      <c r="X17" s="39">
        <f t="shared" si="1"/>
        <v>0</v>
      </c>
      <c r="Y17" s="38"/>
      <c r="Z17" s="38"/>
      <c r="AA17" s="38"/>
      <c r="AB17" s="38"/>
      <c r="AC17" s="38"/>
      <c r="AD17" s="39">
        <f t="shared" si="2"/>
        <v>0</v>
      </c>
      <c r="AE17" s="38"/>
      <c r="AF17" s="38"/>
      <c r="AG17" s="38"/>
      <c r="AH17" s="38"/>
      <c r="AI17" s="38"/>
      <c r="AJ17" s="39">
        <f t="shared" si="3"/>
        <v>0</v>
      </c>
      <c r="AK17" s="110">
        <f t="shared" si="4"/>
        <v>50</v>
      </c>
      <c r="AL17" s="110">
        <f t="shared" si="5"/>
        <v>0</v>
      </c>
      <c r="AM17" s="110">
        <f t="shared" si="6"/>
        <v>0</v>
      </c>
      <c r="AN17" s="110">
        <f t="shared" si="7"/>
        <v>0</v>
      </c>
      <c r="AO17" s="110">
        <f t="shared" si="8"/>
        <v>0</v>
      </c>
      <c r="AP17" s="111">
        <f t="shared" si="9"/>
        <v>50</v>
      </c>
    </row>
    <row r="18" spans="1:42" s="91" customFormat="1" ht="108">
      <c r="A18" s="372"/>
      <c r="B18" s="181" t="s">
        <v>554</v>
      </c>
      <c r="C18" s="69" t="s">
        <v>360</v>
      </c>
      <c r="D18" s="100">
        <v>1</v>
      </c>
      <c r="E18" s="183" t="s">
        <v>553</v>
      </c>
      <c r="F18" s="69" t="s">
        <v>359</v>
      </c>
      <c r="G18" s="184" t="s">
        <v>555</v>
      </c>
      <c r="H18" s="100">
        <v>2</v>
      </c>
      <c r="I18" s="100">
        <v>3</v>
      </c>
      <c r="J18" s="100">
        <v>4</v>
      </c>
      <c r="K18" s="100">
        <v>5</v>
      </c>
      <c r="L18" s="95" t="s">
        <v>541</v>
      </c>
      <c r="M18" s="38"/>
      <c r="N18" s="38"/>
      <c r="O18" s="38">
        <v>0.5</v>
      </c>
      <c r="P18" s="39"/>
      <c r="Q18" s="38"/>
      <c r="R18" s="39">
        <f t="shared" si="0"/>
        <v>0.5</v>
      </c>
      <c r="S18" s="38"/>
      <c r="T18" s="38"/>
      <c r="U18" s="38">
        <v>1</v>
      </c>
      <c r="V18" s="38"/>
      <c r="W18" s="38"/>
      <c r="X18" s="39">
        <f t="shared" si="1"/>
        <v>1</v>
      </c>
      <c r="Y18" s="38"/>
      <c r="Z18" s="38"/>
      <c r="AA18" s="38">
        <v>1</v>
      </c>
      <c r="AB18" s="38"/>
      <c r="AC18" s="38"/>
      <c r="AD18" s="39">
        <f t="shared" si="2"/>
        <v>1</v>
      </c>
      <c r="AE18" s="38"/>
      <c r="AF18" s="38"/>
      <c r="AG18" s="38">
        <v>1</v>
      </c>
      <c r="AH18" s="38"/>
      <c r="AI18" s="38"/>
      <c r="AJ18" s="39">
        <f t="shared" si="3"/>
        <v>1</v>
      </c>
      <c r="AK18" s="110">
        <f t="shared" si="4"/>
        <v>0</v>
      </c>
      <c r="AL18" s="110">
        <f t="shared" si="5"/>
        <v>0</v>
      </c>
      <c r="AM18" s="110">
        <f t="shared" si="6"/>
        <v>3.5</v>
      </c>
      <c r="AN18" s="110">
        <f t="shared" si="7"/>
        <v>0</v>
      </c>
      <c r="AO18" s="110">
        <f t="shared" si="8"/>
        <v>0</v>
      </c>
      <c r="AP18" s="111">
        <f t="shared" si="9"/>
        <v>3.5</v>
      </c>
    </row>
    <row r="19" spans="1:42" s="91" customFormat="1" ht="84">
      <c r="A19" s="372"/>
      <c r="B19" s="181" t="s">
        <v>576</v>
      </c>
      <c r="C19" s="69" t="s">
        <v>577</v>
      </c>
      <c r="D19" s="100">
        <v>0</v>
      </c>
      <c r="E19" s="183" t="s">
        <v>578</v>
      </c>
      <c r="F19" s="69" t="s">
        <v>465</v>
      </c>
      <c r="G19" s="184" t="s">
        <v>579</v>
      </c>
      <c r="H19" s="100">
        <v>5000</v>
      </c>
      <c r="I19" s="100">
        <v>10000</v>
      </c>
      <c r="J19" s="100">
        <v>15000</v>
      </c>
      <c r="K19" s="100">
        <v>20000</v>
      </c>
      <c r="L19" s="95" t="s">
        <v>541</v>
      </c>
      <c r="M19" s="38">
        <v>10</v>
      </c>
      <c r="N19" s="38"/>
      <c r="O19" s="38"/>
      <c r="P19" s="39"/>
      <c r="Q19" s="38"/>
      <c r="R19" s="39">
        <f t="shared" si="0"/>
        <v>10</v>
      </c>
      <c r="S19" s="38">
        <v>10</v>
      </c>
      <c r="T19" s="38"/>
      <c r="U19" s="38"/>
      <c r="V19" s="38"/>
      <c r="W19" s="38"/>
      <c r="X19" s="39">
        <f>+SUM(S19:W19)</f>
        <v>10</v>
      </c>
      <c r="Y19" s="38">
        <v>11</v>
      </c>
      <c r="Z19" s="38"/>
      <c r="AA19" s="38"/>
      <c r="AB19" s="38"/>
      <c r="AC19" s="38"/>
      <c r="AD19" s="39">
        <f>+SUM(Y19:AC19)</f>
        <v>11</v>
      </c>
      <c r="AE19" s="38">
        <v>12</v>
      </c>
      <c r="AF19" s="38"/>
      <c r="AG19" s="38"/>
      <c r="AH19" s="38"/>
      <c r="AI19" s="38"/>
      <c r="AJ19" s="39">
        <f>+SUM(AE19:AI19)</f>
        <v>12</v>
      </c>
      <c r="AK19" s="110">
        <f t="shared" si="4"/>
        <v>43</v>
      </c>
      <c r="AL19" s="110">
        <f t="shared" si="5"/>
        <v>0</v>
      </c>
      <c r="AM19" s="110">
        <f t="shared" si="6"/>
        <v>0</v>
      </c>
      <c r="AN19" s="110">
        <f t="shared" si="7"/>
        <v>0</v>
      </c>
      <c r="AO19" s="110">
        <f t="shared" si="8"/>
        <v>0</v>
      </c>
      <c r="AP19" s="111">
        <f t="shared" si="9"/>
        <v>43</v>
      </c>
    </row>
    <row r="20" spans="1:42" s="91" customFormat="1" ht="108">
      <c r="A20" s="372"/>
      <c r="B20" s="181" t="s">
        <v>556</v>
      </c>
      <c r="C20" s="69" t="s">
        <v>573</v>
      </c>
      <c r="D20" s="185">
        <v>0</v>
      </c>
      <c r="E20" s="69" t="s">
        <v>574</v>
      </c>
      <c r="F20" s="69" t="s">
        <v>30</v>
      </c>
      <c r="G20" s="185" t="s">
        <v>575</v>
      </c>
      <c r="H20" s="185">
        <v>0</v>
      </c>
      <c r="I20" s="185">
        <v>1</v>
      </c>
      <c r="J20" s="185">
        <v>1</v>
      </c>
      <c r="K20" s="185">
        <v>1</v>
      </c>
      <c r="L20" s="95"/>
      <c r="M20" s="38">
        <v>10</v>
      </c>
      <c r="N20" s="38"/>
      <c r="O20" s="38"/>
      <c r="P20" s="38"/>
      <c r="Q20" s="38"/>
      <c r="R20" s="39">
        <f t="shared" si="0"/>
        <v>10</v>
      </c>
      <c r="S20" s="38">
        <v>10</v>
      </c>
      <c r="T20" s="38"/>
      <c r="U20" s="38"/>
      <c r="V20" s="38"/>
      <c r="W20" s="38"/>
      <c r="X20" s="39">
        <f t="shared" si="1"/>
        <v>10</v>
      </c>
      <c r="Y20" s="38">
        <v>11</v>
      </c>
      <c r="Z20" s="38"/>
      <c r="AA20" s="38"/>
      <c r="AB20" s="38"/>
      <c r="AC20" s="38"/>
      <c r="AD20" s="39">
        <f t="shared" si="2"/>
        <v>11</v>
      </c>
      <c r="AE20" s="38">
        <v>12</v>
      </c>
      <c r="AF20" s="38"/>
      <c r="AG20" s="38"/>
      <c r="AH20" s="38"/>
      <c r="AI20" s="38"/>
      <c r="AJ20" s="39">
        <f t="shared" si="3"/>
        <v>12</v>
      </c>
      <c r="AK20" s="110">
        <f t="shared" si="4"/>
        <v>43</v>
      </c>
      <c r="AL20" s="110">
        <f t="shared" si="5"/>
        <v>0</v>
      </c>
      <c r="AM20" s="110">
        <f t="shared" si="6"/>
        <v>0</v>
      </c>
      <c r="AN20" s="110">
        <f t="shared" si="7"/>
        <v>0</v>
      </c>
      <c r="AO20" s="110">
        <f t="shared" si="8"/>
        <v>0</v>
      </c>
      <c r="AP20" s="111">
        <f t="shared" si="9"/>
        <v>43</v>
      </c>
    </row>
    <row r="21" spans="1:42" s="105" customFormat="1" ht="120">
      <c r="A21" s="373" t="s">
        <v>496</v>
      </c>
      <c r="B21" s="373" t="s">
        <v>322</v>
      </c>
      <c r="C21" s="108" t="s">
        <v>341</v>
      </c>
      <c r="D21" s="123">
        <v>0</v>
      </c>
      <c r="E21" s="123" t="s">
        <v>323</v>
      </c>
      <c r="F21" s="123" t="s">
        <v>465</v>
      </c>
      <c r="G21" s="123" t="s">
        <v>107</v>
      </c>
      <c r="H21" s="123">
        <v>1</v>
      </c>
      <c r="I21" s="123">
        <v>2</v>
      </c>
      <c r="J21" s="123">
        <v>3</v>
      </c>
      <c r="K21" s="123">
        <v>4</v>
      </c>
      <c r="L21" s="95" t="s">
        <v>342</v>
      </c>
      <c r="M21" s="103"/>
      <c r="N21" s="103"/>
      <c r="O21" s="103">
        <v>1</v>
      </c>
      <c r="P21" s="104"/>
      <c r="Q21" s="103"/>
      <c r="R21" s="104">
        <f aca="true" t="shared" si="10" ref="R21:R29">+SUM(M21:Q21)</f>
        <v>1</v>
      </c>
      <c r="S21" s="103"/>
      <c r="T21" s="103"/>
      <c r="U21" s="103">
        <v>1</v>
      </c>
      <c r="V21" s="103"/>
      <c r="W21" s="103"/>
      <c r="X21" s="104">
        <f aca="true" t="shared" si="11" ref="X21:X29">+SUM(S21:W21)</f>
        <v>1</v>
      </c>
      <c r="Y21" s="103"/>
      <c r="Z21" s="103"/>
      <c r="AA21" s="103">
        <v>1</v>
      </c>
      <c r="AB21" s="103"/>
      <c r="AC21" s="103"/>
      <c r="AD21" s="104">
        <f aca="true" t="shared" si="12" ref="AD21:AD29">+SUM(Y21:AC21)</f>
        <v>1</v>
      </c>
      <c r="AE21" s="103"/>
      <c r="AF21" s="103"/>
      <c r="AG21" s="103">
        <v>1</v>
      </c>
      <c r="AH21" s="103"/>
      <c r="AI21" s="103"/>
      <c r="AJ21" s="104">
        <f aca="true" t="shared" si="13" ref="AJ21:AJ29">+SUM(AE21:AI21)</f>
        <v>1</v>
      </c>
      <c r="AK21" s="110">
        <f t="shared" si="4"/>
        <v>0</v>
      </c>
      <c r="AL21" s="110">
        <f t="shared" si="5"/>
        <v>0</v>
      </c>
      <c r="AM21" s="110">
        <f t="shared" si="6"/>
        <v>4</v>
      </c>
      <c r="AN21" s="110">
        <f t="shared" si="7"/>
        <v>0</v>
      </c>
      <c r="AO21" s="110">
        <f t="shared" si="8"/>
        <v>0</v>
      </c>
      <c r="AP21" s="111">
        <f t="shared" si="9"/>
        <v>4</v>
      </c>
    </row>
    <row r="22" spans="1:42" s="106" customFormat="1" ht="48">
      <c r="A22" s="373"/>
      <c r="B22" s="373"/>
      <c r="C22" s="108" t="s">
        <v>292</v>
      </c>
      <c r="D22" s="123">
        <v>10</v>
      </c>
      <c r="E22" s="123" t="s">
        <v>343</v>
      </c>
      <c r="F22" s="123" t="s">
        <v>465</v>
      </c>
      <c r="G22" s="123" t="s">
        <v>444</v>
      </c>
      <c r="H22" s="123">
        <v>20</v>
      </c>
      <c r="I22" s="123">
        <v>30</v>
      </c>
      <c r="J22" s="123">
        <v>40</v>
      </c>
      <c r="K22" s="123">
        <v>50</v>
      </c>
      <c r="L22" s="95" t="s">
        <v>342</v>
      </c>
      <c r="M22" s="103">
        <v>2</v>
      </c>
      <c r="N22" s="103"/>
      <c r="O22" s="103"/>
      <c r="P22" s="104"/>
      <c r="Q22" s="103"/>
      <c r="R22" s="104">
        <f t="shared" si="10"/>
        <v>2</v>
      </c>
      <c r="S22" s="103">
        <v>2</v>
      </c>
      <c r="T22" s="103"/>
      <c r="U22" s="103"/>
      <c r="V22" s="103"/>
      <c r="W22" s="103"/>
      <c r="X22" s="104">
        <f t="shared" si="11"/>
        <v>2</v>
      </c>
      <c r="Y22" s="103">
        <v>2</v>
      </c>
      <c r="Z22" s="103"/>
      <c r="AA22" s="103"/>
      <c r="AB22" s="103"/>
      <c r="AC22" s="103"/>
      <c r="AD22" s="104">
        <f t="shared" si="12"/>
        <v>2</v>
      </c>
      <c r="AE22" s="103">
        <v>2</v>
      </c>
      <c r="AF22" s="103"/>
      <c r="AG22" s="103"/>
      <c r="AH22" s="103"/>
      <c r="AI22" s="103"/>
      <c r="AJ22" s="104">
        <f t="shared" si="13"/>
        <v>2</v>
      </c>
      <c r="AK22" s="110">
        <f t="shared" si="4"/>
        <v>8</v>
      </c>
      <c r="AL22" s="110">
        <f t="shared" si="5"/>
        <v>0</v>
      </c>
      <c r="AM22" s="110">
        <f t="shared" si="6"/>
        <v>0</v>
      </c>
      <c r="AN22" s="110">
        <f t="shared" si="7"/>
        <v>0</v>
      </c>
      <c r="AO22" s="110">
        <f t="shared" si="8"/>
        <v>0</v>
      </c>
      <c r="AP22" s="111">
        <f t="shared" si="9"/>
        <v>8</v>
      </c>
    </row>
    <row r="23" spans="1:42" s="106" customFormat="1" ht="48">
      <c r="A23" s="373"/>
      <c r="B23" s="373"/>
      <c r="C23" s="108" t="s">
        <v>293</v>
      </c>
      <c r="D23" s="123">
        <v>0</v>
      </c>
      <c r="E23" s="123" t="s">
        <v>344</v>
      </c>
      <c r="F23" s="123" t="s">
        <v>465</v>
      </c>
      <c r="G23" s="123" t="s">
        <v>345</v>
      </c>
      <c r="H23" s="123">
        <v>0</v>
      </c>
      <c r="I23" s="123">
        <v>1</v>
      </c>
      <c r="J23" s="123">
        <v>1</v>
      </c>
      <c r="K23" s="123">
        <v>1</v>
      </c>
      <c r="L23" s="95" t="s">
        <v>342</v>
      </c>
      <c r="M23" s="103"/>
      <c r="N23" s="103"/>
      <c r="O23" s="103"/>
      <c r="P23" s="104"/>
      <c r="Q23" s="103">
        <v>2</v>
      </c>
      <c r="R23" s="104">
        <f t="shared" si="10"/>
        <v>2</v>
      </c>
      <c r="S23" s="103"/>
      <c r="T23" s="103"/>
      <c r="U23" s="103"/>
      <c r="V23" s="103"/>
      <c r="W23" s="103">
        <v>2</v>
      </c>
      <c r="X23" s="104">
        <f t="shared" si="11"/>
        <v>2</v>
      </c>
      <c r="Y23" s="103"/>
      <c r="Z23" s="103"/>
      <c r="AA23" s="103"/>
      <c r="AB23" s="103"/>
      <c r="AC23" s="103">
        <v>2</v>
      </c>
      <c r="AD23" s="104">
        <f t="shared" si="12"/>
        <v>2</v>
      </c>
      <c r="AE23" s="103"/>
      <c r="AF23" s="103"/>
      <c r="AG23" s="103"/>
      <c r="AH23" s="103"/>
      <c r="AI23" s="103">
        <v>2</v>
      </c>
      <c r="AJ23" s="104">
        <f t="shared" si="13"/>
        <v>2</v>
      </c>
      <c r="AK23" s="110">
        <f t="shared" si="4"/>
        <v>0</v>
      </c>
      <c r="AL23" s="110">
        <f t="shared" si="5"/>
        <v>0</v>
      </c>
      <c r="AM23" s="110">
        <f t="shared" si="6"/>
        <v>0</v>
      </c>
      <c r="AN23" s="110">
        <f t="shared" si="7"/>
        <v>0</v>
      </c>
      <c r="AO23" s="110">
        <f t="shared" si="8"/>
        <v>8</v>
      </c>
      <c r="AP23" s="111">
        <f t="shared" si="9"/>
        <v>8</v>
      </c>
    </row>
    <row r="24" spans="1:42" s="106" customFormat="1" ht="72">
      <c r="A24" s="373"/>
      <c r="B24" s="373"/>
      <c r="C24" s="108" t="s">
        <v>294</v>
      </c>
      <c r="D24" s="123">
        <v>0</v>
      </c>
      <c r="E24" s="123" t="s">
        <v>324</v>
      </c>
      <c r="F24" s="123" t="s">
        <v>465</v>
      </c>
      <c r="G24" s="123" t="s">
        <v>325</v>
      </c>
      <c r="H24" s="123">
        <v>1</v>
      </c>
      <c r="I24" s="123">
        <v>1</v>
      </c>
      <c r="J24" s="123">
        <v>1</v>
      </c>
      <c r="K24" s="123">
        <v>1</v>
      </c>
      <c r="L24" s="95" t="s">
        <v>342</v>
      </c>
      <c r="M24" s="103"/>
      <c r="N24" s="103"/>
      <c r="O24" s="103"/>
      <c r="P24" s="104"/>
      <c r="Q24" s="103">
        <v>5</v>
      </c>
      <c r="R24" s="104">
        <f t="shared" si="10"/>
        <v>5</v>
      </c>
      <c r="S24" s="103"/>
      <c r="T24" s="103"/>
      <c r="U24" s="103"/>
      <c r="V24" s="103"/>
      <c r="W24" s="103">
        <v>5</v>
      </c>
      <c r="X24" s="104">
        <f t="shared" si="11"/>
        <v>5</v>
      </c>
      <c r="Y24" s="103"/>
      <c r="Z24" s="103"/>
      <c r="AA24" s="103"/>
      <c r="AB24" s="103"/>
      <c r="AC24" s="103">
        <v>6</v>
      </c>
      <c r="AD24" s="104">
        <f t="shared" si="12"/>
        <v>6</v>
      </c>
      <c r="AE24" s="103"/>
      <c r="AF24" s="103"/>
      <c r="AG24" s="103"/>
      <c r="AH24" s="103"/>
      <c r="AI24" s="103">
        <v>6</v>
      </c>
      <c r="AJ24" s="104">
        <f t="shared" si="13"/>
        <v>6</v>
      </c>
      <c r="AK24" s="110">
        <f t="shared" si="4"/>
        <v>0</v>
      </c>
      <c r="AL24" s="110">
        <f t="shared" si="5"/>
        <v>0</v>
      </c>
      <c r="AM24" s="110">
        <f t="shared" si="6"/>
        <v>0</v>
      </c>
      <c r="AN24" s="110">
        <f t="shared" si="7"/>
        <v>0</v>
      </c>
      <c r="AO24" s="110">
        <f t="shared" si="8"/>
        <v>22</v>
      </c>
      <c r="AP24" s="111">
        <f t="shared" si="9"/>
        <v>22</v>
      </c>
    </row>
    <row r="25" spans="1:43" s="49" customFormat="1" ht="24">
      <c r="A25" s="373"/>
      <c r="B25" s="373"/>
      <c r="C25" s="108" t="s">
        <v>497</v>
      </c>
      <c r="D25" s="123">
        <v>0</v>
      </c>
      <c r="E25" s="123" t="s">
        <v>327</v>
      </c>
      <c r="F25" s="123" t="s">
        <v>326</v>
      </c>
      <c r="G25" s="123" t="s">
        <v>328</v>
      </c>
      <c r="H25" s="123">
        <v>0</v>
      </c>
      <c r="I25" s="123">
        <v>1</v>
      </c>
      <c r="J25" s="123">
        <v>2</v>
      </c>
      <c r="K25" s="123">
        <v>3</v>
      </c>
      <c r="L25" s="95" t="s">
        <v>342</v>
      </c>
      <c r="M25" s="103">
        <v>10</v>
      </c>
      <c r="N25" s="103"/>
      <c r="O25" s="103"/>
      <c r="P25" s="104"/>
      <c r="Q25" s="103"/>
      <c r="R25" s="104">
        <f t="shared" si="10"/>
        <v>10</v>
      </c>
      <c r="S25" s="103">
        <v>11</v>
      </c>
      <c r="T25" s="103"/>
      <c r="U25" s="103"/>
      <c r="V25" s="103"/>
      <c r="W25" s="103"/>
      <c r="X25" s="104">
        <f t="shared" si="11"/>
        <v>11</v>
      </c>
      <c r="Y25" s="103">
        <v>11</v>
      </c>
      <c r="Z25" s="103"/>
      <c r="AA25" s="103"/>
      <c r="AB25" s="103"/>
      <c r="AC25" s="103"/>
      <c r="AD25" s="104">
        <f t="shared" si="12"/>
        <v>11</v>
      </c>
      <c r="AE25" s="103">
        <v>12</v>
      </c>
      <c r="AF25" s="103"/>
      <c r="AG25" s="103"/>
      <c r="AH25" s="103"/>
      <c r="AI25" s="103"/>
      <c r="AJ25" s="104">
        <f t="shared" si="13"/>
        <v>12</v>
      </c>
      <c r="AK25" s="110">
        <f t="shared" si="4"/>
        <v>44</v>
      </c>
      <c r="AL25" s="110">
        <f t="shared" si="5"/>
        <v>0</v>
      </c>
      <c r="AM25" s="110">
        <f t="shared" si="6"/>
        <v>0</v>
      </c>
      <c r="AN25" s="110">
        <f t="shared" si="7"/>
        <v>0</v>
      </c>
      <c r="AO25" s="110">
        <f t="shared" si="8"/>
        <v>0</v>
      </c>
      <c r="AP25" s="111">
        <f t="shared" si="9"/>
        <v>44</v>
      </c>
      <c r="AQ25" s="107"/>
    </row>
    <row r="26" spans="1:43" s="49" customFormat="1" ht="48">
      <c r="A26" s="374" t="s">
        <v>611</v>
      </c>
      <c r="B26" s="373" t="s">
        <v>346</v>
      </c>
      <c r="C26" s="108" t="s">
        <v>498</v>
      </c>
      <c r="D26" s="123">
        <v>5</v>
      </c>
      <c r="E26" s="123" t="s">
        <v>347</v>
      </c>
      <c r="F26" s="123" t="s">
        <v>465</v>
      </c>
      <c r="G26" s="123" t="s">
        <v>332</v>
      </c>
      <c r="H26" s="123">
        <v>6</v>
      </c>
      <c r="I26" s="123">
        <v>7</v>
      </c>
      <c r="J26" s="123">
        <v>8</v>
      </c>
      <c r="K26" s="123">
        <v>9</v>
      </c>
      <c r="L26" s="95" t="s">
        <v>333</v>
      </c>
      <c r="M26" s="103">
        <v>20</v>
      </c>
      <c r="N26" s="103"/>
      <c r="O26" s="103"/>
      <c r="P26" s="104"/>
      <c r="Q26" s="103"/>
      <c r="R26" s="104">
        <f t="shared" si="10"/>
        <v>20</v>
      </c>
      <c r="S26" s="103">
        <v>21</v>
      </c>
      <c r="T26" s="103"/>
      <c r="U26" s="103"/>
      <c r="V26" s="103"/>
      <c r="W26" s="103"/>
      <c r="X26" s="104">
        <f t="shared" si="11"/>
        <v>21</v>
      </c>
      <c r="Y26" s="103">
        <v>22</v>
      </c>
      <c r="Z26" s="103"/>
      <c r="AA26" s="103"/>
      <c r="AB26" s="103"/>
      <c r="AC26" s="103"/>
      <c r="AD26" s="104">
        <f t="shared" si="12"/>
        <v>22</v>
      </c>
      <c r="AE26" s="103">
        <v>23</v>
      </c>
      <c r="AF26" s="103"/>
      <c r="AG26" s="103"/>
      <c r="AH26" s="103"/>
      <c r="AI26" s="103"/>
      <c r="AJ26" s="104">
        <f t="shared" si="13"/>
        <v>23</v>
      </c>
      <c r="AK26" s="110">
        <f t="shared" si="4"/>
        <v>86</v>
      </c>
      <c r="AL26" s="110">
        <f t="shared" si="5"/>
        <v>0</v>
      </c>
      <c r="AM26" s="110">
        <f t="shared" si="6"/>
        <v>0</v>
      </c>
      <c r="AN26" s="110">
        <f t="shared" si="7"/>
        <v>0</v>
      </c>
      <c r="AO26" s="110">
        <f t="shared" si="8"/>
        <v>0</v>
      </c>
      <c r="AP26" s="111">
        <f t="shared" si="9"/>
        <v>86</v>
      </c>
      <c r="AQ26" s="107"/>
    </row>
    <row r="27" spans="1:43" s="49" customFormat="1" ht="48">
      <c r="A27" s="374"/>
      <c r="B27" s="373"/>
      <c r="C27" s="108" t="s">
        <v>499</v>
      </c>
      <c r="D27" s="123">
        <v>2</v>
      </c>
      <c r="E27" s="123" t="s">
        <v>348</v>
      </c>
      <c r="F27" s="123" t="s">
        <v>465</v>
      </c>
      <c r="G27" s="123" t="s">
        <v>334</v>
      </c>
      <c r="H27" s="123">
        <v>3</v>
      </c>
      <c r="I27" s="123">
        <v>4</v>
      </c>
      <c r="J27" s="123">
        <v>5</v>
      </c>
      <c r="K27" s="123">
        <v>6</v>
      </c>
      <c r="L27" s="95" t="s">
        <v>342</v>
      </c>
      <c r="M27" s="103">
        <v>60</v>
      </c>
      <c r="N27" s="103"/>
      <c r="O27" s="103"/>
      <c r="P27" s="104"/>
      <c r="Q27" s="103"/>
      <c r="R27" s="104">
        <f t="shared" si="10"/>
        <v>60</v>
      </c>
      <c r="S27" s="103">
        <v>62</v>
      </c>
      <c r="T27" s="103"/>
      <c r="U27" s="103"/>
      <c r="V27" s="103"/>
      <c r="W27" s="103"/>
      <c r="X27" s="104">
        <f t="shared" si="11"/>
        <v>62</v>
      </c>
      <c r="Y27" s="103">
        <v>66</v>
      </c>
      <c r="Z27" s="103"/>
      <c r="AA27" s="103"/>
      <c r="AB27" s="103"/>
      <c r="AC27" s="103"/>
      <c r="AD27" s="104">
        <f t="shared" si="12"/>
        <v>66</v>
      </c>
      <c r="AE27" s="103">
        <v>69</v>
      </c>
      <c r="AF27" s="103"/>
      <c r="AG27" s="103"/>
      <c r="AH27" s="103"/>
      <c r="AI27" s="103"/>
      <c r="AJ27" s="104">
        <f t="shared" si="13"/>
        <v>69</v>
      </c>
      <c r="AK27" s="110">
        <f t="shared" si="4"/>
        <v>257</v>
      </c>
      <c r="AL27" s="110">
        <f t="shared" si="5"/>
        <v>0</v>
      </c>
      <c r="AM27" s="110">
        <f t="shared" si="6"/>
        <v>0</v>
      </c>
      <c r="AN27" s="110">
        <f t="shared" si="7"/>
        <v>0</v>
      </c>
      <c r="AO27" s="110">
        <f t="shared" si="8"/>
        <v>0</v>
      </c>
      <c r="AP27" s="111">
        <f t="shared" si="9"/>
        <v>257</v>
      </c>
      <c r="AQ27" s="107"/>
    </row>
    <row r="28" spans="1:43" s="49" customFormat="1" ht="48">
      <c r="A28" s="374"/>
      <c r="B28" s="373"/>
      <c r="C28" s="108" t="s">
        <v>349</v>
      </c>
      <c r="D28" s="123">
        <v>3</v>
      </c>
      <c r="E28" s="123" t="s">
        <v>350</v>
      </c>
      <c r="F28" s="123" t="s">
        <v>465</v>
      </c>
      <c r="G28" s="123" t="s">
        <v>351</v>
      </c>
      <c r="H28" s="123">
        <v>5</v>
      </c>
      <c r="I28" s="123">
        <v>7</v>
      </c>
      <c r="J28" s="123">
        <v>9</v>
      </c>
      <c r="K28" s="123">
        <v>11</v>
      </c>
      <c r="L28" s="95" t="s">
        <v>342</v>
      </c>
      <c r="M28" s="103">
        <v>7</v>
      </c>
      <c r="N28" s="103"/>
      <c r="O28" s="103"/>
      <c r="P28" s="104"/>
      <c r="Q28" s="103"/>
      <c r="R28" s="104">
        <f t="shared" si="10"/>
        <v>7</v>
      </c>
      <c r="S28" s="103">
        <v>7</v>
      </c>
      <c r="T28" s="103"/>
      <c r="U28" s="103"/>
      <c r="V28" s="103"/>
      <c r="W28" s="103"/>
      <c r="X28" s="104">
        <f t="shared" si="11"/>
        <v>7</v>
      </c>
      <c r="Y28" s="103">
        <v>8</v>
      </c>
      <c r="Z28" s="103"/>
      <c r="AA28" s="103"/>
      <c r="AB28" s="103"/>
      <c r="AC28" s="103"/>
      <c r="AD28" s="104">
        <f t="shared" si="12"/>
        <v>8</v>
      </c>
      <c r="AE28" s="103">
        <v>8</v>
      </c>
      <c r="AF28" s="103"/>
      <c r="AG28" s="103"/>
      <c r="AH28" s="103"/>
      <c r="AI28" s="103"/>
      <c r="AJ28" s="104">
        <f t="shared" si="13"/>
        <v>8</v>
      </c>
      <c r="AK28" s="110">
        <f t="shared" si="4"/>
        <v>30</v>
      </c>
      <c r="AL28" s="110">
        <f t="shared" si="5"/>
        <v>0</v>
      </c>
      <c r="AM28" s="110">
        <f t="shared" si="6"/>
        <v>0</v>
      </c>
      <c r="AN28" s="110">
        <f t="shared" si="7"/>
        <v>0</v>
      </c>
      <c r="AO28" s="110">
        <f t="shared" si="8"/>
        <v>0</v>
      </c>
      <c r="AP28" s="111">
        <f t="shared" si="9"/>
        <v>30</v>
      </c>
      <c r="AQ28" s="107"/>
    </row>
    <row r="29" spans="1:43" s="49" customFormat="1" ht="96">
      <c r="A29" s="109" t="s">
        <v>500</v>
      </c>
      <c r="B29" s="108"/>
      <c r="C29" s="108" t="s">
        <v>501</v>
      </c>
      <c r="D29" s="123">
        <v>4800</v>
      </c>
      <c r="E29" s="123" t="s">
        <v>352</v>
      </c>
      <c r="F29" s="123" t="s">
        <v>464</v>
      </c>
      <c r="G29" s="123" t="s">
        <v>353</v>
      </c>
      <c r="H29" s="123">
        <v>4800</v>
      </c>
      <c r="I29" s="123">
        <v>4800</v>
      </c>
      <c r="J29" s="123">
        <v>4800</v>
      </c>
      <c r="K29" s="123">
        <v>4800</v>
      </c>
      <c r="L29" s="95" t="s">
        <v>420</v>
      </c>
      <c r="M29" s="103">
        <v>70</v>
      </c>
      <c r="N29" s="103"/>
      <c r="O29" s="103"/>
      <c r="P29" s="104"/>
      <c r="Q29" s="103"/>
      <c r="R29" s="104">
        <f t="shared" si="10"/>
        <v>70</v>
      </c>
      <c r="S29" s="103">
        <v>70</v>
      </c>
      <c r="T29" s="103"/>
      <c r="U29" s="103"/>
      <c r="V29" s="103"/>
      <c r="W29" s="103"/>
      <c r="X29" s="104">
        <f t="shared" si="11"/>
        <v>70</v>
      </c>
      <c r="Y29" s="103">
        <v>78</v>
      </c>
      <c r="Z29" s="103"/>
      <c r="AA29" s="103"/>
      <c r="AB29" s="103"/>
      <c r="AC29" s="103"/>
      <c r="AD29" s="104">
        <f t="shared" si="12"/>
        <v>78</v>
      </c>
      <c r="AE29" s="103">
        <v>80</v>
      </c>
      <c r="AF29" s="103"/>
      <c r="AG29" s="103"/>
      <c r="AH29" s="103"/>
      <c r="AI29" s="103"/>
      <c r="AJ29" s="104">
        <f t="shared" si="13"/>
        <v>80</v>
      </c>
      <c r="AK29" s="110">
        <f t="shared" si="4"/>
        <v>298</v>
      </c>
      <c r="AL29" s="110">
        <f t="shared" si="5"/>
        <v>0</v>
      </c>
      <c r="AM29" s="110">
        <f t="shared" si="6"/>
        <v>0</v>
      </c>
      <c r="AN29" s="110">
        <f t="shared" si="7"/>
        <v>0</v>
      </c>
      <c r="AO29" s="110">
        <f t="shared" si="8"/>
        <v>0</v>
      </c>
      <c r="AP29" s="111">
        <f t="shared" si="9"/>
        <v>298</v>
      </c>
      <c r="AQ29" s="107"/>
    </row>
    <row r="30" spans="1:43" s="93" customFormat="1" ht="15">
      <c r="A30" s="350" t="s">
        <v>484</v>
      </c>
      <c r="B30" s="350"/>
      <c r="C30" s="350"/>
      <c r="D30" s="81"/>
      <c r="E30" s="81"/>
      <c r="F30" s="81"/>
      <c r="G30" s="81"/>
      <c r="H30" s="81"/>
      <c r="I30" s="81"/>
      <c r="J30" s="81"/>
      <c r="K30" s="81"/>
      <c r="L30" s="81"/>
      <c r="M30" s="81">
        <f>+SUM(M9:M29)</f>
        <v>351</v>
      </c>
      <c r="N30" s="81">
        <f aca="true" t="shared" si="14" ref="N30:AP30">+SUM(N9:N29)</f>
        <v>0</v>
      </c>
      <c r="O30" s="81">
        <f t="shared" si="14"/>
        <v>34.5</v>
      </c>
      <c r="P30" s="81">
        <f t="shared" si="14"/>
        <v>0</v>
      </c>
      <c r="Q30" s="81">
        <f t="shared" si="14"/>
        <v>7</v>
      </c>
      <c r="R30" s="81">
        <f>+SUM(R9:R29)</f>
        <v>392.5</v>
      </c>
      <c r="S30" s="81">
        <f t="shared" si="14"/>
        <v>308</v>
      </c>
      <c r="T30" s="81">
        <f t="shared" si="14"/>
        <v>0</v>
      </c>
      <c r="U30" s="81">
        <f t="shared" si="14"/>
        <v>35</v>
      </c>
      <c r="V30" s="81">
        <f t="shared" si="14"/>
        <v>0</v>
      </c>
      <c r="W30" s="81">
        <f t="shared" si="14"/>
        <v>7</v>
      </c>
      <c r="X30" s="81">
        <f t="shared" si="14"/>
        <v>350</v>
      </c>
      <c r="Y30" s="81">
        <f t="shared" si="14"/>
        <v>382</v>
      </c>
      <c r="Z30" s="81">
        <f t="shared" si="14"/>
        <v>0</v>
      </c>
      <c r="AA30" s="81">
        <f t="shared" si="14"/>
        <v>37</v>
      </c>
      <c r="AB30" s="81">
        <f t="shared" si="14"/>
        <v>350</v>
      </c>
      <c r="AC30" s="81">
        <f t="shared" si="14"/>
        <v>8</v>
      </c>
      <c r="AD30" s="81">
        <f t="shared" si="14"/>
        <v>777</v>
      </c>
      <c r="AE30" s="81">
        <f t="shared" si="14"/>
        <v>348</v>
      </c>
      <c r="AF30" s="81">
        <f t="shared" si="14"/>
        <v>0</v>
      </c>
      <c r="AG30" s="81">
        <f t="shared" si="14"/>
        <v>39</v>
      </c>
      <c r="AH30" s="81">
        <f t="shared" si="14"/>
        <v>0</v>
      </c>
      <c r="AI30" s="81">
        <f t="shared" si="14"/>
        <v>8</v>
      </c>
      <c r="AJ30" s="81">
        <f t="shared" si="14"/>
        <v>395</v>
      </c>
      <c r="AK30" s="81">
        <f t="shared" si="14"/>
        <v>1389</v>
      </c>
      <c r="AL30" s="81">
        <f t="shared" si="14"/>
        <v>0</v>
      </c>
      <c r="AM30" s="81">
        <f t="shared" si="14"/>
        <v>145.5</v>
      </c>
      <c r="AN30" s="81">
        <f t="shared" si="14"/>
        <v>350</v>
      </c>
      <c r="AO30" s="81">
        <f t="shared" si="14"/>
        <v>30</v>
      </c>
      <c r="AP30" s="81">
        <f t="shared" si="14"/>
        <v>1914.5</v>
      </c>
      <c r="AQ30" s="94"/>
    </row>
    <row r="31" ht="15">
      <c r="L31" s="186"/>
    </row>
    <row r="32" ht="15">
      <c r="L32" s="186"/>
    </row>
    <row r="33" ht="15">
      <c r="L33" s="186"/>
    </row>
    <row r="34" ht="15">
      <c r="L34" s="186"/>
    </row>
    <row r="35" spans="12:42" ht="15">
      <c r="L35" s="186"/>
      <c r="M35" s="361">
        <v>2008</v>
      </c>
      <c r="N35" s="361"/>
      <c r="O35" s="361"/>
      <c r="P35" s="361"/>
      <c r="Q35" s="361"/>
      <c r="R35" s="361"/>
      <c r="S35" s="361">
        <v>2009</v>
      </c>
      <c r="T35" s="361"/>
      <c r="U35" s="361"/>
      <c r="V35" s="361"/>
      <c r="W35" s="361"/>
      <c r="X35" s="361"/>
      <c r="Y35" s="361">
        <v>2010</v>
      </c>
      <c r="Z35" s="361"/>
      <c r="AA35" s="361"/>
      <c r="AB35" s="361"/>
      <c r="AC35" s="361"/>
      <c r="AD35" s="361"/>
      <c r="AE35" s="361">
        <v>2011</v>
      </c>
      <c r="AF35" s="361"/>
      <c r="AG35" s="361"/>
      <c r="AH35" s="361"/>
      <c r="AI35" s="361"/>
      <c r="AJ35" s="361"/>
      <c r="AK35" s="362" t="s">
        <v>448</v>
      </c>
      <c r="AL35" s="363"/>
      <c r="AM35" s="363"/>
      <c r="AN35" s="363"/>
      <c r="AO35" s="363"/>
      <c r="AP35" s="364"/>
    </row>
    <row r="36" spans="12:42" ht="15">
      <c r="L36" s="186"/>
      <c r="M36" s="121" t="s">
        <v>457</v>
      </c>
      <c r="N36" s="121" t="s">
        <v>458</v>
      </c>
      <c r="O36" s="121" t="s">
        <v>459</v>
      </c>
      <c r="P36" s="121" t="s">
        <v>460</v>
      </c>
      <c r="Q36" s="121" t="s">
        <v>461</v>
      </c>
      <c r="R36" s="121" t="s">
        <v>448</v>
      </c>
      <c r="S36" s="121" t="s">
        <v>457</v>
      </c>
      <c r="T36" s="121" t="s">
        <v>458</v>
      </c>
      <c r="U36" s="121" t="s">
        <v>459</v>
      </c>
      <c r="V36" s="121" t="s">
        <v>460</v>
      </c>
      <c r="W36" s="121" t="s">
        <v>461</v>
      </c>
      <c r="X36" s="121" t="s">
        <v>448</v>
      </c>
      <c r="Y36" s="121" t="s">
        <v>457</v>
      </c>
      <c r="Z36" s="121" t="s">
        <v>458</v>
      </c>
      <c r="AA36" s="121" t="s">
        <v>459</v>
      </c>
      <c r="AB36" s="121" t="s">
        <v>460</v>
      </c>
      <c r="AC36" s="121" t="s">
        <v>461</v>
      </c>
      <c r="AD36" s="121" t="s">
        <v>448</v>
      </c>
      <c r="AE36" s="121" t="s">
        <v>457</v>
      </c>
      <c r="AF36" s="121" t="s">
        <v>458</v>
      </c>
      <c r="AG36" s="121" t="s">
        <v>459</v>
      </c>
      <c r="AH36" s="121" t="s">
        <v>460</v>
      </c>
      <c r="AI36" s="121" t="s">
        <v>461</v>
      </c>
      <c r="AJ36" s="121" t="s">
        <v>448</v>
      </c>
      <c r="AK36" s="121" t="s">
        <v>457</v>
      </c>
      <c r="AL36" s="121" t="s">
        <v>458</v>
      </c>
      <c r="AM36" s="121" t="s">
        <v>459</v>
      </c>
      <c r="AN36" s="121" t="s">
        <v>460</v>
      </c>
      <c r="AO36" s="121" t="s">
        <v>461</v>
      </c>
      <c r="AP36" s="121" t="s">
        <v>448</v>
      </c>
    </row>
    <row r="37" spans="12:42" ht="15">
      <c r="L37" s="186"/>
      <c r="M37" s="145">
        <f>+M30</f>
        <v>351</v>
      </c>
      <c r="N37" s="145">
        <f aca="true" t="shared" si="15" ref="N37:AP37">+N30</f>
        <v>0</v>
      </c>
      <c r="O37" s="145">
        <f t="shared" si="15"/>
        <v>34.5</v>
      </c>
      <c r="P37" s="145">
        <f t="shared" si="15"/>
        <v>0</v>
      </c>
      <c r="Q37" s="145">
        <f t="shared" si="15"/>
        <v>7</v>
      </c>
      <c r="R37" s="145">
        <f t="shared" si="15"/>
        <v>392.5</v>
      </c>
      <c r="S37" s="145">
        <f t="shared" si="15"/>
        <v>308</v>
      </c>
      <c r="T37" s="145">
        <f t="shared" si="15"/>
        <v>0</v>
      </c>
      <c r="U37" s="145">
        <f t="shared" si="15"/>
        <v>35</v>
      </c>
      <c r="V37" s="145">
        <f t="shared" si="15"/>
        <v>0</v>
      </c>
      <c r="W37" s="145">
        <f t="shared" si="15"/>
        <v>7</v>
      </c>
      <c r="X37" s="145">
        <f t="shared" si="15"/>
        <v>350</v>
      </c>
      <c r="Y37" s="145">
        <f t="shared" si="15"/>
        <v>382</v>
      </c>
      <c r="Z37" s="145">
        <f t="shared" si="15"/>
        <v>0</v>
      </c>
      <c r="AA37" s="145">
        <f t="shared" si="15"/>
        <v>37</v>
      </c>
      <c r="AB37" s="145">
        <f t="shared" si="15"/>
        <v>350</v>
      </c>
      <c r="AC37" s="145">
        <f t="shared" si="15"/>
        <v>8</v>
      </c>
      <c r="AD37" s="145">
        <f t="shared" si="15"/>
        <v>777</v>
      </c>
      <c r="AE37" s="145">
        <f t="shared" si="15"/>
        <v>348</v>
      </c>
      <c r="AF37" s="145">
        <f t="shared" si="15"/>
        <v>0</v>
      </c>
      <c r="AG37" s="145">
        <f t="shared" si="15"/>
        <v>39</v>
      </c>
      <c r="AH37" s="145">
        <f t="shared" si="15"/>
        <v>0</v>
      </c>
      <c r="AI37" s="145">
        <f t="shared" si="15"/>
        <v>8</v>
      </c>
      <c r="AJ37" s="145">
        <f t="shared" si="15"/>
        <v>395</v>
      </c>
      <c r="AK37" s="145">
        <f t="shared" si="15"/>
        <v>1389</v>
      </c>
      <c r="AL37" s="145">
        <f t="shared" si="15"/>
        <v>0</v>
      </c>
      <c r="AM37" s="145">
        <f t="shared" si="15"/>
        <v>145.5</v>
      </c>
      <c r="AN37" s="145">
        <f t="shared" si="15"/>
        <v>350</v>
      </c>
      <c r="AO37" s="145">
        <f t="shared" si="15"/>
        <v>30</v>
      </c>
      <c r="AP37" s="145">
        <f t="shared" si="15"/>
        <v>1914.5</v>
      </c>
    </row>
    <row r="38" ht="15">
      <c r="L38" s="186"/>
    </row>
    <row r="39" ht="15">
      <c r="L39" s="186"/>
    </row>
    <row r="40" ht="15">
      <c r="L40" s="186"/>
    </row>
    <row r="41" ht="15">
      <c r="L41" s="186"/>
    </row>
    <row r="42" ht="15">
      <c r="L42" s="186"/>
    </row>
    <row r="43" ht="15">
      <c r="L43" s="186"/>
    </row>
    <row r="44" ht="15">
      <c r="L44" s="186"/>
    </row>
    <row r="45" ht="15">
      <c r="L45" s="186"/>
    </row>
    <row r="46" ht="15">
      <c r="L46" s="186"/>
    </row>
    <row r="47" ht="15">
      <c r="L47" s="186"/>
    </row>
    <row r="48" ht="15">
      <c r="L48" s="186"/>
    </row>
    <row r="49" ht="15">
      <c r="L49" s="186"/>
    </row>
    <row r="50" ht="15">
      <c r="L50" s="186"/>
    </row>
    <row r="51" ht="15">
      <c r="L51" s="186"/>
    </row>
    <row r="52" ht="15">
      <c r="L52" s="186"/>
    </row>
    <row r="53" ht="15">
      <c r="L53" s="186"/>
    </row>
  </sheetData>
  <sheetProtection/>
  <mergeCells count="35">
    <mergeCell ref="AK35:AP35"/>
    <mergeCell ref="M35:R35"/>
    <mergeCell ref="S35:X35"/>
    <mergeCell ref="Y35:AD35"/>
    <mergeCell ref="AE35:AJ35"/>
    <mergeCell ref="A9:A15"/>
    <mergeCell ref="A1:L1"/>
    <mergeCell ref="A3:L3"/>
    <mergeCell ref="A4:L4"/>
    <mergeCell ref="A5:L5"/>
    <mergeCell ref="I7:I8"/>
    <mergeCell ref="J7:J8"/>
    <mergeCell ref="A30:C30"/>
    <mergeCell ref="A21:A25"/>
    <mergeCell ref="A26:A28"/>
    <mergeCell ref="B26:B28"/>
    <mergeCell ref="B21:B23"/>
    <mergeCell ref="B24:B25"/>
    <mergeCell ref="A16:A20"/>
    <mergeCell ref="A6:L6"/>
    <mergeCell ref="A7:A8"/>
    <mergeCell ref="B7:B8"/>
    <mergeCell ref="C7:C8"/>
    <mergeCell ref="D7:D8"/>
    <mergeCell ref="E7:E8"/>
    <mergeCell ref="F7:F8"/>
    <mergeCell ref="G7:G8"/>
    <mergeCell ref="H7:H8"/>
    <mergeCell ref="Y7:AD7"/>
    <mergeCell ref="AE7:AJ7"/>
    <mergeCell ref="AK7:AP7"/>
    <mergeCell ref="K7:K8"/>
    <mergeCell ref="L7:L8"/>
    <mergeCell ref="M7:R7"/>
    <mergeCell ref="S7:X7"/>
  </mergeCells>
  <printOptions/>
  <pageMargins left="1.220472440944882" right="0.03937007874015748" top="0.7480314960629921" bottom="0.7480314960629921" header="0.31496062992125984" footer="0.31496062992125984"/>
  <pageSetup horizontalDpi="600" verticalDpi="600" orientation="landscape" paperSize="5" scale="45" r:id="rId1"/>
</worksheet>
</file>

<file path=xl/worksheets/sheet4.xml><?xml version="1.0" encoding="utf-8"?>
<worksheet xmlns="http://schemas.openxmlformats.org/spreadsheetml/2006/main" xmlns:r="http://schemas.openxmlformats.org/officeDocument/2006/relationships">
  <dimension ref="A1:AP75"/>
  <sheetViews>
    <sheetView zoomScaleSheetLayoutView="75" zoomScalePageLayoutView="75" workbookViewId="0" topLeftCell="A1">
      <selection activeCell="A22" sqref="A22:A26"/>
    </sheetView>
  </sheetViews>
  <sheetFormatPr defaultColWidth="11.421875" defaultRowHeight="15"/>
  <cols>
    <col min="1" max="1" width="18.140625" style="0" customWidth="1"/>
    <col min="2" max="2" width="13.8515625" style="0" customWidth="1"/>
    <col min="3" max="3" width="19.57421875" style="0" customWidth="1"/>
    <col min="4" max="4" width="13.28125" style="0" customWidth="1"/>
    <col min="5" max="5" width="13.00390625" style="0" customWidth="1"/>
    <col min="6" max="6" width="9.28125" style="0" customWidth="1"/>
    <col min="7" max="7" width="11.7109375" style="0" customWidth="1"/>
    <col min="8" max="10" width="9.8515625" style="0" customWidth="1"/>
    <col min="12" max="12" width="17.421875" style="0" customWidth="1"/>
    <col min="13" max="16" width="5.7109375" style="0" bestFit="1" customWidth="1"/>
    <col min="17" max="17" width="5.421875" style="0" bestFit="1" customWidth="1"/>
    <col min="18" max="20" width="5.7109375" style="0" bestFit="1" customWidth="1"/>
    <col min="21" max="21" width="6.140625" style="0" customWidth="1"/>
    <col min="22" max="22" width="6.28125" style="0" customWidth="1"/>
    <col min="23" max="23" width="5.421875" style="0" bestFit="1" customWidth="1"/>
    <col min="24" max="28" width="5.7109375" style="0" bestFit="1" customWidth="1"/>
    <col min="29" max="29" width="5.421875" style="0" bestFit="1" customWidth="1"/>
    <col min="30" max="30" width="6.28125" style="0" bestFit="1" customWidth="1"/>
    <col min="31" max="33" width="5.7109375" style="0" bestFit="1" customWidth="1"/>
    <col min="34" max="34" width="5.140625" style="0" customWidth="1"/>
    <col min="35" max="35" width="5.421875" style="0" bestFit="1" customWidth="1"/>
    <col min="36" max="36" width="5.7109375" style="0" bestFit="1" customWidth="1"/>
    <col min="37" max="37" width="6.28125" style="0" bestFit="1" customWidth="1"/>
    <col min="38" max="38" width="7.00390625" style="0" bestFit="1" customWidth="1"/>
    <col min="39" max="40" width="5.7109375" style="0" bestFit="1" customWidth="1"/>
    <col min="41" max="41" width="5.421875" style="0" bestFit="1" customWidth="1"/>
    <col min="42" max="42" width="6.28125" style="0" bestFit="1" customWidth="1"/>
  </cols>
  <sheetData>
    <row r="1" spans="1:14" s="2" customFormat="1" ht="20.25" thickBot="1">
      <c r="A1" s="387" t="s">
        <v>614</v>
      </c>
      <c r="B1" s="388"/>
      <c r="C1" s="388"/>
      <c r="D1" s="388"/>
      <c r="E1" s="388"/>
      <c r="F1" s="388"/>
      <c r="G1" s="388"/>
      <c r="H1" s="388"/>
      <c r="I1" s="388"/>
      <c r="J1" s="388"/>
      <c r="K1" s="388"/>
      <c r="L1" s="389"/>
      <c r="M1" s="24"/>
      <c r="N1" s="27"/>
    </row>
    <row r="2" spans="1:14" ht="15">
      <c r="A2" s="27"/>
      <c r="B2" s="27"/>
      <c r="C2" s="27"/>
      <c r="D2" s="27"/>
      <c r="E2" s="27"/>
      <c r="F2" s="27"/>
      <c r="G2" s="27"/>
      <c r="H2" s="27"/>
      <c r="I2" s="27"/>
      <c r="J2" s="27"/>
      <c r="K2" s="27"/>
      <c r="L2" s="2"/>
      <c r="M2" s="2"/>
      <c r="N2" s="2"/>
    </row>
    <row r="3" spans="1:14" s="2" customFormat="1" ht="29.25" customHeight="1">
      <c r="A3" s="360" t="s">
        <v>204</v>
      </c>
      <c r="B3" s="360"/>
      <c r="C3" s="360"/>
      <c r="D3" s="360"/>
      <c r="E3" s="360"/>
      <c r="F3" s="360"/>
      <c r="G3" s="360"/>
      <c r="H3" s="360"/>
      <c r="I3" s="360"/>
      <c r="J3" s="360"/>
      <c r="K3" s="360"/>
      <c r="L3" s="360"/>
      <c r="M3" s="10"/>
      <c r="N3" s="11"/>
    </row>
    <row r="4" spans="1:14" s="2" customFormat="1" ht="21.75" customHeight="1">
      <c r="A4" s="352" t="s">
        <v>612</v>
      </c>
      <c r="B4" s="352"/>
      <c r="C4" s="352"/>
      <c r="D4" s="352"/>
      <c r="E4" s="352"/>
      <c r="F4" s="352"/>
      <c r="G4" s="352"/>
      <c r="H4" s="352"/>
      <c r="I4" s="352"/>
      <c r="J4" s="352"/>
      <c r="K4" s="352"/>
      <c r="L4" s="352"/>
      <c r="M4" s="28"/>
      <c r="N4" s="28"/>
    </row>
    <row r="5" spans="1:14" s="2" customFormat="1" ht="40.5" customHeight="1">
      <c r="A5" s="316" t="s">
        <v>202</v>
      </c>
      <c r="B5" s="316"/>
      <c r="C5" s="316"/>
      <c r="D5" s="316"/>
      <c r="E5" s="316"/>
      <c r="F5" s="316"/>
      <c r="G5" s="316"/>
      <c r="H5" s="316"/>
      <c r="I5" s="316"/>
      <c r="J5" s="316"/>
      <c r="K5" s="316"/>
      <c r="L5" s="316"/>
      <c r="M5" s="1"/>
      <c r="N5" s="11"/>
    </row>
    <row r="6" spans="1:42" s="2" customFormat="1" ht="16.5" customHeight="1">
      <c r="A6" s="316" t="s">
        <v>588</v>
      </c>
      <c r="B6" s="316"/>
      <c r="C6" s="316"/>
      <c r="D6" s="316"/>
      <c r="E6" s="316"/>
      <c r="F6" s="316"/>
      <c r="G6" s="316"/>
      <c r="H6" s="316"/>
      <c r="I6" s="316"/>
      <c r="J6" s="316"/>
      <c r="K6" s="316"/>
      <c r="L6" s="316"/>
      <c r="M6" s="114"/>
      <c r="N6" s="114"/>
      <c r="O6" s="3"/>
      <c r="P6" s="3"/>
      <c r="Q6" s="3"/>
      <c r="R6" s="3"/>
      <c r="S6" s="3"/>
      <c r="T6" s="3"/>
      <c r="U6" s="3"/>
      <c r="V6" s="3"/>
      <c r="W6" s="3"/>
      <c r="X6" s="3"/>
      <c r="Y6" s="3"/>
      <c r="Z6" s="3"/>
      <c r="AA6" s="3"/>
      <c r="AB6" s="3"/>
      <c r="AC6" s="3"/>
      <c r="AD6" s="3"/>
      <c r="AE6" s="3"/>
      <c r="AF6" s="3"/>
      <c r="AG6" s="3"/>
      <c r="AH6" s="3"/>
      <c r="AI6" s="3"/>
      <c r="AJ6" s="3"/>
      <c r="AK6" s="3"/>
      <c r="AL6" s="3"/>
      <c r="AM6" s="4"/>
      <c r="AN6" s="4"/>
      <c r="AO6" s="4"/>
      <c r="AP6" s="4"/>
    </row>
    <row r="7" spans="1:42" s="91" customFormat="1" ht="18" customHeight="1">
      <c r="A7" s="304" t="s">
        <v>450</v>
      </c>
      <c r="B7" s="304" t="s">
        <v>451</v>
      </c>
      <c r="C7" s="326" t="s">
        <v>452</v>
      </c>
      <c r="D7" s="304" t="s">
        <v>453</v>
      </c>
      <c r="E7" s="304" t="s">
        <v>454</v>
      </c>
      <c r="F7" s="375" t="s">
        <v>455</v>
      </c>
      <c r="G7" s="375" t="s">
        <v>641</v>
      </c>
      <c r="H7" s="375" t="s">
        <v>657</v>
      </c>
      <c r="I7" s="375" t="s">
        <v>658</v>
      </c>
      <c r="J7" s="375" t="s">
        <v>659</v>
      </c>
      <c r="K7" s="375" t="s">
        <v>456</v>
      </c>
      <c r="L7" s="304" t="s">
        <v>449</v>
      </c>
      <c r="M7" s="380">
        <v>2008</v>
      </c>
      <c r="N7" s="380"/>
      <c r="O7" s="380"/>
      <c r="P7" s="380"/>
      <c r="Q7" s="380"/>
      <c r="R7" s="380"/>
      <c r="S7" s="380">
        <v>2009</v>
      </c>
      <c r="T7" s="380"/>
      <c r="U7" s="380"/>
      <c r="V7" s="380"/>
      <c r="W7" s="380"/>
      <c r="X7" s="380"/>
      <c r="Y7" s="380">
        <v>2010</v>
      </c>
      <c r="Z7" s="380"/>
      <c r="AA7" s="380"/>
      <c r="AB7" s="380"/>
      <c r="AC7" s="380"/>
      <c r="AD7" s="380"/>
      <c r="AE7" s="380">
        <v>2011</v>
      </c>
      <c r="AF7" s="380"/>
      <c r="AG7" s="380"/>
      <c r="AH7" s="380"/>
      <c r="AI7" s="380"/>
      <c r="AJ7" s="380"/>
      <c r="AK7" s="380" t="s">
        <v>448</v>
      </c>
      <c r="AL7" s="380"/>
      <c r="AM7" s="380"/>
      <c r="AN7" s="380"/>
      <c r="AO7" s="380"/>
      <c r="AP7" s="380"/>
    </row>
    <row r="8" spans="1:42" s="91" customFormat="1" ht="15">
      <c r="A8" s="304"/>
      <c r="B8" s="304"/>
      <c r="C8" s="326"/>
      <c r="D8" s="304"/>
      <c r="E8" s="304"/>
      <c r="F8" s="375"/>
      <c r="G8" s="375"/>
      <c r="H8" s="375"/>
      <c r="I8" s="375"/>
      <c r="J8" s="375"/>
      <c r="K8" s="375"/>
      <c r="L8" s="304"/>
      <c r="M8" s="54" t="s">
        <v>457</v>
      </c>
      <c r="N8" s="54" t="s">
        <v>458</v>
      </c>
      <c r="O8" s="54" t="s">
        <v>459</v>
      </c>
      <c r="P8" s="54" t="s">
        <v>460</v>
      </c>
      <c r="Q8" s="54" t="s">
        <v>461</v>
      </c>
      <c r="R8" s="54" t="s">
        <v>448</v>
      </c>
      <c r="S8" s="54" t="s">
        <v>457</v>
      </c>
      <c r="T8" s="54" t="s">
        <v>458</v>
      </c>
      <c r="U8" s="54" t="s">
        <v>459</v>
      </c>
      <c r="V8" s="54" t="s">
        <v>460</v>
      </c>
      <c r="W8" s="54" t="s">
        <v>461</v>
      </c>
      <c r="X8" s="54" t="s">
        <v>448</v>
      </c>
      <c r="Y8" s="54" t="s">
        <v>457</v>
      </c>
      <c r="Z8" s="54" t="s">
        <v>458</v>
      </c>
      <c r="AA8" s="54" t="s">
        <v>459</v>
      </c>
      <c r="AB8" s="54" t="s">
        <v>460</v>
      </c>
      <c r="AC8" s="54" t="s">
        <v>461</v>
      </c>
      <c r="AD8" s="54" t="s">
        <v>448</v>
      </c>
      <c r="AE8" s="54" t="s">
        <v>457</v>
      </c>
      <c r="AF8" s="54" t="s">
        <v>458</v>
      </c>
      <c r="AG8" s="54" t="s">
        <v>459</v>
      </c>
      <c r="AH8" s="54" t="s">
        <v>460</v>
      </c>
      <c r="AI8" s="54" t="s">
        <v>461</v>
      </c>
      <c r="AJ8" s="54" t="s">
        <v>448</v>
      </c>
      <c r="AK8" s="54" t="s">
        <v>457</v>
      </c>
      <c r="AL8" s="54" t="s">
        <v>458</v>
      </c>
      <c r="AM8" s="54" t="s">
        <v>459</v>
      </c>
      <c r="AN8" s="54" t="s">
        <v>460</v>
      </c>
      <c r="AO8" s="54" t="s">
        <v>461</v>
      </c>
      <c r="AP8" s="121" t="s">
        <v>448</v>
      </c>
    </row>
    <row r="9" spans="1:42" s="58" customFormat="1" ht="48">
      <c r="A9" s="392" t="s">
        <v>361</v>
      </c>
      <c r="B9" s="384" t="s">
        <v>362</v>
      </c>
      <c r="C9" s="96" t="s">
        <v>363</v>
      </c>
      <c r="D9" s="7">
        <v>2</v>
      </c>
      <c r="E9" s="34" t="s">
        <v>364</v>
      </c>
      <c r="F9" s="6" t="s">
        <v>464</v>
      </c>
      <c r="G9" s="6" t="s">
        <v>365</v>
      </c>
      <c r="H9" s="7">
        <v>2</v>
      </c>
      <c r="I9" s="7">
        <v>2</v>
      </c>
      <c r="J9" s="7">
        <v>2</v>
      </c>
      <c r="K9" s="7">
        <v>2</v>
      </c>
      <c r="L9" s="95" t="s">
        <v>414</v>
      </c>
      <c r="M9" s="38"/>
      <c r="N9" s="38">
        <v>20</v>
      </c>
      <c r="O9" s="38"/>
      <c r="P9" s="39"/>
      <c r="Q9" s="38"/>
      <c r="R9" s="39">
        <f aca="true" t="shared" si="0" ref="R9:R15">+SUM(M9:Q9)</f>
        <v>20</v>
      </c>
      <c r="S9" s="38"/>
      <c r="T9" s="38">
        <v>21</v>
      </c>
      <c r="U9" s="38"/>
      <c r="V9" s="38"/>
      <c r="W9" s="38"/>
      <c r="X9" s="39">
        <f aca="true" t="shared" si="1" ref="X9:X15">+SUM(S9:W9)</f>
        <v>21</v>
      </c>
      <c r="Y9" s="38"/>
      <c r="Z9" s="38">
        <v>22</v>
      </c>
      <c r="AA9" s="38"/>
      <c r="AB9" s="38"/>
      <c r="AC9" s="38"/>
      <c r="AD9" s="39">
        <f aca="true" t="shared" si="2" ref="AD9:AD15">+SUM(Y9:AC9)</f>
        <v>22</v>
      </c>
      <c r="AE9" s="38"/>
      <c r="AF9" s="38">
        <v>23</v>
      </c>
      <c r="AG9" s="38"/>
      <c r="AH9" s="38"/>
      <c r="AI9" s="38"/>
      <c r="AJ9" s="39">
        <f aca="true" t="shared" si="3" ref="AJ9:AJ15">+SUM(AE9:AI9)</f>
        <v>23</v>
      </c>
      <c r="AK9" s="40">
        <f>+M9+S9+Y9+AE9</f>
        <v>0</v>
      </c>
      <c r="AL9" s="40">
        <f>+N9+T9+Z9+AF9</f>
        <v>86</v>
      </c>
      <c r="AM9" s="40">
        <f>+O9+U9+AA9+AG9</f>
        <v>0</v>
      </c>
      <c r="AN9" s="40">
        <f>+P9+V9+AB9+AH9</f>
        <v>0</v>
      </c>
      <c r="AO9" s="40">
        <f>+Q9+W9+AC9+AI9</f>
        <v>0</v>
      </c>
      <c r="AP9" s="8">
        <f aca="true" t="shared" si="4" ref="AP9:AP15">+SUM(AK9:AO9)</f>
        <v>86</v>
      </c>
    </row>
    <row r="10" spans="1:42" s="58" customFormat="1" ht="60">
      <c r="A10" s="393"/>
      <c r="B10" s="385"/>
      <c r="C10" s="22" t="s">
        <v>366</v>
      </c>
      <c r="D10" s="7">
        <v>1</v>
      </c>
      <c r="E10" s="34" t="s">
        <v>367</v>
      </c>
      <c r="F10" s="6" t="s">
        <v>464</v>
      </c>
      <c r="G10" s="6" t="s">
        <v>368</v>
      </c>
      <c r="H10" s="7">
        <v>1</v>
      </c>
      <c r="I10" s="7">
        <v>1</v>
      </c>
      <c r="J10" s="7">
        <v>1</v>
      </c>
      <c r="K10" s="7">
        <v>1</v>
      </c>
      <c r="L10" s="95" t="s">
        <v>414</v>
      </c>
      <c r="M10" s="38"/>
      <c r="N10" s="38">
        <v>15</v>
      </c>
      <c r="O10" s="38"/>
      <c r="P10" s="39"/>
      <c r="Q10" s="38"/>
      <c r="R10" s="39">
        <f t="shared" si="0"/>
        <v>15</v>
      </c>
      <c r="S10" s="38"/>
      <c r="T10" s="38">
        <v>16</v>
      </c>
      <c r="U10" s="38"/>
      <c r="V10" s="38"/>
      <c r="W10" s="38"/>
      <c r="X10" s="39">
        <f t="shared" si="1"/>
        <v>16</v>
      </c>
      <c r="Y10" s="38"/>
      <c r="Z10" s="38">
        <v>17</v>
      </c>
      <c r="AA10" s="38"/>
      <c r="AB10" s="38"/>
      <c r="AC10" s="38"/>
      <c r="AD10" s="39">
        <f t="shared" si="2"/>
        <v>17</v>
      </c>
      <c r="AE10" s="38"/>
      <c r="AF10" s="38">
        <v>17</v>
      </c>
      <c r="AG10" s="38"/>
      <c r="AH10" s="38"/>
      <c r="AI10" s="38"/>
      <c r="AJ10" s="39">
        <f t="shared" si="3"/>
        <v>17</v>
      </c>
      <c r="AK10" s="40">
        <f aca="true" t="shared" si="5" ref="AK10:AO15">+M10+S10+Y10+AE10</f>
        <v>0</v>
      </c>
      <c r="AL10" s="40">
        <f t="shared" si="5"/>
        <v>65</v>
      </c>
      <c r="AM10" s="40">
        <f t="shared" si="5"/>
        <v>0</v>
      </c>
      <c r="AN10" s="40">
        <f t="shared" si="5"/>
        <v>0</v>
      </c>
      <c r="AO10" s="40">
        <f t="shared" si="5"/>
        <v>0</v>
      </c>
      <c r="AP10" s="8">
        <f t="shared" si="4"/>
        <v>65</v>
      </c>
    </row>
    <row r="11" spans="1:42" s="58" customFormat="1" ht="60">
      <c r="A11" s="393"/>
      <c r="B11" s="385"/>
      <c r="C11" s="22" t="s">
        <v>415</v>
      </c>
      <c r="D11" s="7">
        <v>1</v>
      </c>
      <c r="E11" s="34" t="s">
        <v>298</v>
      </c>
      <c r="F11" s="6" t="s">
        <v>464</v>
      </c>
      <c r="G11" s="6" t="s">
        <v>416</v>
      </c>
      <c r="H11" s="7">
        <v>1</v>
      </c>
      <c r="I11" s="7">
        <v>1</v>
      </c>
      <c r="J11" s="7">
        <v>1</v>
      </c>
      <c r="K11" s="7">
        <v>1</v>
      </c>
      <c r="L11" s="95" t="s">
        <v>414</v>
      </c>
      <c r="M11" s="38"/>
      <c r="N11" s="38">
        <v>5</v>
      </c>
      <c r="O11" s="38"/>
      <c r="P11" s="39"/>
      <c r="Q11" s="38"/>
      <c r="R11" s="39">
        <f t="shared" si="0"/>
        <v>5</v>
      </c>
      <c r="S11" s="38"/>
      <c r="T11" s="38">
        <v>5</v>
      </c>
      <c r="U11" s="38"/>
      <c r="V11" s="38"/>
      <c r="W11" s="38"/>
      <c r="X11" s="39">
        <f t="shared" si="1"/>
        <v>5</v>
      </c>
      <c r="Y11" s="38"/>
      <c r="Z11" s="38">
        <v>6</v>
      </c>
      <c r="AA11" s="38"/>
      <c r="AB11" s="38"/>
      <c r="AC11" s="38"/>
      <c r="AD11" s="39">
        <f t="shared" si="2"/>
        <v>6</v>
      </c>
      <c r="AE11" s="38"/>
      <c r="AF11" s="38">
        <v>6</v>
      </c>
      <c r="AG11" s="38"/>
      <c r="AH11" s="38"/>
      <c r="AI11" s="38"/>
      <c r="AJ11" s="39">
        <f t="shared" si="3"/>
        <v>6</v>
      </c>
      <c r="AK11" s="40">
        <f aca="true" t="shared" si="6" ref="AK11:AO13">+M11+S11+Y11+AE11</f>
        <v>0</v>
      </c>
      <c r="AL11" s="40">
        <f t="shared" si="6"/>
        <v>22</v>
      </c>
      <c r="AM11" s="40">
        <f t="shared" si="6"/>
        <v>0</v>
      </c>
      <c r="AN11" s="40">
        <f t="shared" si="6"/>
        <v>0</v>
      </c>
      <c r="AO11" s="40">
        <f t="shared" si="6"/>
        <v>0</v>
      </c>
      <c r="AP11" s="8">
        <f t="shared" si="4"/>
        <v>22</v>
      </c>
    </row>
    <row r="12" spans="1:42" s="58" customFormat="1" ht="72.75">
      <c r="A12" s="393"/>
      <c r="B12" s="385"/>
      <c r="C12" s="22" t="s">
        <v>369</v>
      </c>
      <c r="D12" s="7">
        <v>5</v>
      </c>
      <c r="E12" s="34" t="s">
        <v>299</v>
      </c>
      <c r="F12" s="6" t="s">
        <v>465</v>
      </c>
      <c r="G12" s="6" t="s">
        <v>370</v>
      </c>
      <c r="H12" s="7">
        <v>10</v>
      </c>
      <c r="I12" s="7">
        <v>15</v>
      </c>
      <c r="J12" s="7">
        <v>20</v>
      </c>
      <c r="K12" s="7">
        <v>25</v>
      </c>
      <c r="L12" s="95" t="s">
        <v>414</v>
      </c>
      <c r="M12" s="38"/>
      <c r="N12" s="38">
        <v>5</v>
      </c>
      <c r="O12" s="38"/>
      <c r="P12" s="39"/>
      <c r="Q12" s="38"/>
      <c r="R12" s="39">
        <f t="shared" si="0"/>
        <v>5</v>
      </c>
      <c r="S12" s="38"/>
      <c r="T12" s="38">
        <v>5</v>
      </c>
      <c r="U12" s="38"/>
      <c r="V12" s="38"/>
      <c r="W12" s="38"/>
      <c r="X12" s="39">
        <f t="shared" si="1"/>
        <v>5</v>
      </c>
      <c r="Y12" s="38"/>
      <c r="Z12" s="38">
        <v>5</v>
      </c>
      <c r="AA12" s="38"/>
      <c r="AB12" s="38"/>
      <c r="AC12" s="38"/>
      <c r="AD12" s="39">
        <f t="shared" si="2"/>
        <v>5</v>
      </c>
      <c r="AE12" s="38"/>
      <c r="AF12" s="38">
        <v>6</v>
      </c>
      <c r="AG12" s="38"/>
      <c r="AH12" s="38"/>
      <c r="AI12" s="38"/>
      <c r="AJ12" s="39">
        <f t="shared" si="3"/>
        <v>6</v>
      </c>
      <c r="AK12" s="40">
        <f t="shared" si="6"/>
        <v>0</v>
      </c>
      <c r="AL12" s="40">
        <f t="shared" si="6"/>
        <v>21</v>
      </c>
      <c r="AM12" s="40">
        <f t="shared" si="6"/>
        <v>0</v>
      </c>
      <c r="AN12" s="40">
        <f t="shared" si="6"/>
        <v>0</v>
      </c>
      <c r="AO12" s="40">
        <f t="shared" si="6"/>
        <v>0</v>
      </c>
      <c r="AP12" s="8">
        <f t="shared" si="4"/>
        <v>21</v>
      </c>
    </row>
    <row r="13" spans="1:42" s="58" customFormat="1" ht="60">
      <c r="A13" s="394" t="s">
        <v>47</v>
      </c>
      <c r="B13" s="377" t="s">
        <v>48</v>
      </c>
      <c r="C13" s="264" t="s">
        <v>49</v>
      </c>
      <c r="D13" s="109" t="s">
        <v>54</v>
      </c>
      <c r="E13" s="109" t="s">
        <v>53</v>
      </c>
      <c r="F13" s="265" t="s">
        <v>465</v>
      </c>
      <c r="G13" s="265" t="s">
        <v>55</v>
      </c>
      <c r="H13" s="266">
        <v>38900</v>
      </c>
      <c r="I13" s="266">
        <v>39400</v>
      </c>
      <c r="J13" s="266">
        <v>39900</v>
      </c>
      <c r="K13" s="266">
        <v>40400</v>
      </c>
      <c r="L13" s="267" t="s">
        <v>712</v>
      </c>
      <c r="M13" s="103"/>
      <c r="N13" s="103"/>
      <c r="O13" s="103"/>
      <c r="P13" s="104"/>
      <c r="Q13" s="103"/>
      <c r="R13" s="104">
        <f t="shared" si="0"/>
        <v>0</v>
      </c>
      <c r="S13" s="103"/>
      <c r="T13" s="103"/>
      <c r="U13" s="103"/>
      <c r="V13" s="103">
        <v>50</v>
      </c>
      <c r="W13" s="103"/>
      <c r="X13" s="104">
        <f t="shared" si="1"/>
        <v>50</v>
      </c>
      <c r="Y13" s="103"/>
      <c r="Z13" s="103"/>
      <c r="AA13" s="103"/>
      <c r="AB13" s="103">
        <v>50</v>
      </c>
      <c r="AC13" s="103"/>
      <c r="AD13" s="104">
        <f t="shared" si="2"/>
        <v>50</v>
      </c>
      <c r="AE13" s="103"/>
      <c r="AF13" s="103"/>
      <c r="AG13" s="103">
        <v>50</v>
      </c>
      <c r="AH13" s="103"/>
      <c r="AI13" s="103"/>
      <c r="AJ13" s="104">
        <f t="shared" si="3"/>
        <v>50</v>
      </c>
      <c r="AK13" s="40">
        <f t="shared" si="6"/>
        <v>0</v>
      </c>
      <c r="AL13" s="40">
        <f t="shared" si="6"/>
        <v>0</v>
      </c>
      <c r="AM13" s="40">
        <f t="shared" si="6"/>
        <v>50</v>
      </c>
      <c r="AN13" s="40">
        <f t="shared" si="6"/>
        <v>100</v>
      </c>
      <c r="AO13" s="40">
        <f t="shared" si="6"/>
        <v>0</v>
      </c>
      <c r="AP13" s="8">
        <f t="shared" si="4"/>
        <v>150</v>
      </c>
    </row>
    <row r="14" spans="1:42" s="58" customFormat="1" ht="60">
      <c r="A14" s="394"/>
      <c r="B14" s="377"/>
      <c r="C14" s="264" t="s">
        <v>50</v>
      </c>
      <c r="D14" s="266">
        <v>200</v>
      </c>
      <c r="E14" s="109" t="s">
        <v>51</v>
      </c>
      <c r="F14" s="265" t="s">
        <v>464</v>
      </c>
      <c r="G14" s="265" t="s">
        <v>52</v>
      </c>
      <c r="H14" s="266">
        <v>200</v>
      </c>
      <c r="I14" s="266">
        <v>200</v>
      </c>
      <c r="J14" s="266">
        <v>200</v>
      </c>
      <c r="K14" s="266">
        <v>200</v>
      </c>
      <c r="L14" s="267" t="s">
        <v>712</v>
      </c>
      <c r="M14" s="103">
        <v>10</v>
      </c>
      <c r="N14" s="103"/>
      <c r="O14" s="103">
        <v>200</v>
      </c>
      <c r="P14" s="103">
        <v>145</v>
      </c>
      <c r="Q14" s="103">
        <v>46</v>
      </c>
      <c r="R14" s="104">
        <f t="shared" si="0"/>
        <v>401</v>
      </c>
      <c r="S14" s="103">
        <v>11</v>
      </c>
      <c r="T14" s="103"/>
      <c r="U14" s="103">
        <v>210</v>
      </c>
      <c r="V14" s="103">
        <v>155</v>
      </c>
      <c r="W14" s="103">
        <v>5</v>
      </c>
      <c r="X14" s="104">
        <f t="shared" si="1"/>
        <v>381</v>
      </c>
      <c r="Y14" s="103">
        <v>12</v>
      </c>
      <c r="Z14" s="103"/>
      <c r="AA14" s="103">
        <v>220</v>
      </c>
      <c r="AB14" s="103">
        <v>165</v>
      </c>
      <c r="AC14" s="103">
        <v>8</v>
      </c>
      <c r="AD14" s="104">
        <f t="shared" si="2"/>
        <v>405</v>
      </c>
      <c r="AE14" s="103">
        <v>13</v>
      </c>
      <c r="AF14" s="103"/>
      <c r="AG14" s="103">
        <v>232</v>
      </c>
      <c r="AH14" s="103"/>
      <c r="AI14" s="103">
        <v>10</v>
      </c>
      <c r="AJ14" s="104">
        <f t="shared" si="3"/>
        <v>255</v>
      </c>
      <c r="AK14" s="40">
        <f t="shared" si="5"/>
        <v>46</v>
      </c>
      <c r="AL14" s="40">
        <f t="shared" si="5"/>
        <v>0</v>
      </c>
      <c r="AM14" s="40">
        <f t="shared" si="5"/>
        <v>862</v>
      </c>
      <c r="AN14" s="40">
        <f t="shared" si="5"/>
        <v>465</v>
      </c>
      <c r="AO14" s="40">
        <f t="shared" si="5"/>
        <v>69</v>
      </c>
      <c r="AP14" s="8">
        <f t="shared" si="4"/>
        <v>1442</v>
      </c>
    </row>
    <row r="15" spans="1:42" s="58" customFormat="1" ht="48">
      <c r="A15" s="395"/>
      <c r="B15" s="378"/>
      <c r="C15" s="264" t="s">
        <v>203</v>
      </c>
      <c r="D15" s="266">
        <v>2</v>
      </c>
      <c r="E15" s="109" t="s">
        <v>56</v>
      </c>
      <c r="F15" s="265" t="s">
        <v>465</v>
      </c>
      <c r="G15" s="265" t="s">
        <v>603</v>
      </c>
      <c r="H15" s="266">
        <v>4</v>
      </c>
      <c r="I15" s="266">
        <v>6</v>
      </c>
      <c r="J15" s="266">
        <v>8</v>
      </c>
      <c r="K15" s="266">
        <v>10</v>
      </c>
      <c r="L15" s="267" t="s">
        <v>712</v>
      </c>
      <c r="M15" s="103"/>
      <c r="N15" s="103"/>
      <c r="O15" s="103">
        <v>1</v>
      </c>
      <c r="P15" s="104"/>
      <c r="Q15" s="103"/>
      <c r="R15" s="104">
        <f t="shared" si="0"/>
        <v>1</v>
      </c>
      <c r="S15" s="103"/>
      <c r="T15" s="103"/>
      <c r="U15" s="103">
        <v>1</v>
      </c>
      <c r="V15" s="103"/>
      <c r="W15" s="103"/>
      <c r="X15" s="104">
        <f t="shared" si="1"/>
        <v>1</v>
      </c>
      <c r="Y15" s="103"/>
      <c r="Z15" s="103"/>
      <c r="AA15" s="103"/>
      <c r="AB15" s="103"/>
      <c r="AC15" s="103"/>
      <c r="AD15" s="104">
        <f t="shared" si="2"/>
        <v>0</v>
      </c>
      <c r="AE15" s="103"/>
      <c r="AF15" s="103"/>
      <c r="AG15" s="103"/>
      <c r="AH15" s="103"/>
      <c r="AI15" s="103"/>
      <c r="AJ15" s="104">
        <f t="shared" si="3"/>
        <v>0</v>
      </c>
      <c r="AK15" s="40">
        <f t="shared" si="5"/>
        <v>0</v>
      </c>
      <c r="AL15" s="40">
        <f t="shared" si="5"/>
        <v>0</v>
      </c>
      <c r="AM15" s="40">
        <f t="shared" si="5"/>
        <v>2</v>
      </c>
      <c r="AN15" s="40">
        <f t="shared" si="5"/>
        <v>0</v>
      </c>
      <c r="AO15" s="40">
        <f t="shared" si="5"/>
        <v>0</v>
      </c>
      <c r="AP15" s="8">
        <f t="shared" si="4"/>
        <v>2</v>
      </c>
    </row>
    <row r="16" spans="1:42" s="84" customFormat="1" ht="15">
      <c r="A16" s="308" t="s">
        <v>484</v>
      </c>
      <c r="B16" s="308"/>
      <c r="C16" s="308"/>
      <c r="D16" s="78"/>
      <c r="E16" s="78"/>
      <c r="F16" s="78"/>
      <c r="G16" s="78"/>
      <c r="H16" s="78"/>
      <c r="I16" s="78"/>
      <c r="J16" s="78"/>
      <c r="K16" s="78"/>
      <c r="L16" s="78"/>
      <c r="M16" s="78">
        <f>+SUM(M9:M15)</f>
        <v>10</v>
      </c>
      <c r="N16" s="78">
        <f aca="true" t="shared" si="7" ref="N16:AP16">+SUM(N9:N15)</f>
        <v>45</v>
      </c>
      <c r="O16" s="78">
        <f t="shared" si="7"/>
        <v>201</v>
      </c>
      <c r="P16" s="78">
        <f t="shared" si="7"/>
        <v>145</v>
      </c>
      <c r="Q16" s="78">
        <f t="shared" si="7"/>
        <v>46</v>
      </c>
      <c r="R16" s="78">
        <f t="shared" si="7"/>
        <v>447</v>
      </c>
      <c r="S16" s="78">
        <f t="shared" si="7"/>
        <v>11</v>
      </c>
      <c r="T16" s="78">
        <f t="shared" si="7"/>
        <v>47</v>
      </c>
      <c r="U16" s="78">
        <f t="shared" si="7"/>
        <v>211</v>
      </c>
      <c r="V16" s="78">
        <f t="shared" si="7"/>
        <v>205</v>
      </c>
      <c r="W16" s="78">
        <f t="shared" si="7"/>
        <v>5</v>
      </c>
      <c r="X16" s="78">
        <f t="shared" si="7"/>
        <v>479</v>
      </c>
      <c r="Y16" s="78">
        <f t="shared" si="7"/>
        <v>12</v>
      </c>
      <c r="Z16" s="78">
        <f t="shared" si="7"/>
        <v>50</v>
      </c>
      <c r="AA16" s="78">
        <f t="shared" si="7"/>
        <v>220</v>
      </c>
      <c r="AB16" s="78">
        <f t="shared" si="7"/>
        <v>215</v>
      </c>
      <c r="AC16" s="78">
        <f t="shared" si="7"/>
        <v>8</v>
      </c>
      <c r="AD16" s="78">
        <f t="shared" si="7"/>
        <v>505</v>
      </c>
      <c r="AE16" s="78">
        <f t="shared" si="7"/>
        <v>13</v>
      </c>
      <c r="AF16" s="78">
        <f t="shared" si="7"/>
        <v>52</v>
      </c>
      <c r="AG16" s="78">
        <f t="shared" si="7"/>
        <v>282</v>
      </c>
      <c r="AH16" s="78">
        <f t="shared" si="7"/>
        <v>0</v>
      </c>
      <c r="AI16" s="78">
        <f t="shared" si="7"/>
        <v>10</v>
      </c>
      <c r="AJ16" s="78">
        <f t="shared" si="7"/>
        <v>357</v>
      </c>
      <c r="AK16" s="78">
        <f t="shared" si="7"/>
        <v>46</v>
      </c>
      <c r="AL16" s="78">
        <f t="shared" si="7"/>
        <v>194</v>
      </c>
      <c r="AM16" s="78">
        <f t="shared" si="7"/>
        <v>914</v>
      </c>
      <c r="AN16" s="78">
        <f t="shared" si="7"/>
        <v>565</v>
      </c>
      <c r="AO16" s="78">
        <f t="shared" si="7"/>
        <v>69</v>
      </c>
      <c r="AP16" s="78">
        <f t="shared" si="7"/>
        <v>1788</v>
      </c>
    </row>
    <row r="17" spans="1:14" s="2" customFormat="1" ht="21.75" customHeight="1">
      <c r="A17" s="352" t="s">
        <v>613</v>
      </c>
      <c r="B17" s="352"/>
      <c r="C17" s="352"/>
      <c r="D17" s="352"/>
      <c r="E17" s="352"/>
      <c r="F17" s="352"/>
      <c r="G17" s="352"/>
      <c r="H17" s="352"/>
      <c r="I17" s="352"/>
      <c r="J17" s="352"/>
      <c r="K17" s="352"/>
      <c r="L17" s="352"/>
      <c r="M17" s="28"/>
      <c r="N17" s="28"/>
    </row>
    <row r="18" spans="1:14" s="2" customFormat="1" ht="38.25" customHeight="1">
      <c r="A18" s="316" t="s">
        <v>300</v>
      </c>
      <c r="B18" s="316"/>
      <c r="C18" s="316"/>
      <c r="D18" s="316"/>
      <c r="E18" s="316"/>
      <c r="F18" s="316"/>
      <c r="G18" s="316"/>
      <c r="H18" s="316"/>
      <c r="I18" s="316"/>
      <c r="J18" s="316"/>
      <c r="K18" s="316"/>
      <c r="L18" s="316"/>
      <c r="M18" s="11"/>
      <c r="N18" s="11"/>
    </row>
    <row r="19" spans="1:42" s="2" customFormat="1" ht="16.5" customHeight="1">
      <c r="A19" s="316" t="s">
        <v>589</v>
      </c>
      <c r="B19" s="316"/>
      <c r="C19" s="316"/>
      <c r="D19" s="316"/>
      <c r="E19" s="316"/>
      <c r="F19" s="316"/>
      <c r="G19" s="316"/>
      <c r="H19" s="316"/>
      <c r="I19" s="316"/>
      <c r="J19" s="316"/>
      <c r="K19" s="316"/>
      <c r="L19" s="316"/>
      <c r="M19" s="29"/>
      <c r="N19" s="29"/>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row>
    <row r="20" spans="1:42" s="91" customFormat="1" ht="18" customHeight="1">
      <c r="A20" s="304" t="s">
        <v>450</v>
      </c>
      <c r="B20" s="304" t="s">
        <v>451</v>
      </c>
      <c r="C20" s="326" t="s">
        <v>452</v>
      </c>
      <c r="D20" s="304" t="s">
        <v>453</v>
      </c>
      <c r="E20" s="304" t="s">
        <v>454</v>
      </c>
      <c r="F20" s="375" t="s">
        <v>455</v>
      </c>
      <c r="G20" s="375" t="s">
        <v>641</v>
      </c>
      <c r="H20" s="375" t="s">
        <v>657</v>
      </c>
      <c r="I20" s="375" t="s">
        <v>658</v>
      </c>
      <c r="J20" s="375" t="s">
        <v>659</v>
      </c>
      <c r="K20" s="375" t="s">
        <v>456</v>
      </c>
      <c r="L20" s="304" t="s">
        <v>449</v>
      </c>
      <c r="M20" s="380">
        <v>2008</v>
      </c>
      <c r="N20" s="380"/>
      <c r="O20" s="380"/>
      <c r="P20" s="380"/>
      <c r="Q20" s="380"/>
      <c r="R20" s="380"/>
      <c r="S20" s="380">
        <v>2009</v>
      </c>
      <c r="T20" s="380"/>
      <c r="U20" s="380"/>
      <c r="V20" s="380"/>
      <c r="W20" s="380"/>
      <c r="X20" s="380"/>
      <c r="Y20" s="380">
        <v>2010</v>
      </c>
      <c r="Z20" s="380"/>
      <c r="AA20" s="380"/>
      <c r="AB20" s="380"/>
      <c r="AC20" s="380"/>
      <c r="AD20" s="380"/>
      <c r="AE20" s="380">
        <v>2011</v>
      </c>
      <c r="AF20" s="380"/>
      <c r="AG20" s="380"/>
      <c r="AH20" s="380"/>
      <c r="AI20" s="380"/>
      <c r="AJ20" s="380"/>
      <c r="AK20" s="380" t="s">
        <v>448</v>
      </c>
      <c r="AL20" s="380"/>
      <c r="AM20" s="380"/>
      <c r="AN20" s="380"/>
      <c r="AO20" s="380"/>
      <c r="AP20" s="380"/>
    </row>
    <row r="21" spans="1:42" s="91" customFormat="1" ht="15">
      <c r="A21" s="304"/>
      <c r="B21" s="304"/>
      <c r="C21" s="326"/>
      <c r="D21" s="304"/>
      <c r="E21" s="304"/>
      <c r="F21" s="375"/>
      <c r="G21" s="375"/>
      <c r="H21" s="375"/>
      <c r="I21" s="375"/>
      <c r="J21" s="375"/>
      <c r="K21" s="375"/>
      <c r="L21" s="304"/>
      <c r="M21" s="54" t="s">
        <v>457</v>
      </c>
      <c r="N21" s="54" t="s">
        <v>458</v>
      </c>
      <c r="O21" s="54" t="s">
        <v>459</v>
      </c>
      <c r="P21" s="54" t="s">
        <v>460</v>
      </c>
      <c r="Q21" s="54" t="s">
        <v>461</v>
      </c>
      <c r="R21" s="54" t="s">
        <v>448</v>
      </c>
      <c r="S21" s="54" t="s">
        <v>457</v>
      </c>
      <c r="T21" s="54" t="s">
        <v>458</v>
      </c>
      <c r="U21" s="54" t="s">
        <v>459</v>
      </c>
      <c r="V21" s="54" t="s">
        <v>460</v>
      </c>
      <c r="W21" s="54" t="s">
        <v>461</v>
      </c>
      <c r="X21" s="54" t="s">
        <v>448</v>
      </c>
      <c r="Y21" s="54" t="s">
        <v>457</v>
      </c>
      <c r="Z21" s="54" t="s">
        <v>458</v>
      </c>
      <c r="AA21" s="54" t="s">
        <v>459</v>
      </c>
      <c r="AB21" s="54" t="s">
        <v>460</v>
      </c>
      <c r="AC21" s="54" t="s">
        <v>461</v>
      </c>
      <c r="AD21" s="54" t="s">
        <v>448</v>
      </c>
      <c r="AE21" s="54" t="s">
        <v>457</v>
      </c>
      <c r="AF21" s="54" t="s">
        <v>458</v>
      </c>
      <c r="AG21" s="54" t="s">
        <v>459</v>
      </c>
      <c r="AH21" s="54" t="s">
        <v>460</v>
      </c>
      <c r="AI21" s="54" t="s">
        <v>461</v>
      </c>
      <c r="AJ21" s="54" t="s">
        <v>448</v>
      </c>
      <c r="AK21" s="54" t="s">
        <v>457</v>
      </c>
      <c r="AL21" s="54" t="s">
        <v>458</v>
      </c>
      <c r="AM21" s="54" t="s">
        <v>459</v>
      </c>
      <c r="AN21" s="54" t="s">
        <v>460</v>
      </c>
      <c r="AO21" s="54" t="s">
        <v>461</v>
      </c>
      <c r="AP21" s="121" t="s">
        <v>448</v>
      </c>
    </row>
    <row r="22" spans="1:42" s="97" customFormat="1" ht="84">
      <c r="A22" s="376" t="s">
        <v>418</v>
      </c>
      <c r="B22" s="171" t="s">
        <v>526</v>
      </c>
      <c r="C22" s="188" t="s">
        <v>536</v>
      </c>
      <c r="D22" s="189" t="s">
        <v>104</v>
      </c>
      <c r="E22" s="190" t="s">
        <v>527</v>
      </c>
      <c r="F22" s="88" t="s">
        <v>465</v>
      </c>
      <c r="G22" s="191" t="s">
        <v>419</v>
      </c>
      <c r="H22" s="190">
        <f>15420+3000</f>
        <v>18420</v>
      </c>
      <c r="I22" s="190">
        <f>18420+3000</f>
        <v>21420</v>
      </c>
      <c r="J22" s="190">
        <f>21420+3000</f>
        <v>24420</v>
      </c>
      <c r="K22" s="190">
        <f>24420+3000</f>
        <v>27420</v>
      </c>
      <c r="L22" s="136" t="s">
        <v>420</v>
      </c>
      <c r="M22" s="38">
        <v>50</v>
      </c>
      <c r="N22" s="38"/>
      <c r="O22" s="38"/>
      <c r="P22" s="39"/>
      <c r="Q22" s="38"/>
      <c r="R22" s="39">
        <f aca="true" t="shared" si="8" ref="R22:R33">+SUM(M22:Q22)</f>
        <v>50</v>
      </c>
      <c r="S22" s="38">
        <v>50</v>
      </c>
      <c r="T22" s="38"/>
      <c r="U22" s="38"/>
      <c r="V22" s="38"/>
      <c r="W22" s="38"/>
      <c r="X22" s="39">
        <f aca="true" t="shared" si="9" ref="X22:X33">+SUM(S22:W22)</f>
        <v>50</v>
      </c>
      <c r="Y22" s="38">
        <v>55</v>
      </c>
      <c r="Z22" s="38"/>
      <c r="AA22" s="38"/>
      <c r="AB22" s="38"/>
      <c r="AC22" s="38"/>
      <c r="AD22" s="39">
        <f aca="true" t="shared" si="10" ref="AD22:AD33">+SUM(Y22:AC22)</f>
        <v>55</v>
      </c>
      <c r="AE22" s="38">
        <v>58</v>
      </c>
      <c r="AF22" s="38"/>
      <c r="AG22" s="38"/>
      <c r="AH22" s="38"/>
      <c r="AI22" s="38"/>
      <c r="AJ22" s="39">
        <f aca="true" t="shared" si="11" ref="AJ22:AJ32">+SUM(AE22:AI22)</f>
        <v>58</v>
      </c>
      <c r="AK22" s="40">
        <f>+M22+S22+Y22+AE22</f>
        <v>213</v>
      </c>
      <c r="AL22" s="40">
        <f>+N22+T22+Z22+AF22</f>
        <v>0</v>
      </c>
      <c r="AM22" s="40">
        <f>+O22+U22+AA22+AG22</f>
        <v>0</v>
      </c>
      <c r="AN22" s="40">
        <f>+P22+V22+AB22+AH22</f>
        <v>0</v>
      </c>
      <c r="AO22" s="40">
        <f>+Q22+W22+AC22+AI22</f>
        <v>0</v>
      </c>
      <c r="AP22" s="8">
        <f aca="true" t="shared" si="12" ref="AP22:AP33">+SUM(AK22:AO22)</f>
        <v>213</v>
      </c>
    </row>
    <row r="23" spans="1:42" s="97" customFormat="1" ht="120">
      <c r="A23" s="382"/>
      <c r="B23" s="171" t="s">
        <v>529</v>
      </c>
      <c r="C23" s="174" t="s">
        <v>528</v>
      </c>
      <c r="D23" s="88">
        <v>0</v>
      </c>
      <c r="E23" s="192">
        <v>1</v>
      </c>
      <c r="F23" s="88" t="s">
        <v>465</v>
      </c>
      <c r="G23" s="191" t="s">
        <v>530</v>
      </c>
      <c r="H23" s="192">
        <v>0</v>
      </c>
      <c r="I23" s="192">
        <v>0</v>
      </c>
      <c r="J23" s="192">
        <v>1</v>
      </c>
      <c r="K23" s="192">
        <v>1</v>
      </c>
      <c r="L23" s="136" t="s">
        <v>420</v>
      </c>
      <c r="M23" s="38"/>
      <c r="N23" s="38">
        <v>5</v>
      </c>
      <c r="O23" s="38"/>
      <c r="P23" s="38">
        <v>25</v>
      </c>
      <c r="Q23" s="38"/>
      <c r="R23" s="39">
        <f t="shared" si="8"/>
        <v>30</v>
      </c>
      <c r="S23" s="38"/>
      <c r="T23" s="38">
        <v>6</v>
      </c>
      <c r="U23" s="38"/>
      <c r="V23" s="38">
        <v>25</v>
      </c>
      <c r="W23" s="38"/>
      <c r="X23" s="39">
        <f t="shared" si="9"/>
        <v>31</v>
      </c>
      <c r="Y23" s="38"/>
      <c r="Z23" s="38">
        <v>6</v>
      </c>
      <c r="AA23" s="38"/>
      <c r="AB23" s="38">
        <v>25</v>
      </c>
      <c r="AC23" s="38"/>
      <c r="AD23" s="39">
        <f t="shared" si="10"/>
        <v>31</v>
      </c>
      <c r="AE23" s="38"/>
      <c r="AF23" s="38">
        <v>5</v>
      </c>
      <c r="AG23" s="38"/>
      <c r="AH23" s="38">
        <v>25</v>
      </c>
      <c r="AI23" s="38"/>
      <c r="AJ23" s="39">
        <f t="shared" si="11"/>
        <v>30</v>
      </c>
      <c r="AK23" s="40">
        <f aca="true" t="shared" si="13" ref="AK23:AK33">+M23+S23+Y23+AE23</f>
        <v>0</v>
      </c>
      <c r="AL23" s="40">
        <f aca="true" t="shared" si="14" ref="AL23:AL33">+N23+T23+Z23+AF23</f>
        <v>22</v>
      </c>
      <c r="AM23" s="40">
        <f aca="true" t="shared" si="15" ref="AM23:AM33">+O23+U23+AA23+AG23</f>
        <v>0</v>
      </c>
      <c r="AN23" s="40">
        <f aca="true" t="shared" si="16" ref="AN23:AN33">+P23+V23+AB23+AH23</f>
        <v>100</v>
      </c>
      <c r="AO23" s="40">
        <f aca="true" t="shared" si="17" ref="AO23:AO33">+Q23+W23+AC23+AI23</f>
        <v>0</v>
      </c>
      <c r="AP23" s="8">
        <f t="shared" si="12"/>
        <v>122</v>
      </c>
    </row>
    <row r="24" spans="1:42" s="97" customFormat="1" ht="48" customHeight="1">
      <c r="A24" s="382"/>
      <c r="B24" s="171" t="s">
        <v>417</v>
      </c>
      <c r="C24" s="193" t="s">
        <v>531</v>
      </c>
      <c r="D24" s="194">
        <v>0.8</v>
      </c>
      <c r="E24" s="194">
        <v>1</v>
      </c>
      <c r="F24" s="195" t="s">
        <v>359</v>
      </c>
      <c r="G24" s="191" t="s">
        <v>419</v>
      </c>
      <c r="H24" s="194">
        <v>0.05</v>
      </c>
      <c r="I24" s="194">
        <v>0.05</v>
      </c>
      <c r="J24" s="194">
        <v>0.05</v>
      </c>
      <c r="K24" s="194">
        <v>0.05</v>
      </c>
      <c r="L24" s="136" t="s">
        <v>421</v>
      </c>
      <c r="M24" s="38">
        <v>20</v>
      </c>
      <c r="N24" s="38"/>
      <c r="O24" s="38"/>
      <c r="P24" s="38"/>
      <c r="Q24" s="38">
        <v>10</v>
      </c>
      <c r="R24" s="39">
        <f t="shared" si="8"/>
        <v>30</v>
      </c>
      <c r="S24" s="38">
        <v>21</v>
      </c>
      <c r="T24" s="38"/>
      <c r="U24" s="38"/>
      <c r="V24" s="38">
        <v>10</v>
      </c>
      <c r="W24" s="38"/>
      <c r="X24" s="39">
        <f t="shared" si="9"/>
        <v>31</v>
      </c>
      <c r="Y24" s="38">
        <v>22</v>
      </c>
      <c r="Z24" s="38"/>
      <c r="AA24" s="38"/>
      <c r="AB24" s="38">
        <v>10</v>
      </c>
      <c r="AC24" s="38"/>
      <c r="AD24" s="39">
        <f t="shared" si="10"/>
        <v>32</v>
      </c>
      <c r="AE24" s="38">
        <v>23</v>
      </c>
      <c r="AF24" s="38"/>
      <c r="AG24" s="38"/>
      <c r="AH24" s="38">
        <v>10</v>
      </c>
      <c r="AI24" s="38"/>
      <c r="AJ24" s="39">
        <f t="shared" si="11"/>
        <v>33</v>
      </c>
      <c r="AK24" s="40">
        <f t="shared" si="13"/>
        <v>86</v>
      </c>
      <c r="AL24" s="40">
        <f t="shared" si="14"/>
        <v>0</v>
      </c>
      <c r="AM24" s="40">
        <f t="shared" si="15"/>
        <v>0</v>
      </c>
      <c r="AN24" s="40">
        <f t="shared" si="16"/>
        <v>30</v>
      </c>
      <c r="AO24" s="40">
        <f t="shared" si="17"/>
        <v>10</v>
      </c>
      <c r="AP24" s="8">
        <f t="shared" si="12"/>
        <v>126</v>
      </c>
    </row>
    <row r="25" spans="1:42" s="97" customFormat="1" ht="48" customHeight="1">
      <c r="A25" s="382"/>
      <c r="B25" s="379" t="s">
        <v>381</v>
      </c>
      <c r="C25" s="193" t="s">
        <v>392</v>
      </c>
      <c r="D25" s="192">
        <v>8</v>
      </c>
      <c r="E25" s="193" t="s">
        <v>384</v>
      </c>
      <c r="F25" s="194" t="s">
        <v>465</v>
      </c>
      <c r="G25" s="193" t="s">
        <v>713</v>
      </c>
      <c r="H25" s="192">
        <v>8</v>
      </c>
      <c r="I25" s="192">
        <v>9</v>
      </c>
      <c r="J25" s="192">
        <v>10</v>
      </c>
      <c r="K25" s="192">
        <v>10</v>
      </c>
      <c r="L25" s="136" t="s">
        <v>712</v>
      </c>
      <c r="M25" s="38"/>
      <c r="N25" s="38"/>
      <c r="O25" s="38"/>
      <c r="P25" s="38"/>
      <c r="Q25" s="38"/>
      <c r="R25" s="39">
        <f t="shared" si="8"/>
        <v>0</v>
      </c>
      <c r="S25" s="38">
        <v>40</v>
      </c>
      <c r="T25" s="38"/>
      <c r="U25" s="38"/>
      <c r="V25" s="38">
        <v>50</v>
      </c>
      <c r="W25" s="38"/>
      <c r="X25" s="39">
        <f t="shared" si="9"/>
        <v>90</v>
      </c>
      <c r="Y25" s="38">
        <v>50</v>
      </c>
      <c r="Z25" s="38"/>
      <c r="AA25" s="38"/>
      <c r="AB25" s="38">
        <v>50</v>
      </c>
      <c r="AC25" s="38"/>
      <c r="AD25" s="39">
        <f t="shared" si="10"/>
        <v>100</v>
      </c>
      <c r="AE25" s="38"/>
      <c r="AF25" s="38"/>
      <c r="AG25" s="38"/>
      <c r="AH25" s="38"/>
      <c r="AI25" s="38"/>
      <c r="AJ25" s="39">
        <f t="shared" si="11"/>
        <v>0</v>
      </c>
      <c r="AK25" s="40">
        <f t="shared" si="13"/>
        <v>90</v>
      </c>
      <c r="AL25" s="40">
        <f t="shared" si="14"/>
        <v>0</v>
      </c>
      <c r="AM25" s="40">
        <f t="shared" si="15"/>
        <v>0</v>
      </c>
      <c r="AN25" s="40">
        <f t="shared" si="16"/>
        <v>100</v>
      </c>
      <c r="AO25" s="40">
        <f t="shared" si="17"/>
        <v>0</v>
      </c>
      <c r="AP25" s="8">
        <f>+SUM(AK25:AO25)</f>
        <v>190</v>
      </c>
    </row>
    <row r="26" spans="1:42" s="97" customFormat="1" ht="48" customHeight="1">
      <c r="A26" s="382"/>
      <c r="B26" s="379"/>
      <c r="C26" s="193" t="s">
        <v>382</v>
      </c>
      <c r="D26" s="192">
        <v>500</v>
      </c>
      <c r="E26" s="192">
        <v>2000</v>
      </c>
      <c r="F26" s="195" t="s">
        <v>465</v>
      </c>
      <c r="G26" s="191" t="s">
        <v>383</v>
      </c>
      <c r="H26" s="192">
        <v>500</v>
      </c>
      <c r="I26" s="192">
        <v>1000</v>
      </c>
      <c r="J26" s="192">
        <v>1500</v>
      </c>
      <c r="K26" s="192">
        <v>2000</v>
      </c>
      <c r="L26" s="136" t="s">
        <v>712</v>
      </c>
      <c r="M26" s="38"/>
      <c r="N26" s="38"/>
      <c r="O26" s="38"/>
      <c r="P26" s="38"/>
      <c r="Q26" s="38"/>
      <c r="R26" s="39">
        <f t="shared" si="8"/>
        <v>0</v>
      </c>
      <c r="S26" s="38">
        <v>50</v>
      </c>
      <c r="T26" s="38"/>
      <c r="U26" s="38"/>
      <c r="V26" s="38"/>
      <c r="W26" s="38"/>
      <c r="X26" s="39">
        <f t="shared" si="9"/>
        <v>50</v>
      </c>
      <c r="Y26" s="38"/>
      <c r="Z26" s="38"/>
      <c r="AA26" s="38"/>
      <c r="AB26" s="38"/>
      <c r="AC26" s="38"/>
      <c r="AD26" s="39">
        <f t="shared" si="10"/>
        <v>0</v>
      </c>
      <c r="AE26" s="38"/>
      <c r="AF26" s="38"/>
      <c r="AG26" s="38"/>
      <c r="AH26" s="38"/>
      <c r="AI26" s="38"/>
      <c r="AJ26" s="39">
        <f t="shared" si="11"/>
        <v>0</v>
      </c>
      <c r="AK26" s="40">
        <f t="shared" si="13"/>
        <v>50</v>
      </c>
      <c r="AL26" s="40">
        <f t="shared" si="14"/>
        <v>0</v>
      </c>
      <c r="AM26" s="40">
        <f t="shared" si="15"/>
        <v>0</v>
      </c>
      <c r="AN26" s="40">
        <f t="shared" si="16"/>
        <v>0</v>
      </c>
      <c r="AO26" s="40">
        <f t="shared" si="17"/>
        <v>0</v>
      </c>
      <c r="AP26" s="8">
        <f>+SUM(AK26:AO26)</f>
        <v>50</v>
      </c>
    </row>
    <row r="27" spans="1:42" s="268" customFormat="1" ht="48">
      <c r="A27" s="391" t="s">
        <v>108</v>
      </c>
      <c r="B27" s="391" t="s">
        <v>109</v>
      </c>
      <c r="C27" s="197" t="s">
        <v>111</v>
      </c>
      <c r="D27" s="197">
        <v>0</v>
      </c>
      <c r="E27" s="197" t="s">
        <v>57</v>
      </c>
      <c r="F27" s="197" t="s">
        <v>465</v>
      </c>
      <c r="G27" s="198" t="s">
        <v>58</v>
      </c>
      <c r="H27" s="199">
        <v>0</v>
      </c>
      <c r="I27" s="199">
        <v>1</v>
      </c>
      <c r="J27" s="199">
        <v>1</v>
      </c>
      <c r="K27" s="200">
        <v>1</v>
      </c>
      <c r="L27" s="201" t="s">
        <v>535</v>
      </c>
      <c r="M27" s="112"/>
      <c r="N27" s="112"/>
      <c r="O27" s="112"/>
      <c r="P27" s="113"/>
      <c r="Q27" s="112"/>
      <c r="R27" s="39">
        <f t="shared" si="8"/>
        <v>0</v>
      </c>
      <c r="S27" s="112"/>
      <c r="T27" s="112"/>
      <c r="U27" s="112"/>
      <c r="V27" s="112"/>
      <c r="W27" s="112"/>
      <c r="X27" s="39">
        <f t="shared" si="9"/>
        <v>0</v>
      </c>
      <c r="Y27" s="112"/>
      <c r="Z27" s="112"/>
      <c r="AA27" s="112"/>
      <c r="AB27" s="112"/>
      <c r="AC27" s="112"/>
      <c r="AD27" s="39">
        <f t="shared" si="10"/>
        <v>0</v>
      </c>
      <c r="AE27" s="112"/>
      <c r="AF27" s="112"/>
      <c r="AG27" s="112"/>
      <c r="AH27" s="112"/>
      <c r="AI27" s="112"/>
      <c r="AJ27" s="39">
        <f t="shared" si="11"/>
        <v>0</v>
      </c>
      <c r="AK27" s="40">
        <f t="shared" si="13"/>
        <v>0</v>
      </c>
      <c r="AL27" s="40">
        <f t="shared" si="14"/>
        <v>0</v>
      </c>
      <c r="AM27" s="40">
        <f t="shared" si="15"/>
        <v>0</v>
      </c>
      <c r="AN27" s="40">
        <f t="shared" si="16"/>
        <v>0</v>
      </c>
      <c r="AO27" s="40">
        <f t="shared" si="17"/>
        <v>0</v>
      </c>
      <c r="AP27" s="8">
        <f t="shared" si="12"/>
        <v>0</v>
      </c>
    </row>
    <row r="28" spans="1:42" s="268" customFormat="1" ht="35.25" customHeight="1">
      <c r="A28" s="391"/>
      <c r="B28" s="391"/>
      <c r="C28" s="197" t="s">
        <v>110</v>
      </c>
      <c r="D28" s="202">
        <v>0.65</v>
      </c>
      <c r="E28" s="202">
        <v>0.99</v>
      </c>
      <c r="F28" s="197" t="s">
        <v>465</v>
      </c>
      <c r="G28" s="203" t="s">
        <v>534</v>
      </c>
      <c r="H28" s="204">
        <v>0.95</v>
      </c>
      <c r="I28" s="204">
        <v>0.99</v>
      </c>
      <c r="J28" s="204">
        <v>0.99</v>
      </c>
      <c r="K28" s="205">
        <v>0.99</v>
      </c>
      <c r="L28" s="201" t="s">
        <v>535</v>
      </c>
      <c r="M28" s="112"/>
      <c r="N28" s="112"/>
      <c r="O28" s="112"/>
      <c r="P28" s="113"/>
      <c r="Q28" s="112"/>
      <c r="R28" s="39">
        <f t="shared" si="8"/>
        <v>0</v>
      </c>
      <c r="S28" s="112"/>
      <c r="T28" s="112"/>
      <c r="U28" s="112"/>
      <c r="V28" s="112"/>
      <c r="W28" s="112"/>
      <c r="X28" s="39">
        <f t="shared" si="9"/>
        <v>0</v>
      </c>
      <c r="Y28" s="112"/>
      <c r="Z28" s="112"/>
      <c r="AA28" s="112"/>
      <c r="AB28" s="112"/>
      <c r="AC28" s="112"/>
      <c r="AD28" s="39">
        <f t="shared" si="10"/>
        <v>0</v>
      </c>
      <c r="AE28" s="112"/>
      <c r="AF28" s="112"/>
      <c r="AG28" s="112"/>
      <c r="AH28" s="112"/>
      <c r="AI28" s="112"/>
      <c r="AJ28" s="39">
        <f t="shared" si="11"/>
        <v>0</v>
      </c>
      <c r="AK28" s="40">
        <f t="shared" si="13"/>
        <v>0</v>
      </c>
      <c r="AL28" s="40">
        <f t="shared" si="14"/>
        <v>0</v>
      </c>
      <c r="AM28" s="40">
        <f t="shared" si="15"/>
        <v>0</v>
      </c>
      <c r="AN28" s="40">
        <f t="shared" si="16"/>
        <v>0</v>
      </c>
      <c r="AO28" s="40">
        <f t="shared" si="17"/>
        <v>0</v>
      </c>
      <c r="AP28" s="8">
        <f t="shared" si="12"/>
        <v>0</v>
      </c>
    </row>
    <row r="29" spans="1:42" s="268" customFormat="1" ht="22.5" customHeight="1">
      <c r="A29" s="391"/>
      <c r="B29" s="391"/>
      <c r="C29" s="197" t="s">
        <v>112</v>
      </c>
      <c r="D29" s="197">
        <v>0</v>
      </c>
      <c r="E29" s="197" t="s">
        <v>532</v>
      </c>
      <c r="F29" s="197" t="s">
        <v>465</v>
      </c>
      <c r="G29" s="198" t="s">
        <v>533</v>
      </c>
      <c r="H29" s="204" t="s">
        <v>431</v>
      </c>
      <c r="I29" s="199">
        <v>1</v>
      </c>
      <c r="J29" s="199">
        <v>1</v>
      </c>
      <c r="K29" s="200">
        <v>1</v>
      </c>
      <c r="L29" s="201" t="s">
        <v>535</v>
      </c>
      <c r="M29" s="112"/>
      <c r="N29" s="112"/>
      <c r="O29" s="112"/>
      <c r="P29" s="113">
        <v>0</v>
      </c>
      <c r="Q29" s="112"/>
      <c r="R29" s="39">
        <f t="shared" si="8"/>
        <v>0</v>
      </c>
      <c r="S29" s="112"/>
      <c r="T29" s="112"/>
      <c r="U29" s="112"/>
      <c r="V29" s="112">
        <v>30</v>
      </c>
      <c r="W29" s="112"/>
      <c r="X29" s="39">
        <f t="shared" si="9"/>
        <v>30</v>
      </c>
      <c r="Y29" s="112"/>
      <c r="Z29" s="112"/>
      <c r="AA29" s="112"/>
      <c r="AB29" s="112"/>
      <c r="AC29" s="112"/>
      <c r="AD29" s="39">
        <f t="shared" si="10"/>
        <v>0</v>
      </c>
      <c r="AE29" s="112"/>
      <c r="AF29" s="112"/>
      <c r="AG29" s="112"/>
      <c r="AH29" s="112"/>
      <c r="AI29" s="112"/>
      <c r="AJ29" s="39">
        <f t="shared" si="11"/>
        <v>0</v>
      </c>
      <c r="AK29" s="40">
        <f t="shared" si="13"/>
        <v>0</v>
      </c>
      <c r="AL29" s="40">
        <f t="shared" si="14"/>
        <v>0</v>
      </c>
      <c r="AM29" s="40">
        <f t="shared" si="15"/>
        <v>0</v>
      </c>
      <c r="AN29" s="40">
        <f t="shared" si="16"/>
        <v>30</v>
      </c>
      <c r="AO29" s="40">
        <f t="shared" si="17"/>
        <v>0</v>
      </c>
      <c r="AP29" s="8">
        <f t="shared" si="12"/>
        <v>30</v>
      </c>
    </row>
    <row r="30" spans="1:42" s="268" customFormat="1" ht="96">
      <c r="A30" s="391"/>
      <c r="B30" s="391"/>
      <c r="C30" s="197" t="s">
        <v>113</v>
      </c>
      <c r="D30" s="197">
        <v>2</v>
      </c>
      <c r="E30" s="197" t="s">
        <v>59</v>
      </c>
      <c r="F30" s="197" t="s">
        <v>465</v>
      </c>
      <c r="G30" s="198" t="s">
        <v>60</v>
      </c>
      <c r="H30" s="199">
        <v>4</v>
      </c>
      <c r="I30" s="199">
        <v>6</v>
      </c>
      <c r="J30" s="199">
        <v>8</v>
      </c>
      <c r="K30" s="200">
        <v>10</v>
      </c>
      <c r="L30" s="201" t="s">
        <v>535</v>
      </c>
      <c r="M30" s="112"/>
      <c r="N30" s="112"/>
      <c r="O30" s="112"/>
      <c r="P30" s="113"/>
      <c r="Q30" s="112"/>
      <c r="R30" s="39">
        <f t="shared" si="8"/>
        <v>0</v>
      </c>
      <c r="S30" s="112"/>
      <c r="T30" s="112"/>
      <c r="U30" s="112"/>
      <c r="V30" s="112"/>
      <c r="W30" s="112"/>
      <c r="X30" s="39">
        <f t="shared" si="9"/>
        <v>0</v>
      </c>
      <c r="Y30" s="112"/>
      <c r="Z30" s="112"/>
      <c r="AA30" s="112"/>
      <c r="AB30" s="112"/>
      <c r="AC30" s="112"/>
      <c r="AD30" s="39">
        <f t="shared" si="10"/>
        <v>0</v>
      </c>
      <c r="AE30" s="112"/>
      <c r="AF30" s="112"/>
      <c r="AG30" s="112"/>
      <c r="AH30" s="112"/>
      <c r="AI30" s="112"/>
      <c r="AJ30" s="39">
        <f t="shared" si="11"/>
        <v>0</v>
      </c>
      <c r="AK30" s="40">
        <f t="shared" si="13"/>
        <v>0</v>
      </c>
      <c r="AL30" s="40">
        <f t="shared" si="14"/>
        <v>0</v>
      </c>
      <c r="AM30" s="40">
        <f t="shared" si="15"/>
        <v>0</v>
      </c>
      <c r="AN30" s="40">
        <f t="shared" si="16"/>
        <v>0</v>
      </c>
      <c r="AO30" s="40">
        <f t="shared" si="17"/>
        <v>0</v>
      </c>
      <c r="AP30" s="8">
        <f t="shared" si="12"/>
        <v>0</v>
      </c>
    </row>
    <row r="31" spans="1:42" s="76" customFormat="1" ht="72.75">
      <c r="A31" s="187" t="s">
        <v>422</v>
      </c>
      <c r="B31" s="171" t="s">
        <v>660</v>
      </c>
      <c r="C31" s="188" t="s">
        <v>301</v>
      </c>
      <c r="D31" s="206">
        <v>500</v>
      </c>
      <c r="E31" s="206">
        <v>1600</v>
      </c>
      <c r="F31" s="206" t="s">
        <v>464</v>
      </c>
      <c r="G31" s="207"/>
      <c r="H31" s="207">
        <f>+E31+500</f>
        <v>2100</v>
      </c>
      <c r="I31" s="207">
        <f>+H31+500</f>
        <v>2600</v>
      </c>
      <c r="J31" s="207">
        <f>+I31+500</f>
        <v>3100</v>
      </c>
      <c r="K31" s="207">
        <f>+J31+500</f>
        <v>3600</v>
      </c>
      <c r="L31" s="208" t="s">
        <v>661</v>
      </c>
      <c r="M31" s="38"/>
      <c r="N31" s="38">
        <v>385</v>
      </c>
      <c r="O31" s="38"/>
      <c r="P31" s="39"/>
      <c r="Q31" s="38"/>
      <c r="R31" s="39">
        <f t="shared" si="8"/>
        <v>385</v>
      </c>
      <c r="S31" s="38"/>
      <c r="T31" s="38">
        <v>404</v>
      </c>
      <c r="U31" s="38"/>
      <c r="V31" s="38"/>
      <c r="W31" s="38"/>
      <c r="X31" s="39">
        <f t="shared" si="9"/>
        <v>404</v>
      </c>
      <c r="Y31" s="38"/>
      <c r="Z31" s="38">
        <v>424</v>
      </c>
      <c r="AA31" s="38"/>
      <c r="AB31" s="38"/>
      <c r="AC31" s="38"/>
      <c r="AD31" s="39">
        <f t="shared" si="10"/>
        <v>424</v>
      </c>
      <c r="AE31" s="38"/>
      <c r="AF31" s="38">
        <v>446</v>
      </c>
      <c r="AG31" s="38"/>
      <c r="AH31" s="38"/>
      <c r="AI31" s="38"/>
      <c r="AJ31" s="39">
        <f t="shared" si="11"/>
        <v>446</v>
      </c>
      <c r="AK31" s="40">
        <f t="shared" si="13"/>
        <v>0</v>
      </c>
      <c r="AL31" s="40">
        <f t="shared" si="14"/>
        <v>1659</v>
      </c>
      <c r="AM31" s="40">
        <f t="shared" si="15"/>
        <v>0</v>
      </c>
      <c r="AN31" s="40">
        <f t="shared" si="16"/>
        <v>0</v>
      </c>
      <c r="AO31" s="40">
        <f t="shared" si="17"/>
        <v>0</v>
      </c>
      <c r="AP31" s="8">
        <f t="shared" si="12"/>
        <v>1659</v>
      </c>
    </row>
    <row r="32" spans="1:42" s="76" customFormat="1" ht="26.25" customHeight="1">
      <c r="A32" s="353" t="s">
        <v>6</v>
      </c>
      <c r="B32" s="353" t="s">
        <v>7</v>
      </c>
      <c r="C32" s="25" t="s">
        <v>8</v>
      </c>
      <c r="D32" s="69">
        <v>1</v>
      </c>
      <c r="E32" s="69">
        <v>1</v>
      </c>
      <c r="F32" s="69" t="s">
        <v>464</v>
      </c>
      <c r="G32" s="69" t="s">
        <v>10</v>
      </c>
      <c r="H32" s="69">
        <v>1</v>
      </c>
      <c r="I32" s="69">
        <v>1</v>
      </c>
      <c r="J32" s="69">
        <v>1</v>
      </c>
      <c r="K32" s="69">
        <v>1</v>
      </c>
      <c r="L32" s="23" t="s">
        <v>625</v>
      </c>
      <c r="M32" s="38">
        <v>5</v>
      </c>
      <c r="N32" s="38"/>
      <c r="O32" s="38"/>
      <c r="P32" s="39"/>
      <c r="Q32" s="39"/>
      <c r="R32" s="39">
        <f t="shared" si="8"/>
        <v>5</v>
      </c>
      <c r="S32" s="38">
        <v>5</v>
      </c>
      <c r="T32" s="38"/>
      <c r="U32" s="38"/>
      <c r="V32" s="38"/>
      <c r="W32" s="38"/>
      <c r="X32" s="39">
        <f t="shared" si="9"/>
        <v>5</v>
      </c>
      <c r="Y32" s="38">
        <v>6</v>
      </c>
      <c r="Z32" s="38"/>
      <c r="AA32" s="38"/>
      <c r="AB32" s="38"/>
      <c r="AC32" s="38"/>
      <c r="AD32" s="39">
        <f t="shared" si="10"/>
        <v>6</v>
      </c>
      <c r="AE32" s="38">
        <v>6</v>
      </c>
      <c r="AF32" s="38"/>
      <c r="AG32" s="38"/>
      <c r="AH32" s="38"/>
      <c r="AI32" s="38"/>
      <c r="AJ32" s="39">
        <f t="shared" si="11"/>
        <v>6</v>
      </c>
      <c r="AK32" s="40">
        <f t="shared" si="13"/>
        <v>22</v>
      </c>
      <c r="AL32" s="40">
        <f t="shared" si="14"/>
        <v>0</v>
      </c>
      <c r="AM32" s="40">
        <f t="shared" si="15"/>
        <v>0</v>
      </c>
      <c r="AN32" s="40">
        <f t="shared" si="16"/>
        <v>0</v>
      </c>
      <c r="AO32" s="40">
        <f t="shared" si="17"/>
        <v>0</v>
      </c>
      <c r="AP32" s="8">
        <f t="shared" si="12"/>
        <v>22</v>
      </c>
    </row>
    <row r="33" spans="1:42" s="76" customFormat="1" ht="36">
      <c r="A33" s="353"/>
      <c r="B33" s="353"/>
      <c r="C33" s="25" t="s">
        <v>9</v>
      </c>
      <c r="D33" s="69">
        <v>1</v>
      </c>
      <c r="E33" s="69">
        <v>1</v>
      </c>
      <c r="F33" s="69" t="s">
        <v>464</v>
      </c>
      <c r="G33" s="69" t="s">
        <v>11</v>
      </c>
      <c r="H33" s="69">
        <v>1</v>
      </c>
      <c r="I33" s="69">
        <v>1</v>
      </c>
      <c r="J33" s="69">
        <v>1</v>
      </c>
      <c r="K33" s="69">
        <v>1</v>
      </c>
      <c r="L33" s="23" t="s">
        <v>625</v>
      </c>
      <c r="M33" s="38"/>
      <c r="N33" s="38"/>
      <c r="O33" s="38">
        <v>1</v>
      </c>
      <c r="P33" s="39"/>
      <c r="Q33" s="39"/>
      <c r="R33" s="39">
        <f t="shared" si="8"/>
        <v>1</v>
      </c>
      <c r="S33" s="38"/>
      <c r="T33" s="38"/>
      <c r="U33" s="38">
        <v>1</v>
      </c>
      <c r="V33" s="38"/>
      <c r="W33" s="38"/>
      <c r="X33" s="39">
        <f t="shared" si="9"/>
        <v>1</v>
      </c>
      <c r="Y33" s="38"/>
      <c r="Z33" s="38"/>
      <c r="AA33" s="38">
        <v>1</v>
      </c>
      <c r="AB33" s="38"/>
      <c r="AC33" s="38"/>
      <c r="AD33" s="39">
        <f t="shared" si="10"/>
        <v>1</v>
      </c>
      <c r="AE33" s="38"/>
      <c r="AF33" s="38"/>
      <c r="AG33" s="38">
        <v>1</v>
      </c>
      <c r="AH33" s="38"/>
      <c r="AI33" s="38"/>
      <c r="AJ33" s="39">
        <f>+SUM(AE33:AI33)</f>
        <v>1</v>
      </c>
      <c r="AK33" s="40">
        <f t="shared" si="13"/>
        <v>0</v>
      </c>
      <c r="AL33" s="40">
        <f t="shared" si="14"/>
        <v>0</v>
      </c>
      <c r="AM33" s="40">
        <f t="shared" si="15"/>
        <v>4</v>
      </c>
      <c r="AN33" s="40">
        <f t="shared" si="16"/>
        <v>0</v>
      </c>
      <c r="AO33" s="40">
        <f t="shared" si="17"/>
        <v>0</v>
      </c>
      <c r="AP33" s="8">
        <f t="shared" si="12"/>
        <v>4</v>
      </c>
    </row>
    <row r="34" spans="1:42" s="98" customFormat="1" ht="15">
      <c r="A34" s="308" t="s">
        <v>484</v>
      </c>
      <c r="B34" s="308"/>
      <c r="C34" s="308"/>
      <c r="D34" s="78"/>
      <c r="E34" s="78"/>
      <c r="F34" s="78"/>
      <c r="G34" s="78"/>
      <c r="H34" s="78"/>
      <c r="I34" s="78"/>
      <c r="J34" s="78"/>
      <c r="K34" s="78"/>
      <c r="L34" s="78"/>
      <c r="M34" s="78">
        <f>+SUM(M22:M33)</f>
        <v>75</v>
      </c>
      <c r="N34" s="78">
        <f aca="true" t="shared" si="18" ref="N34:AP34">+SUM(N22:N33)</f>
        <v>390</v>
      </c>
      <c r="O34" s="78">
        <f t="shared" si="18"/>
        <v>1</v>
      </c>
      <c r="P34" s="78">
        <f t="shared" si="18"/>
        <v>25</v>
      </c>
      <c r="Q34" s="78">
        <f t="shared" si="18"/>
        <v>10</v>
      </c>
      <c r="R34" s="78">
        <f t="shared" si="18"/>
        <v>501</v>
      </c>
      <c r="S34" s="78">
        <f t="shared" si="18"/>
        <v>166</v>
      </c>
      <c r="T34" s="78">
        <f t="shared" si="18"/>
        <v>410</v>
      </c>
      <c r="U34" s="78">
        <f t="shared" si="18"/>
        <v>1</v>
      </c>
      <c r="V34" s="78">
        <f t="shared" si="18"/>
        <v>115</v>
      </c>
      <c r="W34" s="78">
        <f t="shared" si="18"/>
        <v>0</v>
      </c>
      <c r="X34" s="78">
        <f t="shared" si="18"/>
        <v>692</v>
      </c>
      <c r="Y34" s="78">
        <f t="shared" si="18"/>
        <v>133</v>
      </c>
      <c r="Z34" s="78">
        <f t="shared" si="18"/>
        <v>430</v>
      </c>
      <c r="AA34" s="78">
        <f t="shared" si="18"/>
        <v>1</v>
      </c>
      <c r="AB34" s="78">
        <f t="shared" si="18"/>
        <v>85</v>
      </c>
      <c r="AC34" s="78">
        <f t="shared" si="18"/>
        <v>0</v>
      </c>
      <c r="AD34" s="78">
        <f t="shared" si="18"/>
        <v>649</v>
      </c>
      <c r="AE34" s="78">
        <f t="shared" si="18"/>
        <v>87</v>
      </c>
      <c r="AF34" s="78">
        <f t="shared" si="18"/>
        <v>451</v>
      </c>
      <c r="AG34" s="78">
        <f>+SUM(AG22:AG33)</f>
        <v>1</v>
      </c>
      <c r="AH34" s="78">
        <f t="shared" si="18"/>
        <v>35</v>
      </c>
      <c r="AI34" s="78">
        <f t="shared" si="18"/>
        <v>0</v>
      </c>
      <c r="AJ34" s="78">
        <f t="shared" si="18"/>
        <v>574</v>
      </c>
      <c r="AK34" s="78">
        <f t="shared" si="18"/>
        <v>461</v>
      </c>
      <c r="AL34" s="78">
        <f t="shared" si="18"/>
        <v>1681</v>
      </c>
      <c r="AM34" s="78">
        <f t="shared" si="18"/>
        <v>4</v>
      </c>
      <c r="AN34" s="78">
        <f t="shared" si="18"/>
        <v>260</v>
      </c>
      <c r="AO34" s="78">
        <f t="shared" si="18"/>
        <v>10</v>
      </c>
      <c r="AP34" s="78">
        <f t="shared" si="18"/>
        <v>2416</v>
      </c>
    </row>
    <row r="35" spans="1:42" s="98" customFormat="1" ht="15">
      <c r="A35" s="220"/>
      <c r="B35" s="220"/>
      <c r="C35" s="220"/>
      <c r="D35" s="220"/>
      <c r="E35" s="220"/>
      <c r="F35" s="220"/>
      <c r="G35" s="220"/>
      <c r="H35" s="220"/>
      <c r="I35" s="220"/>
      <c r="J35" s="220"/>
      <c r="K35" s="220"/>
      <c r="L35" s="220"/>
      <c r="M35" s="220">
        <f>+M34-M33-M32-M31</f>
        <v>70</v>
      </c>
      <c r="N35" s="220">
        <f aca="true" t="shared" si="19" ref="N35:AP35">+N34-N33-N32-N31</f>
        <v>5</v>
      </c>
      <c r="O35" s="220">
        <f t="shared" si="19"/>
        <v>0</v>
      </c>
      <c r="P35" s="220">
        <f t="shared" si="19"/>
        <v>25</v>
      </c>
      <c r="Q35" s="220">
        <f t="shared" si="19"/>
        <v>10</v>
      </c>
      <c r="R35" s="220">
        <f t="shared" si="19"/>
        <v>110</v>
      </c>
      <c r="S35" s="220">
        <f t="shared" si="19"/>
        <v>161</v>
      </c>
      <c r="T35" s="220">
        <f t="shared" si="19"/>
        <v>6</v>
      </c>
      <c r="U35" s="220">
        <f t="shared" si="19"/>
        <v>0</v>
      </c>
      <c r="V35" s="220">
        <f t="shared" si="19"/>
        <v>115</v>
      </c>
      <c r="W35" s="220">
        <f t="shared" si="19"/>
        <v>0</v>
      </c>
      <c r="X35" s="220">
        <f t="shared" si="19"/>
        <v>282</v>
      </c>
      <c r="Y35" s="220">
        <f t="shared" si="19"/>
        <v>127</v>
      </c>
      <c r="Z35" s="220">
        <f t="shared" si="19"/>
        <v>6</v>
      </c>
      <c r="AA35" s="220">
        <f t="shared" si="19"/>
        <v>0</v>
      </c>
      <c r="AB35" s="220">
        <f t="shared" si="19"/>
        <v>85</v>
      </c>
      <c r="AC35" s="220">
        <f t="shared" si="19"/>
        <v>0</v>
      </c>
      <c r="AD35" s="220">
        <f t="shared" si="19"/>
        <v>218</v>
      </c>
      <c r="AE35" s="220">
        <f t="shared" si="19"/>
        <v>81</v>
      </c>
      <c r="AF35" s="220">
        <f t="shared" si="19"/>
        <v>5</v>
      </c>
      <c r="AG35" s="220">
        <f t="shared" si="19"/>
        <v>0</v>
      </c>
      <c r="AH35" s="220">
        <f t="shared" si="19"/>
        <v>35</v>
      </c>
      <c r="AI35" s="220">
        <f t="shared" si="19"/>
        <v>0</v>
      </c>
      <c r="AJ35" s="220">
        <f t="shared" si="19"/>
        <v>121</v>
      </c>
      <c r="AK35" s="220">
        <f t="shared" si="19"/>
        <v>439</v>
      </c>
      <c r="AL35" s="220">
        <f t="shared" si="19"/>
        <v>22</v>
      </c>
      <c r="AM35" s="220">
        <f t="shared" si="19"/>
        <v>0</v>
      </c>
      <c r="AN35" s="220">
        <f t="shared" si="19"/>
        <v>260</v>
      </c>
      <c r="AO35" s="220">
        <f t="shared" si="19"/>
        <v>10</v>
      </c>
      <c r="AP35" s="220">
        <f t="shared" si="19"/>
        <v>731</v>
      </c>
    </row>
    <row r="36" spans="1:42" s="76" customFormat="1" ht="21.75" customHeight="1">
      <c r="A36" s="383" t="s">
        <v>615</v>
      </c>
      <c r="B36" s="383"/>
      <c r="C36" s="383"/>
      <c r="D36" s="383"/>
      <c r="E36" s="383"/>
      <c r="F36" s="383"/>
      <c r="G36" s="383"/>
      <c r="H36" s="383"/>
      <c r="I36" s="383"/>
      <c r="J36" s="383"/>
      <c r="K36" s="383"/>
      <c r="L36" s="383"/>
      <c r="M36" s="32"/>
      <c r="N36" s="3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row>
    <row r="37" spans="1:14" s="2" customFormat="1" ht="59.25" customHeight="1">
      <c r="A37" s="316" t="s">
        <v>302</v>
      </c>
      <c r="B37" s="316"/>
      <c r="C37" s="316"/>
      <c r="D37" s="316"/>
      <c r="E37" s="316"/>
      <c r="F37" s="316"/>
      <c r="G37" s="316"/>
      <c r="H37" s="316"/>
      <c r="I37" s="316"/>
      <c r="J37" s="316"/>
      <c r="K37" s="316"/>
      <c r="L37" s="316"/>
      <c r="M37" s="11"/>
      <c r="N37" s="11"/>
    </row>
    <row r="38" spans="1:42" s="76" customFormat="1" ht="16.5" customHeight="1">
      <c r="A38" s="381" t="s">
        <v>590</v>
      </c>
      <c r="B38" s="381"/>
      <c r="C38" s="381"/>
      <c r="D38" s="381"/>
      <c r="E38" s="381"/>
      <c r="F38" s="381"/>
      <c r="G38" s="381"/>
      <c r="H38" s="381"/>
      <c r="I38" s="381"/>
      <c r="J38" s="381"/>
      <c r="K38" s="381"/>
      <c r="L38" s="381"/>
      <c r="M38" s="29"/>
      <c r="N38" s="29"/>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row>
    <row r="39" spans="1:42" s="91" customFormat="1" ht="18" customHeight="1">
      <c r="A39" s="304" t="s">
        <v>450</v>
      </c>
      <c r="B39" s="304" t="s">
        <v>451</v>
      </c>
      <c r="C39" s="326" t="s">
        <v>452</v>
      </c>
      <c r="D39" s="304" t="s">
        <v>453</v>
      </c>
      <c r="E39" s="304" t="s">
        <v>454</v>
      </c>
      <c r="F39" s="375" t="s">
        <v>455</v>
      </c>
      <c r="G39" s="375" t="s">
        <v>641</v>
      </c>
      <c r="H39" s="375" t="s">
        <v>657</v>
      </c>
      <c r="I39" s="375" t="s">
        <v>658</v>
      </c>
      <c r="J39" s="375" t="s">
        <v>659</v>
      </c>
      <c r="K39" s="375" t="s">
        <v>456</v>
      </c>
      <c r="L39" s="304" t="s">
        <v>449</v>
      </c>
      <c r="M39" s="380">
        <v>2008</v>
      </c>
      <c r="N39" s="380"/>
      <c r="O39" s="380"/>
      <c r="P39" s="380"/>
      <c r="Q39" s="380"/>
      <c r="R39" s="380"/>
      <c r="S39" s="380">
        <v>2009</v>
      </c>
      <c r="T39" s="380"/>
      <c r="U39" s="380"/>
      <c r="V39" s="380"/>
      <c r="W39" s="380"/>
      <c r="X39" s="380"/>
      <c r="Y39" s="380">
        <v>2010</v>
      </c>
      <c r="Z39" s="380"/>
      <c r="AA39" s="380"/>
      <c r="AB39" s="380"/>
      <c r="AC39" s="380"/>
      <c r="AD39" s="380"/>
      <c r="AE39" s="380">
        <v>2011</v>
      </c>
      <c r="AF39" s="380"/>
      <c r="AG39" s="380"/>
      <c r="AH39" s="380"/>
      <c r="AI39" s="380"/>
      <c r="AJ39" s="380"/>
      <c r="AK39" s="380" t="s">
        <v>448</v>
      </c>
      <c r="AL39" s="380"/>
      <c r="AM39" s="380"/>
      <c r="AN39" s="380"/>
      <c r="AO39" s="380"/>
      <c r="AP39" s="380"/>
    </row>
    <row r="40" spans="1:42" s="91" customFormat="1" ht="15">
      <c r="A40" s="304"/>
      <c r="B40" s="304"/>
      <c r="C40" s="326"/>
      <c r="D40" s="304"/>
      <c r="E40" s="304"/>
      <c r="F40" s="375"/>
      <c r="G40" s="375"/>
      <c r="H40" s="375"/>
      <c r="I40" s="375"/>
      <c r="J40" s="375"/>
      <c r="K40" s="375"/>
      <c r="L40" s="304"/>
      <c r="M40" s="54" t="s">
        <v>457</v>
      </c>
      <c r="N40" s="54" t="s">
        <v>458</v>
      </c>
      <c r="O40" s="54" t="s">
        <v>459</v>
      </c>
      <c r="P40" s="54" t="s">
        <v>460</v>
      </c>
      <c r="Q40" s="54" t="s">
        <v>461</v>
      </c>
      <c r="R40" s="54" t="s">
        <v>448</v>
      </c>
      <c r="S40" s="54" t="s">
        <v>457</v>
      </c>
      <c r="T40" s="54" t="s">
        <v>458</v>
      </c>
      <c r="U40" s="54" t="s">
        <v>459</v>
      </c>
      <c r="V40" s="54" t="s">
        <v>460</v>
      </c>
      <c r="W40" s="54" t="s">
        <v>461</v>
      </c>
      <c r="X40" s="54" t="s">
        <v>448</v>
      </c>
      <c r="Y40" s="54" t="s">
        <v>457</v>
      </c>
      <c r="Z40" s="54" t="s">
        <v>458</v>
      </c>
      <c r="AA40" s="54" t="s">
        <v>459</v>
      </c>
      <c r="AB40" s="54" t="s">
        <v>460</v>
      </c>
      <c r="AC40" s="54" t="s">
        <v>461</v>
      </c>
      <c r="AD40" s="54" t="s">
        <v>448</v>
      </c>
      <c r="AE40" s="54" t="s">
        <v>457</v>
      </c>
      <c r="AF40" s="54" t="s">
        <v>458</v>
      </c>
      <c r="AG40" s="54" t="s">
        <v>459</v>
      </c>
      <c r="AH40" s="54" t="s">
        <v>460</v>
      </c>
      <c r="AI40" s="54" t="s">
        <v>461</v>
      </c>
      <c r="AJ40" s="54" t="s">
        <v>448</v>
      </c>
      <c r="AK40" s="54" t="s">
        <v>457</v>
      </c>
      <c r="AL40" s="54" t="s">
        <v>458</v>
      </c>
      <c r="AM40" s="54" t="s">
        <v>459</v>
      </c>
      <c r="AN40" s="54" t="s">
        <v>460</v>
      </c>
      <c r="AO40" s="54" t="s">
        <v>461</v>
      </c>
      <c r="AP40" s="121" t="s">
        <v>448</v>
      </c>
    </row>
    <row r="41" spans="1:42" s="91" customFormat="1" ht="60">
      <c r="A41" s="23" t="s">
        <v>64</v>
      </c>
      <c r="B41" s="263" t="s">
        <v>65</v>
      </c>
      <c r="C41" s="171" t="s">
        <v>66</v>
      </c>
      <c r="D41" s="23" t="s">
        <v>67</v>
      </c>
      <c r="E41" s="23" t="s">
        <v>68</v>
      </c>
      <c r="F41" s="258" t="s">
        <v>464</v>
      </c>
      <c r="G41" s="258" t="s">
        <v>69</v>
      </c>
      <c r="H41" s="258">
        <v>12</v>
      </c>
      <c r="I41" s="258">
        <v>12</v>
      </c>
      <c r="J41" s="258">
        <v>12</v>
      </c>
      <c r="K41" s="258">
        <v>12</v>
      </c>
      <c r="L41" s="209" t="s">
        <v>304</v>
      </c>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121"/>
    </row>
    <row r="42" spans="1:42" s="76" customFormat="1" ht="84.75">
      <c r="A42" s="376" t="s">
        <v>502</v>
      </c>
      <c r="B42" s="384" t="s">
        <v>303</v>
      </c>
      <c r="C42" s="171" t="s">
        <v>503</v>
      </c>
      <c r="D42" s="207">
        <v>1</v>
      </c>
      <c r="E42" s="171" t="s">
        <v>423</v>
      </c>
      <c r="F42" s="207" t="s">
        <v>465</v>
      </c>
      <c r="G42" s="171" t="s">
        <v>424</v>
      </c>
      <c r="H42" s="207">
        <v>2</v>
      </c>
      <c r="I42" s="207">
        <v>2</v>
      </c>
      <c r="J42" s="207">
        <v>2</v>
      </c>
      <c r="K42" s="207">
        <v>2</v>
      </c>
      <c r="L42" s="209" t="s">
        <v>304</v>
      </c>
      <c r="M42" s="38"/>
      <c r="N42" s="38"/>
      <c r="O42" s="38">
        <v>2</v>
      </c>
      <c r="P42" s="39"/>
      <c r="Q42" s="38"/>
      <c r="R42" s="39">
        <f aca="true" t="shared" si="20" ref="R42:R47">+SUM(M42:Q42)</f>
        <v>2</v>
      </c>
      <c r="S42" s="38"/>
      <c r="T42" s="38"/>
      <c r="U42" s="38">
        <v>2</v>
      </c>
      <c r="V42" s="38"/>
      <c r="W42" s="38"/>
      <c r="X42" s="39">
        <f aca="true" t="shared" si="21" ref="X42:X47">+SUM(S42:W42)</f>
        <v>2</v>
      </c>
      <c r="Y42" s="38"/>
      <c r="Z42" s="38"/>
      <c r="AA42" s="38">
        <v>2</v>
      </c>
      <c r="AB42" s="38"/>
      <c r="AC42" s="38"/>
      <c r="AD42" s="39">
        <f aca="true" t="shared" si="22" ref="AD42:AD47">+SUM(Y42:AC42)</f>
        <v>2</v>
      </c>
      <c r="AE42" s="38"/>
      <c r="AF42" s="38"/>
      <c r="AG42" s="38">
        <v>2</v>
      </c>
      <c r="AH42" s="38"/>
      <c r="AI42" s="38"/>
      <c r="AJ42" s="39">
        <f aca="true" t="shared" si="23" ref="AJ42:AJ47">+SUM(AE42:AI42)</f>
        <v>2</v>
      </c>
      <c r="AK42" s="40">
        <f aca="true" t="shared" si="24" ref="AK42:AO47">+M42+S42+Y42+AE42</f>
        <v>0</v>
      </c>
      <c r="AL42" s="40">
        <f t="shared" si="24"/>
        <v>0</v>
      </c>
      <c r="AM42" s="40">
        <f t="shared" si="24"/>
        <v>8</v>
      </c>
      <c r="AN42" s="40">
        <f t="shared" si="24"/>
        <v>0</v>
      </c>
      <c r="AO42" s="40">
        <f t="shared" si="24"/>
        <v>0</v>
      </c>
      <c r="AP42" s="8">
        <f aca="true" t="shared" si="25" ref="AP42:AP47">+SUM(AK42:AO42)</f>
        <v>8</v>
      </c>
    </row>
    <row r="43" spans="1:42" s="76" customFormat="1" ht="72.75">
      <c r="A43" s="376"/>
      <c r="B43" s="385"/>
      <c r="C43" s="171" t="s">
        <v>504</v>
      </c>
      <c r="D43" s="207">
        <v>0</v>
      </c>
      <c r="E43" s="171" t="s">
        <v>70</v>
      </c>
      <c r="F43" s="207" t="s">
        <v>465</v>
      </c>
      <c r="G43" s="171" t="s">
        <v>71</v>
      </c>
      <c r="H43" s="207">
        <v>10</v>
      </c>
      <c r="I43" s="207">
        <v>20</v>
      </c>
      <c r="J43" s="207">
        <v>30</v>
      </c>
      <c r="K43" s="207">
        <v>40</v>
      </c>
      <c r="L43" s="209" t="s">
        <v>304</v>
      </c>
      <c r="M43" s="38"/>
      <c r="N43" s="38"/>
      <c r="O43" s="38">
        <v>1</v>
      </c>
      <c r="P43" s="39"/>
      <c r="Q43" s="38"/>
      <c r="R43" s="39">
        <f t="shared" si="20"/>
        <v>1</v>
      </c>
      <c r="S43" s="38"/>
      <c r="T43" s="38"/>
      <c r="U43" s="38">
        <v>1</v>
      </c>
      <c r="V43" s="38"/>
      <c r="W43" s="38"/>
      <c r="X43" s="39">
        <f t="shared" si="21"/>
        <v>1</v>
      </c>
      <c r="Y43" s="38"/>
      <c r="Z43" s="38"/>
      <c r="AA43" s="38">
        <v>1</v>
      </c>
      <c r="AB43" s="38"/>
      <c r="AC43" s="38"/>
      <c r="AD43" s="39">
        <f t="shared" si="22"/>
        <v>1</v>
      </c>
      <c r="AE43" s="38"/>
      <c r="AF43" s="38"/>
      <c r="AG43" s="38">
        <v>1</v>
      </c>
      <c r="AH43" s="38"/>
      <c r="AI43" s="38"/>
      <c r="AJ43" s="39">
        <f t="shared" si="23"/>
        <v>1</v>
      </c>
      <c r="AK43" s="40">
        <f t="shared" si="24"/>
        <v>0</v>
      </c>
      <c r="AL43" s="40">
        <f t="shared" si="24"/>
        <v>0</v>
      </c>
      <c r="AM43" s="40">
        <f t="shared" si="24"/>
        <v>4</v>
      </c>
      <c r="AN43" s="40">
        <f t="shared" si="24"/>
        <v>0</v>
      </c>
      <c r="AO43" s="40">
        <f t="shared" si="24"/>
        <v>0</v>
      </c>
      <c r="AP43" s="8">
        <f t="shared" si="25"/>
        <v>4</v>
      </c>
    </row>
    <row r="44" spans="1:42" s="76" customFormat="1" ht="96.75">
      <c r="A44" s="376" t="s">
        <v>505</v>
      </c>
      <c r="B44" s="384" t="s">
        <v>61</v>
      </c>
      <c r="C44" s="171" t="s">
        <v>506</v>
      </c>
      <c r="D44" s="207">
        <v>0</v>
      </c>
      <c r="E44" s="34" t="s">
        <v>425</v>
      </c>
      <c r="F44" s="206" t="s">
        <v>465</v>
      </c>
      <c r="G44" s="173" t="s">
        <v>507</v>
      </c>
      <c r="H44" s="207">
        <v>25</v>
      </c>
      <c r="I44" s="207">
        <v>50</v>
      </c>
      <c r="J44" s="207">
        <v>75</v>
      </c>
      <c r="K44" s="207">
        <v>100</v>
      </c>
      <c r="L44" s="209" t="s">
        <v>304</v>
      </c>
      <c r="M44" s="38"/>
      <c r="N44" s="38"/>
      <c r="O44" s="38">
        <v>20</v>
      </c>
      <c r="P44" s="39"/>
      <c r="Q44" s="38">
        <v>20</v>
      </c>
      <c r="R44" s="39">
        <f t="shared" si="20"/>
        <v>40</v>
      </c>
      <c r="S44" s="38"/>
      <c r="T44" s="38"/>
      <c r="U44" s="38">
        <v>20</v>
      </c>
      <c r="V44" s="38"/>
      <c r="W44" s="38">
        <v>21</v>
      </c>
      <c r="X44" s="39">
        <f t="shared" si="21"/>
        <v>41</v>
      </c>
      <c r="Y44" s="38">
        <v>10</v>
      </c>
      <c r="Z44" s="38"/>
      <c r="AA44" s="38">
        <v>15</v>
      </c>
      <c r="AB44" s="38"/>
      <c r="AC44" s="38">
        <v>22</v>
      </c>
      <c r="AD44" s="39">
        <f t="shared" si="22"/>
        <v>47</v>
      </c>
      <c r="AE44" s="38">
        <v>11</v>
      </c>
      <c r="AF44" s="38"/>
      <c r="AG44" s="38">
        <v>15</v>
      </c>
      <c r="AH44" s="38"/>
      <c r="AI44" s="38">
        <v>23</v>
      </c>
      <c r="AJ44" s="39">
        <f t="shared" si="23"/>
        <v>49</v>
      </c>
      <c r="AK44" s="40">
        <f t="shared" si="24"/>
        <v>21</v>
      </c>
      <c r="AL44" s="40">
        <f t="shared" si="24"/>
        <v>0</v>
      </c>
      <c r="AM44" s="40">
        <f t="shared" si="24"/>
        <v>70</v>
      </c>
      <c r="AN44" s="40">
        <f t="shared" si="24"/>
        <v>0</v>
      </c>
      <c r="AO44" s="40">
        <f t="shared" si="24"/>
        <v>86</v>
      </c>
      <c r="AP44" s="8">
        <f t="shared" si="25"/>
        <v>177</v>
      </c>
    </row>
    <row r="45" spans="1:42" s="76" customFormat="1" ht="84.75">
      <c r="A45" s="376"/>
      <c r="B45" s="385"/>
      <c r="C45" s="171" t="s">
        <v>508</v>
      </c>
      <c r="D45" s="210">
        <v>0</v>
      </c>
      <c r="E45" s="171" t="s">
        <v>618</v>
      </c>
      <c r="F45" s="206" t="s">
        <v>465</v>
      </c>
      <c r="G45" s="34" t="s">
        <v>509</v>
      </c>
      <c r="H45" s="210">
        <v>0</v>
      </c>
      <c r="I45" s="210">
        <v>0</v>
      </c>
      <c r="J45" s="210">
        <v>50</v>
      </c>
      <c r="K45" s="210">
        <v>0</v>
      </c>
      <c r="L45" s="209" t="s">
        <v>304</v>
      </c>
      <c r="M45" s="38"/>
      <c r="N45" s="38"/>
      <c r="O45" s="38"/>
      <c r="P45" s="39"/>
      <c r="Q45" s="38"/>
      <c r="R45" s="39">
        <f t="shared" si="20"/>
        <v>0</v>
      </c>
      <c r="S45" s="38"/>
      <c r="T45" s="38"/>
      <c r="U45" s="38"/>
      <c r="V45" s="38"/>
      <c r="W45" s="38"/>
      <c r="X45" s="39">
        <f t="shared" si="21"/>
        <v>0</v>
      </c>
      <c r="Y45" s="38"/>
      <c r="Z45" s="38"/>
      <c r="AA45" s="38">
        <v>100</v>
      </c>
      <c r="AB45" s="38"/>
      <c r="AC45" s="38"/>
      <c r="AD45" s="39">
        <f t="shared" si="22"/>
        <v>100</v>
      </c>
      <c r="AE45" s="38"/>
      <c r="AF45" s="38"/>
      <c r="AG45" s="38">
        <v>105</v>
      </c>
      <c r="AH45" s="38"/>
      <c r="AI45" s="38"/>
      <c r="AJ45" s="39">
        <f t="shared" si="23"/>
        <v>105</v>
      </c>
      <c r="AK45" s="40">
        <f t="shared" si="24"/>
        <v>0</v>
      </c>
      <c r="AL45" s="40">
        <f t="shared" si="24"/>
        <v>0</v>
      </c>
      <c r="AM45" s="40">
        <f t="shared" si="24"/>
        <v>205</v>
      </c>
      <c r="AN45" s="40">
        <f t="shared" si="24"/>
        <v>0</v>
      </c>
      <c r="AO45" s="40">
        <f t="shared" si="24"/>
        <v>0</v>
      </c>
      <c r="AP45" s="8">
        <f t="shared" si="25"/>
        <v>205</v>
      </c>
    </row>
    <row r="46" spans="1:42" s="99" customFormat="1" ht="84.75">
      <c r="A46" s="376"/>
      <c r="B46" s="385"/>
      <c r="C46" s="171" t="s">
        <v>510</v>
      </c>
      <c r="D46" s="210">
        <v>0</v>
      </c>
      <c r="E46" s="171" t="s">
        <v>511</v>
      </c>
      <c r="F46" s="211" t="s">
        <v>465</v>
      </c>
      <c r="G46" s="171" t="s">
        <v>512</v>
      </c>
      <c r="H46" s="210">
        <v>0</v>
      </c>
      <c r="I46" s="210">
        <v>0</v>
      </c>
      <c r="J46" s="210">
        <v>40</v>
      </c>
      <c r="K46" s="210">
        <v>40</v>
      </c>
      <c r="L46" s="209" t="s">
        <v>304</v>
      </c>
      <c r="M46" s="38"/>
      <c r="N46" s="38"/>
      <c r="O46" s="38">
        <v>3</v>
      </c>
      <c r="P46" s="39"/>
      <c r="Q46" s="38"/>
      <c r="R46" s="39">
        <f t="shared" si="20"/>
        <v>3</v>
      </c>
      <c r="S46" s="38"/>
      <c r="T46" s="38"/>
      <c r="U46" s="38">
        <v>5</v>
      </c>
      <c r="V46" s="38"/>
      <c r="W46" s="38"/>
      <c r="X46" s="39">
        <f t="shared" si="21"/>
        <v>5</v>
      </c>
      <c r="Y46" s="38"/>
      <c r="Z46" s="38"/>
      <c r="AA46" s="38">
        <v>3</v>
      </c>
      <c r="AB46" s="38"/>
      <c r="AC46" s="38"/>
      <c r="AD46" s="39">
        <f t="shared" si="22"/>
        <v>3</v>
      </c>
      <c r="AE46" s="38"/>
      <c r="AF46" s="38"/>
      <c r="AG46" s="38">
        <v>3</v>
      </c>
      <c r="AH46" s="38"/>
      <c r="AI46" s="38"/>
      <c r="AJ46" s="39">
        <f t="shared" si="23"/>
        <v>3</v>
      </c>
      <c r="AK46" s="40">
        <f t="shared" si="24"/>
        <v>0</v>
      </c>
      <c r="AL46" s="40">
        <f t="shared" si="24"/>
        <v>0</v>
      </c>
      <c r="AM46" s="40">
        <f t="shared" si="24"/>
        <v>14</v>
      </c>
      <c r="AN46" s="40">
        <f t="shared" si="24"/>
        <v>0</v>
      </c>
      <c r="AO46" s="40">
        <f t="shared" si="24"/>
        <v>0</v>
      </c>
      <c r="AP46" s="8">
        <f t="shared" si="25"/>
        <v>14</v>
      </c>
    </row>
    <row r="47" spans="1:42" s="99" customFormat="1" ht="36.75">
      <c r="A47" s="376"/>
      <c r="B47" s="396"/>
      <c r="C47" s="171" t="s">
        <v>513</v>
      </c>
      <c r="D47" s="210">
        <v>0</v>
      </c>
      <c r="E47" s="171" t="s">
        <v>514</v>
      </c>
      <c r="F47" s="211" t="s">
        <v>465</v>
      </c>
      <c r="G47" s="171"/>
      <c r="H47" s="210">
        <v>0</v>
      </c>
      <c r="I47" s="210">
        <v>40</v>
      </c>
      <c r="J47" s="210">
        <v>40</v>
      </c>
      <c r="K47" s="210">
        <v>40</v>
      </c>
      <c r="L47" s="209" t="s">
        <v>304</v>
      </c>
      <c r="M47" s="38"/>
      <c r="N47" s="38"/>
      <c r="O47" s="38">
        <v>5</v>
      </c>
      <c r="P47" s="39"/>
      <c r="Q47" s="38"/>
      <c r="R47" s="39">
        <f t="shared" si="20"/>
        <v>5</v>
      </c>
      <c r="S47" s="38"/>
      <c r="T47" s="38"/>
      <c r="U47" s="38">
        <v>5</v>
      </c>
      <c r="V47" s="38"/>
      <c r="W47" s="38"/>
      <c r="X47" s="39">
        <f t="shared" si="21"/>
        <v>5</v>
      </c>
      <c r="Y47" s="38"/>
      <c r="Z47" s="38"/>
      <c r="AA47" s="38">
        <v>6</v>
      </c>
      <c r="AB47" s="38"/>
      <c r="AC47" s="38"/>
      <c r="AD47" s="39">
        <f t="shared" si="22"/>
        <v>6</v>
      </c>
      <c r="AE47" s="38"/>
      <c r="AF47" s="38"/>
      <c r="AG47" s="38">
        <v>7</v>
      </c>
      <c r="AH47" s="38"/>
      <c r="AI47" s="38"/>
      <c r="AJ47" s="39">
        <f t="shared" si="23"/>
        <v>7</v>
      </c>
      <c r="AK47" s="40">
        <f t="shared" si="24"/>
        <v>0</v>
      </c>
      <c r="AL47" s="40">
        <f t="shared" si="24"/>
        <v>0</v>
      </c>
      <c r="AM47" s="40">
        <f t="shared" si="24"/>
        <v>23</v>
      </c>
      <c r="AN47" s="40">
        <f t="shared" si="24"/>
        <v>0</v>
      </c>
      <c r="AO47" s="40">
        <f t="shared" si="24"/>
        <v>0</v>
      </c>
      <c r="AP47" s="8">
        <f t="shared" si="25"/>
        <v>23</v>
      </c>
    </row>
    <row r="48" spans="1:42" s="98" customFormat="1" ht="15">
      <c r="A48" s="308" t="s">
        <v>484</v>
      </c>
      <c r="B48" s="308"/>
      <c r="C48" s="308"/>
      <c r="D48" s="78"/>
      <c r="E48" s="78"/>
      <c r="F48" s="78"/>
      <c r="G48" s="78"/>
      <c r="H48" s="78"/>
      <c r="I48" s="78"/>
      <c r="J48" s="78"/>
      <c r="K48" s="78"/>
      <c r="L48" s="78"/>
      <c r="M48" s="78">
        <f>+SUM(M42:M47)</f>
        <v>0</v>
      </c>
      <c r="N48" s="78">
        <f aca="true" t="shared" si="26" ref="N48:AP48">+SUM(N42:N47)</f>
        <v>0</v>
      </c>
      <c r="O48" s="78">
        <f t="shared" si="26"/>
        <v>31</v>
      </c>
      <c r="P48" s="78">
        <f t="shared" si="26"/>
        <v>0</v>
      </c>
      <c r="Q48" s="78">
        <f t="shared" si="26"/>
        <v>20</v>
      </c>
      <c r="R48" s="78">
        <f t="shared" si="26"/>
        <v>51</v>
      </c>
      <c r="S48" s="78">
        <f t="shared" si="26"/>
        <v>0</v>
      </c>
      <c r="T48" s="78">
        <f t="shared" si="26"/>
        <v>0</v>
      </c>
      <c r="U48" s="78">
        <f t="shared" si="26"/>
        <v>33</v>
      </c>
      <c r="V48" s="78">
        <f t="shared" si="26"/>
        <v>0</v>
      </c>
      <c r="W48" s="78">
        <f t="shared" si="26"/>
        <v>21</v>
      </c>
      <c r="X48" s="78">
        <f t="shared" si="26"/>
        <v>54</v>
      </c>
      <c r="Y48" s="78">
        <f t="shared" si="26"/>
        <v>10</v>
      </c>
      <c r="Z48" s="78">
        <f t="shared" si="26"/>
        <v>0</v>
      </c>
      <c r="AA48" s="78">
        <f t="shared" si="26"/>
        <v>127</v>
      </c>
      <c r="AB48" s="78">
        <f t="shared" si="26"/>
        <v>0</v>
      </c>
      <c r="AC48" s="78">
        <f t="shared" si="26"/>
        <v>22</v>
      </c>
      <c r="AD48" s="78">
        <f t="shared" si="26"/>
        <v>159</v>
      </c>
      <c r="AE48" s="78">
        <f t="shared" si="26"/>
        <v>11</v>
      </c>
      <c r="AF48" s="78">
        <f t="shared" si="26"/>
        <v>0</v>
      </c>
      <c r="AG48" s="78">
        <f t="shared" si="26"/>
        <v>133</v>
      </c>
      <c r="AH48" s="78">
        <f t="shared" si="26"/>
        <v>0</v>
      </c>
      <c r="AI48" s="78">
        <f t="shared" si="26"/>
        <v>23</v>
      </c>
      <c r="AJ48" s="78">
        <f t="shared" si="26"/>
        <v>167</v>
      </c>
      <c r="AK48" s="78">
        <f t="shared" si="26"/>
        <v>21</v>
      </c>
      <c r="AL48" s="78">
        <f t="shared" si="26"/>
        <v>0</v>
      </c>
      <c r="AM48" s="78">
        <f t="shared" si="26"/>
        <v>324</v>
      </c>
      <c r="AN48" s="78">
        <f t="shared" si="26"/>
        <v>0</v>
      </c>
      <c r="AO48" s="78">
        <f t="shared" si="26"/>
        <v>86</v>
      </c>
      <c r="AP48" s="78">
        <f t="shared" si="26"/>
        <v>431</v>
      </c>
    </row>
    <row r="49" spans="1:14" s="2" customFormat="1" ht="21.75" customHeight="1">
      <c r="A49" s="352" t="s">
        <v>616</v>
      </c>
      <c r="B49" s="352"/>
      <c r="C49" s="352"/>
      <c r="D49" s="352"/>
      <c r="E49" s="352"/>
      <c r="F49" s="352"/>
      <c r="G49" s="352"/>
      <c r="H49" s="352"/>
      <c r="I49" s="352"/>
      <c r="J49" s="352"/>
      <c r="K49" s="352"/>
      <c r="L49" s="352"/>
      <c r="M49" s="28"/>
      <c r="N49" s="28"/>
    </row>
    <row r="50" spans="1:14" s="2" customFormat="1" ht="43.5" customHeight="1">
      <c r="A50" s="316" t="s">
        <v>205</v>
      </c>
      <c r="B50" s="316"/>
      <c r="C50" s="316"/>
      <c r="D50" s="316"/>
      <c r="E50" s="316"/>
      <c r="F50" s="316"/>
      <c r="G50" s="316"/>
      <c r="H50" s="316"/>
      <c r="I50" s="316"/>
      <c r="J50" s="316"/>
      <c r="K50" s="316"/>
      <c r="L50" s="316"/>
      <c r="M50" s="11"/>
      <c r="N50" s="11"/>
    </row>
    <row r="51" spans="1:42" s="2" customFormat="1" ht="16.5" customHeight="1">
      <c r="A51" s="316" t="s">
        <v>587</v>
      </c>
      <c r="B51" s="316"/>
      <c r="C51" s="316"/>
      <c r="D51" s="316"/>
      <c r="E51" s="316"/>
      <c r="F51" s="316"/>
      <c r="G51" s="316"/>
      <c r="H51" s="316"/>
      <c r="I51" s="316"/>
      <c r="J51" s="316"/>
      <c r="K51" s="316"/>
      <c r="L51" s="316"/>
      <c r="M51" s="29"/>
      <c r="N51" s="29"/>
      <c r="O51" s="3"/>
      <c r="P51" s="3"/>
      <c r="Q51" s="3"/>
      <c r="R51" s="3"/>
      <c r="S51" s="3"/>
      <c r="T51" s="3"/>
      <c r="U51" s="3"/>
      <c r="V51" s="3"/>
      <c r="W51" s="3"/>
      <c r="X51" s="3"/>
      <c r="Y51" s="3"/>
      <c r="Z51" s="3"/>
      <c r="AA51" s="3"/>
      <c r="AB51" s="3"/>
      <c r="AC51" s="3"/>
      <c r="AD51" s="3"/>
      <c r="AE51" s="3"/>
      <c r="AF51" s="3"/>
      <c r="AG51" s="3"/>
      <c r="AH51" s="3"/>
      <c r="AI51" s="3"/>
      <c r="AJ51" s="3"/>
      <c r="AK51" s="3"/>
      <c r="AL51" s="3"/>
      <c r="AM51" s="36"/>
      <c r="AN51" s="36"/>
      <c r="AO51" s="36"/>
      <c r="AP51" s="36"/>
    </row>
    <row r="52" spans="1:42" s="91" customFormat="1" ht="18" customHeight="1">
      <c r="A52" s="304" t="s">
        <v>450</v>
      </c>
      <c r="B52" s="304" t="s">
        <v>451</v>
      </c>
      <c r="C52" s="326" t="s">
        <v>452</v>
      </c>
      <c r="D52" s="304" t="s">
        <v>453</v>
      </c>
      <c r="E52" s="304" t="s">
        <v>454</v>
      </c>
      <c r="F52" s="375" t="s">
        <v>455</v>
      </c>
      <c r="G52" s="375" t="s">
        <v>641</v>
      </c>
      <c r="H52" s="375" t="s">
        <v>657</v>
      </c>
      <c r="I52" s="375" t="s">
        <v>658</v>
      </c>
      <c r="J52" s="375" t="s">
        <v>659</v>
      </c>
      <c r="K52" s="375" t="s">
        <v>456</v>
      </c>
      <c r="L52" s="304" t="s">
        <v>449</v>
      </c>
      <c r="M52" s="380">
        <v>2008</v>
      </c>
      <c r="N52" s="380"/>
      <c r="O52" s="380"/>
      <c r="P52" s="380"/>
      <c r="Q52" s="380"/>
      <c r="R52" s="380"/>
      <c r="S52" s="380">
        <v>2009</v>
      </c>
      <c r="T52" s="380"/>
      <c r="U52" s="380"/>
      <c r="V52" s="380"/>
      <c r="W52" s="380"/>
      <c r="X52" s="380"/>
      <c r="Y52" s="380">
        <v>2010</v>
      </c>
      <c r="Z52" s="380"/>
      <c r="AA52" s="380"/>
      <c r="AB52" s="380"/>
      <c r="AC52" s="380"/>
      <c r="AD52" s="380"/>
      <c r="AE52" s="380">
        <v>2011</v>
      </c>
      <c r="AF52" s="380"/>
      <c r="AG52" s="380"/>
      <c r="AH52" s="380"/>
      <c r="AI52" s="380"/>
      <c r="AJ52" s="380"/>
      <c r="AK52" s="380" t="s">
        <v>448</v>
      </c>
      <c r="AL52" s="380"/>
      <c r="AM52" s="380"/>
      <c r="AN52" s="380"/>
      <c r="AO52" s="380"/>
      <c r="AP52" s="380"/>
    </row>
    <row r="53" spans="1:42" s="91" customFormat="1" ht="15">
      <c r="A53" s="304"/>
      <c r="B53" s="304"/>
      <c r="C53" s="326"/>
      <c r="D53" s="304"/>
      <c r="E53" s="304"/>
      <c r="F53" s="375"/>
      <c r="G53" s="375"/>
      <c r="H53" s="375"/>
      <c r="I53" s="375"/>
      <c r="J53" s="375"/>
      <c r="K53" s="375"/>
      <c r="L53" s="304"/>
      <c r="M53" s="54" t="s">
        <v>457</v>
      </c>
      <c r="N53" s="54" t="s">
        <v>458</v>
      </c>
      <c r="O53" s="54" t="s">
        <v>459</v>
      </c>
      <c r="P53" s="54" t="s">
        <v>460</v>
      </c>
      <c r="Q53" s="54" t="s">
        <v>461</v>
      </c>
      <c r="R53" s="54" t="s">
        <v>448</v>
      </c>
      <c r="S53" s="54" t="s">
        <v>457</v>
      </c>
      <c r="T53" s="54" t="s">
        <v>458</v>
      </c>
      <c r="U53" s="54" t="s">
        <v>459</v>
      </c>
      <c r="V53" s="54" t="s">
        <v>460</v>
      </c>
      <c r="W53" s="54" t="s">
        <v>461</v>
      </c>
      <c r="X53" s="54" t="s">
        <v>448</v>
      </c>
      <c r="Y53" s="54" t="s">
        <v>457</v>
      </c>
      <c r="Z53" s="54" t="s">
        <v>458</v>
      </c>
      <c r="AA53" s="54" t="s">
        <v>459</v>
      </c>
      <c r="AB53" s="54" t="s">
        <v>460</v>
      </c>
      <c r="AC53" s="54" t="s">
        <v>461</v>
      </c>
      <c r="AD53" s="54" t="s">
        <v>448</v>
      </c>
      <c r="AE53" s="54" t="s">
        <v>457</v>
      </c>
      <c r="AF53" s="54" t="s">
        <v>458</v>
      </c>
      <c r="AG53" s="54" t="s">
        <v>459</v>
      </c>
      <c r="AH53" s="54" t="s">
        <v>460</v>
      </c>
      <c r="AI53" s="54" t="s">
        <v>461</v>
      </c>
      <c r="AJ53" s="54" t="s">
        <v>448</v>
      </c>
      <c r="AK53" s="54" t="s">
        <v>457</v>
      </c>
      <c r="AL53" s="54" t="s">
        <v>458</v>
      </c>
      <c r="AM53" s="54" t="s">
        <v>459</v>
      </c>
      <c r="AN53" s="54" t="s">
        <v>460</v>
      </c>
      <c r="AO53" s="54" t="s">
        <v>461</v>
      </c>
      <c r="AP53" s="121" t="s">
        <v>448</v>
      </c>
    </row>
    <row r="54" spans="1:42" ht="60.75">
      <c r="A54" s="376" t="s">
        <v>557</v>
      </c>
      <c r="B54" s="376" t="s">
        <v>558</v>
      </c>
      <c r="C54" s="171" t="s">
        <v>63</v>
      </c>
      <c r="D54" s="207">
        <v>1</v>
      </c>
      <c r="E54" s="171" t="s">
        <v>559</v>
      </c>
      <c r="F54" s="207" t="s">
        <v>464</v>
      </c>
      <c r="G54" s="171" t="s">
        <v>560</v>
      </c>
      <c r="H54" s="207">
        <v>1</v>
      </c>
      <c r="I54" s="207">
        <v>1</v>
      </c>
      <c r="J54" s="207">
        <v>1</v>
      </c>
      <c r="K54" s="207">
        <v>1</v>
      </c>
      <c r="L54" s="171" t="s">
        <v>712</v>
      </c>
      <c r="M54" s="38"/>
      <c r="N54" s="38"/>
      <c r="O54" s="38">
        <v>5</v>
      </c>
      <c r="P54" s="39"/>
      <c r="Q54" s="38"/>
      <c r="R54" s="39">
        <f>+SUM(M54:Q54)</f>
        <v>5</v>
      </c>
      <c r="S54" s="38"/>
      <c r="T54" s="38"/>
      <c r="U54" s="38">
        <v>5</v>
      </c>
      <c r="V54" s="38"/>
      <c r="W54" s="38"/>
      <c r="X54" s="39">
        <f>+SUM(S54:W54)</f>
        <v>5</v>
      </c>
      <c r="Y54" s="38"/>
      <c r="Z54" s="38"/>
      <c r="AA54" s="38">
        <v>5</v>
      </c>
      <c r="AB54" s="38"/>
      <c r="AC54" s="38"/>
      <c r="AD54" s="39">
        <f>+SUM(Y54:AC54)</f>
        <v>5</v>
      </c>
      <c r="AE54" s="38"/>
      <c r="AF54" s="38"/>
      <c r="AG54" s="38">
        <v>6</v>
      </c>
      <c r="AH54" s="38"/>
      <c r="AI54" s="38"/>
      <c r="AJ54" s="39">
        <f>+SUM(AE54:AI54)</f>
        <v>6</v>
      </c>
      <c r="AK54" s="40">
        <f aca="true" t="shared" si="27" ref="AK54:AO56">+M54+S54+Y54+AE54</f>
        <v>0</v>
      </c>
      <c r="AL54" s="40">
        <f t="shared" si="27"/>
        <v>0</v>
      </c>
      <c r="AM54" s="40">
        <f t="shared" si="27"/>
        <v>21</v>
      </c>
      <c r="AN54" s="40">
        <f t="shared" si="27"/>
        <v>0</v>
      </c>
      <c r="AO54" s="40">
        <f t="shared" si="27"/>
        <v>0</v>
      </c>
      <c r="AP54" s="8">
        <f>+SUM(AK54:AO54)</f>
        <v>21</v>
      </c>
    </row>
    <row r="55" spans="1:42" ht="60.75">
      <c r="A55" s="376"/>
      <c r="B55" s="376"/>
      <c r="C55" s="171" t="s">
        <v>62</v>
      </c>
      <c r="D55" s="207">
        <v>0</v>
      </c>
      <c r="E55" s="171" t="s">
        <v>561</v>
      </c>
      <c r="F55" s="207" t="s">
        <v>465</v>
      </c>
      <c r="G55" s="171" t="s">
        <v>562</v>
      </c>
      <c r="H55" s="207">
        <v>0</v>
      </c>
      <c r="I55" s="207">
        <v>1</v>
      </c>
      <c r="J55" s="207">
        <v>2</v>
      </c>
      <c r="K55" s="207">
        <v>3</v>
      </c>
      <c r="L55" s="171" t="s">
        <v>712</v>
      </c>
      <c r="M55" s="38"/>
      <c r="N55" s="38">
        <v>133</v>
      </c>
      <c r="O55" s="38"/>
      <c r="P55" s="39"/>
      <c r="Q55" s="38"/>
      <c r="R55" s="39">
        <f>+SUM(M55:Q55)</f>
        <v>133</v>
      </c>
      <c r="S55" s="38"/>
      <c r="T55" s="38">
        <v>80</v>
      </c>
      <c r="U55" s="38"/>
      <c r="V55" s="38"/>
      <c r="W55" s="38"/>
      <c r="X55" s="39">
        <f>+SUM(S55:W55)</f>
        <v>80</v>
      </c>
      <c r="Y55" s="38"/>
      <c r="Z55" s="38">
        <v>50</v>
      </c>
      <c r="AA55" s="38"/>
      <c r="AB55" s="38"/>
      <c r="AC55" s="38"/>
      <c r="AD55" s="39">
        <f>+SUM(Y55:AC55)</f>
        <v>50</v>
      </c>
      <c r="AE55" s="38"/>
      <c r="AF55" s="38">
        <v>50</v>
      </c>
      <c r="AG55" s="38">
        <v>12</v>
      </c>
      <c r="AH55" s="38"/>
      <c r="AI55" s="38"/>
      <c r="AJ55" s="39">
        <f>+SUM(AE55:AI55)</f>
        <v>62</v>
      </c>
      <c r="AK55" s="40">
        <f t="shared" si="27"/>
        <v>0</v>
      </c>
      <c r="AL55" s="40">
        <f t="shared" si="27"/>
        <v>313</v>
      </c>
      <c r="AM55" s="40">
        <f t="shared" si="27"/>
        <v>12</v>
      </c>
      <c r="AN55" s="40">
        <f t="shared" si="27"/>
        <v>0</v>
      </c>
      <c r="AO55" s="40">
        <f t="shared" si="27"/>
        <v>0</v>
      </c>
      <c r="AP55" s="8">
        <f>+SUM(AK55:AO55)</f>
        <v>325</v>
      </c>
    </row>
    <row r="56" spans="1:42" ht="60.75">
      <c r="A56" s="376"/>
      <c r="B56" s="376"/>
      <c r="C56" s="171" t="s">
        <v>633</v>
      </c>
      <c r="D56" s="207">
        <v>1</v>
      </c>
      <c r="E56" s="171" t="s">
        <v>563</v>
      </c>
      <c r="F56" s="207" t="s">
        <v>464</v>
      </c>
      <c r="G56" s="171" t="s">
        <v>564</v>
      </c>
      <c r="H56" s="207">
        <v>1</v>
      </c>
      <c r="I56" s="207">
        <v>2</v>
      </c>
      <c r="J56" s="207">
        <v>3</v>
      </c>
      <c r="K56" s="207">
        <v>4</v>
      </c>
      <c r="L56" s="213" t="s">
        <v>565</v>
      </c>
      <c r="M56" s="38">
        <v>10</v>
      </c>
      <c r="N56" s="38"/>
      <c r="O56" s="38">
        <v>30</v>
      </c>
      <c r="P56" s="39"/>
      <c r="Q56" s="38"/>
      <c r="R56" s="39">
        <f>+SUM(M56:Q56)</f>
        <v>40</v>
      </c>
      <c r="S56" s="38">
        <v>16</v>
      </c>
      <c r="T56" s="38"/>
      <c r="U56" s="38">
        <v>26</v>
      </c>
      <c r="V56" s="38"/>
      <c r="W56" s="38"/>
      <c r="X56" s="39">
        <f>+SUM(S56:W56)</f>
        <v>42</v>
      </c>
      <c r="Y56" s="38">
        <v>17</v>
      </c>
      <c r="Z56" s="38"/>
      <c r="AA56" s="38">
        <v>28</v>
      </c>
      <c r="AB56" s="38"/>
      <c r="AC56" s="38"/>
      <c r="AD56" s="39">
        <f>+SUM(Y56:AC56)</f>
        <v>45</v>
      </c>
      <c r="AE56" s="38">
        <v>17</v>
      </c>
      <c r="AF56" s="38"/>
      <c r="AG56" s="38">
        <v>29</v>
      </c>
      <c r="AH56" s="38"/>
      <c r="AI56" s="38"/>
      <c r="AJ56" s="39">
        <f>+SUM(AE56:AI56)</f>
        <v>46</v>
      </c>
      <c r="AK56" s="40">
        <f t="shared" si="27"/>
        <v>60</v>
      </c>
      <c r="AL56" s="40">
        <f t="shared" si="27"/>
        <v>0</v>
      </c>
      <c r="AM56" s="40">
        <f t="shared" si="27"/>
        <v>113</v>
      </c>
      <c r="AN56" s="40">
        <f t="shared" si="27"/>
        <v>0</v>
      </c>
      <c r="AO56" s="40">
        <f t="shared" si="27"/>
        <v>0</v>
      </c>
      <c r="AP56" s="8">
        <f>+SUM(AK56:AO56)</f>
        <v>173</v>
      </c>
    </row>
    <row r="57" spans="1:42" s="83" customFormat="1" ht="15">
      <c r="A57" s="308" t="s">
        <v>484</v>
      </c>
      <c r="B57" s="308"/>
      <c r="C57" s="308"/>
      <c r="D57" s="78"/>
      <c r="E57" s="78"/>
      <c r="F57" s="78"/>
      <c r="G57" s="78"/>
      <c r="H57" s="78"/>
      <c r="I57" s="78"/>
      <c r="J57" s="78"/>
      <c r="K57" s="78"/>
      <c r="L57" s="78"/>
      <c r="M57" s="78">
        <f aca="true" t="shared" si="28" ref="M57:AP57">+SUM(M54:M56)</f>
        <v>10</v>
      </c>
      <c r="N57" s="78">
        <f t="shared" si="28"/>
        <v>133</v>
      </c>
      <c r="O57" s="78">
        <f t="shared" si="28"/>
        <v>35</v>
      </c>
      <c r="P57" s="78">
        <f t="shared" si="28"/>
        <v>0</v>
      </c>
      <c r="Q57" s="78">
        <f t="shared" si="28"/>
        <v>0</v>
      </c>
      <c r="R57" s="78">
        <f t="shared" si="28"/>
        <v>178</v>
      </c>
      <c r="S57" s="78">
        <f t="shared" si="28"/>
        <v>16</v>
      </c>
      <c r="T57" s="78">
        <f t="shared" si="28"/>
        <v>80</v>
      </c>
      <c r="U57" s="78">
        <f t="shared" si="28"/>
        <v>31</v>
      </c>
      <c r="V57" s="78">
        <f t="shared" si="28"/>
        <v>0</v>
      </c>
      <c r="W57" s="78">
        <f t="shared" si="28"/>
        <v>0</v>
      </c>
      <c r="X57" s="78">
        <f t="shared" si="28"/>
        <v>127</v>
      </c>
      <c r="Y57" s="78">
        <f t="shared" si="28"/>
        <v>17</v>
      </c>
      <c r="Z57" s="78">
        <f t="shared" si="28"/>
        <v>50</v>
      </c>
      <c r="AA57" s="78">
        <f t="shared" si="28"/>
        <v>33</v>
      </c>
      <c r="AB57" s="78">
        <f t="shared" si="28"/>
        <v>0</v>
      </c>
      <c r="AC57" s="78">
        <f t="shared" si="28"/>
        <v>0</v>
      </c>
      <c r="AD57" s="78">
        <f t="shared" si="28"/>
        <v>100</v>
      </c>
      <c r="AE57" s="78">
        <f t="shared" si="28"/>
        <v>17</v>
      </c>
      <c r="AF57" s="78">
        <f t="shared" si="28"/>
        <v>50</v>
      </c>
      <c r="AG57" s="78">
        <f t="shared" si="28"/>
        <v>47</v>
      </c>
      <c r="AH57" s="78">
        <f t="shared" si="28"/>
        <v>0</v>
      </c>
      <c r="AI57" s="78">
        <f t="shared" si="28"/>
        <v>0</v>
      </c>
      <c r="AJ57" s="78">
        <f t="shared" si="28"/>
        <v>114</v>
      </c>
      <c r="AK57" s="78">
        <f t="shared" si="28"/>
        <v>60</v>
      </c>
      <c r="AL57" s="78">
        <f t="shared" si="28"/>
        <v>313</v>
      </c>
      <c r="AM57" s="78">
        <f t="shared" si="28"/>
        <v>146</v>
      </c>
      <c r="AN57" s="78">
        <f t="shared" si="28"/>
        <v>0</v>
      </c>
      <c r="AO57" s="78">
        <f t="shared" si="28"/>
        <v>0</v>
      </c>
      <c r="AP57" s="78">
        <f t="shared" si="28"/>
        <v>519</v>
      </c>
    </row>
    <row r="58" spans="1:14" s="2" customFormat="1" ht="21.75" customHeight="1">
      <c r="A58" s="386" t="s">
        <v>617</v>
      </c>
      <c r="B58" s="386"/>
      <c r="C58" s="386"/>
      <c r="D58" s="386"/>
      <c r="E58" s="386"/>
      <c r="F58" s="386"/>
      <c r="G58" s="386"/>
      <c r="H58" s="386"/>
      <c r="I58" s="386"/>
      <c r="J58" s="386"/>
      <c r="K58" s="386"/>
      <c r="L58" s="386"/>
      <c r="M58" s="28"/>
      <c r="N58" s="28"/>
    </row>
    <row r="59" spans="1:14" s="2" customFormat="1" ht="35.25" customHeight="1">
      <c r="A59" s="316" t="s">
        <v>305</v>
      </c>
      <c r="B59" s="316"/>
      <c r="C59" s="316"/>
      <c r="D59" s="316"/>
      <c r="E59" s="316"/>
      <c r="F59" s="316"/>
      <c r="G59" s="316"/>
      <c r="H59" s="316"/>
      <c r="I59" s="316"/>
      <c r="J59" s="316"/>
      <c r="K59" s="316"/>
      <c r="L59" s="316"/>
      <c r="M59" s="11"/>
      <c r="N59" s="11"/>
    </row>
    <row r="60" spans="1:42" s="2" customFormat="1" ht="16.5" customHeight="1">
      <c r="A60" s="316" t="s">
        <v>587</v>
      </c>
      <c r="B60" s="316"/>
      <c r="C60" s="316"/>
      <c r="D60" s="316"/>
      <c r="E60" s="316"/>
      <c r="F60" s="316"/>
      <c r="G60" s="316"/>
      <c r="H60" s="316"/>
      <c r="I60" s="316"/>
      <c r="J60" s="316"/>
      <c r="K60" s="316"/>
      <c r="L60" s="316"/>
      <c r="M60" s="29"/>
      <c r="N60" s="29"/>
      <c r="O60" s="3"/>
      <c r="P60" s="3"/>
      <c r="Q60" s="3"/>
      <c r="R60" s="3"/>
      <c r="S60" s="3"/>
      <c r="T60" s="3"/>
      <c r="U60" s="3"/>
      <c r="V60" s="3"/>
      <c r="W60" s="3"/>
      <c r="X60" s="3"/>
      <c r="Y60" s="3"/>
      <c r="Z60" s="3"/>
      <c r="AA60" s="3"/>
      <c r="AB60" s="3"/>
      <c r="AC60" s="3"/>
      <c r="AD60" s="3"/>
      <c r="AE60" s="3"/>
      <c r="AF60" s="3"/>
      <c r="AG60" s="3"/>
      <c r="AH60" s="3"/>
      <c r="AI60" s="3"/>
      <c r="AJ60" s="3"/>
      <c r="AK60" s="3"/>
      <c r="AL60" s="3"/>
      <c r="AM60" s="4"/>
      <c r="AN60" s="4"/>
      <c r="AO60" s="4"/>
      <c r="AP60" s="4"/>
    </row>
    <row r="61" spans="1:42" s="91" customFormat="1" ht="18" customHeight="1">
      <c r="A61" s="304" t="s">
        <v>450</v>
      </c>
      <c r="B61" s="304" t="s">
        <v>451</v>
      </c>
      <c r="C61" s="326" t="s">
        <v>452</v>
      </c>
      <c r="D61" s="304" t="s">
        <v>453</v>
      </c>
      <c r="E61" s="304" t="s">
        <v>454</v>
      </c>
      <c r="F61" s="375" t="s">
        <v>455</v>
      </c>
      <c r="G61" s="375" t="s">
        <v>641</v>
      </c>
      <c r="H61" s="375" t="s">
        <v>657</v>
      </c>
      <c r="I61" s="375" t="s">
        <v>658</v>
      </c>
      <c r="J61" s="375" t="s">
        <v>659</v>
      </c>
      <c r="K61" s="375" t="s">
        <v>456</v>
      </c>
      <c r="L61" s="304" t="s">
        <v>449</v>
      </c>
      <c r="M61" s="380">
        <v>2008</v>
      </c>
      <c r="N61" s="380"/>
      <c r="O61" s="380"/>
      <c r="P61" s="380"/>
      <c r="Q61" s="380"/>
      <c r="R61" s="380"/>
      <c r="S61" s="380">
        <v>2009</v>
      </c>
      <c r="T61" s="380"/>
      <c r="U61" s="380"/>
      <c r="V61" s="380"/>
      <c r="W61" s="380"/>
      <c r="X61" s="380"/>
      <c r="Y61" s="380">
        <v>2010</v>
      </c>
      <c r="Z61" s="380"/>
      <c r="AA61" s="380"/>
      <c r="AB61" s="380"/>
      <c r="AC61" s="380"/>
      <c r="AD61" s="380"/>
      <c r="AE61" s="380">
        <v>2011</v>
      </c>
      <c r="AF61" s="380"/>
      <c r="AG61" s="380"/>
      <c r="AH61" s="380"/>
      <c r="AI61" s="380"/>
      <c r="AJ61" s="380"/>
      <c r="AK61" s="380" t="s">
        <v>448</v>
      </c>
      <c r="AL61" s="380"/>
      <c r="AM61" s="380"/>
      <c r="AN61" s="380"/>
      <c r="AO61" s="380"/>
      <c r="AP61" s="380"/>
    </row>
    <row r="62" spans="1:42" s="91" customFormat="1" ht="15">
      <c r="A62" s="304"/>
      <c r="B62" s="304"/>
      <c r="C62" s="326"/>
      <c r="D62" s="304"/>
      <c r="E62" s="304"/>
      <c r="F62" s="375"/>
      <c r="G62" s="375"/>
      <c r="H62" s="375"/>
      <c r="I62" s="375"/>
      <c r="J62" s="375"/>
      <c r="K62" s="375"/>
      <c r="L62" s="304"/>
      <c r="M62" s="54" t="s">
        <v>457</v>
      </c>
      <c r="N62" s="54" t="s">
        <v>458</v>
      </c>
      <c r="O62" s="54" t="s">
        <v>459</v>
      </c>
      <c r="P62" s="54" t="s">
        <v>460</v>
      </c>
      <c r="Q62" s="54" t="s">
        <v>461</v>
      </c>
      <c r="R62" s="54" t="s">
        <v>448</v>
      </c>
      <c r="S62" s="54" t="s">
        <v>457</v>
      </c>
      <c r="T62" s="54" t="s">
        <v>458</v>
      </c>
      <c r="U62" s="54" t="s">
        <v>459</v>
      </c>
      <c r="V62" s="54" t="s">
        <v>460</v>
      </c>
      <c r="W62" s="54" t="s">
        <v>461</v>
      </c>
      <c r="X62" s="54" t="s">
        <v>448</v>
      </c>
      <c r="Y62" s="54" t="s">
        <v>457</v>
      </c>
      <c r="Z62" s="54" t="s">
        <v>458</v>
      </c>
      <c r="AA62" s="54" t="s">
        <v>459</v>
      </c>
      <c r="AB62" s="54" t="s">
        <v>460</v>
      </c>
      <c r="AC62" s="54" t="s">
        <v>461</v>
      </c>
      <c r="AD62" s="54" t="s">
        <v>448</v>
      </c>
      <c r="AE62" s="54" t="s">
        <v>457</v>
      </c>
      <c r="AF62" s="54" t="s">
        <v>458</v>
      </c>
      <c r="AG62" s="54" t="s">
        <v>459</v>
      </c>
      <c r="AH62" s="54" t="s">
        <v>460</v>
      </c>
      <c r="AI62" s="54" t="s">
        <v>461</v>
      </c>
      <c r="AJ62" s="54" t="s">
        <v>448</v>
      </c>
      <c r="AK62" s="54" t="s">
        <v>457</v>
      </c>
      <c r="AL62" s="54" t="s">
        <v>458</v>
      </c>
      <c r="AM62" s="54" t="s">
        <v>459</v>
      </c>
      <c r="AN62" s="54" t="s">
        <v>460</v>
      </c>
      <c r="AO62" s="54" t="s">
        <v>461</v>
      </c>
      <c r="AP62" s="121" t="s">
        <v>448</v>
      </c>
    </row>
    <row r="63" spans="1:42" ht="96.75">
      <c r="A63" s="390" t="s">
        <v>426</v>
      </c>
      <c r="B63" s="171" t="s">
        <v>427</v>
      </c>
      <c r="C63" s="171" t="s">
        <v>428</v>
      </c>
      <c r="D63" s="207">
        <v>1</v>
      </c>
      <c r="E63" s="171" t="s">
        <v>429</v>
      </c>
      <c r="F63" s="207" t="s">
        <v>464</v>
      </c>
      <c r="G63" s="171" t="s">
        <v>430</v>
      </c>
      <c r="H63" s="207">
        <v>1</v>
      </c>
      <c r="I63" s="207">
        <v>1</v>
      </c>
      <c r="J63" s="207">
        <v>1</v>
      </c>
      <c r="K63" s="207" t="s">
        <v>431</v>
      </c>
      <c r="L63" s="212" t="s">
        <v>432</v>
      </c>
      <c r="M63" s="38"/>
      <c r="N63" s="38">
        <v>85</v>
      </c>
      <c r="O63" s="38"/>
      <c r="P63" s="39"/>
      <c r="Q63" s="38"/>
      <c r="R63" s="39">
        <f>+SUM(M63:Q63)</f>
        <v>85</v>
      </c>
      <c r="S63" s="38"/>
      <c r="T63" s="38">
        <v>100</v>
      </c>
      <c r="U63" s="38">
        <v>1</v>
      </c>
      <c r="V63" s="38"/>
      <c r="W63" s="38"/>
      <c r="X63" s="39">
        <f>+SUM(S63:W63)</f>
        <v>101</v>
      </c>
      <c r="Y63" s="38"/>
      <c r="Z63" s="38">
        <v>105</v>
      </c>
      <c r="AA63" s="38">
        <v>1</v>
      </c>
      <c r="AB63" s="38"/>
      <c r="AC63" s="38"/>
      <c r="AD63" s="39">
        <f>+SUM(Y63:AC63)</f>
        <v>106</v>
      </c>
      <c r="AE63" s="38"/>
      <c r="AF63" s="38">
        <v>110</v>
      </c>
      <c r="AG63" s="38">
        <v>1</v>
      </c>
      <c r="AH63" s="38"/>
      <c r="AI63" s="38"/>
      <c r="AJ63" s="39">
        <f>+SUM(AE63:AI63)</f>
        <v>111</v>
      </c>
      <c r="AK63" s="40">
        <f aca="true" t="shared" si="29" ref="AK63:AO68">+M63+S63+Y63+AE63</f>
        <v>0</v>
      </c>
      <c r="AL63" s="40">
        <f t="shared" si="29"/>
        <v>400</v>
      </c>
      <c r="AM63" s="40">
        <f t="shared" si="29"/>
        <v>3</v>
      </c>
      <c r="AN63" s="40">
        <f t="shared" si="29"/>
        <v>0</v>
      </c>
      <c r="AO63" s="40">
        <f t="shared" si="29"/>
        <v>0</v>
      </c>
      <c r="AP63" s="8">
        <f>+SUM(AK63:AO63)</f>
        <v>403</v>
      </c>
    </row>
    <row r="64" spans="1:42" ht="84.75">
      <c r="A64" s="390"/>
      <c r="B64" s="188" t="s">
        <v>314</v>
      </c>
      <c r="C64" s="188" t="s">
        <v>515</v>
      </c>
      <c r="D64" s="269">
        <v>0</v>
      </c>
      <c r="E64" s="188" t="s">
        <v>433</v>
      </c>
      <c r="F64" s="269" t="s">
        <v>465</v>
      </c>
      <c r="G64" s="171" t="s">
        <v>434</v>
      </c>
      <c r="H64" s="207">
        <v>0</v>
      </c>
      <c r="I64" s="207">
        <v>1</v>
      </c>
      <c r="J64" s="207">
        <v>1</v>
      </c>
      <c r="K64" s="207">
        <v>1</v>
      </c>
      <c r="L64" s="212" t="s">
        <v>432</v>
      </c>
      <c r="M64" s="38"/>
      <c r="N64" s="38"/>
      <c r="O64" s="38">
        <v>1</v>
      </c>
      <c r="P64" s="39"/>
      <c r="Q64" s="38"/>
      <c r="R64" s="39">
        <f>+SUM(M64:Q64)</f>
        <v>1</v>
      </c>
      <c r="S64" s="38"/>
      <c r="T64" s="38"/>
      <c r="U64" s="38">
        <v>1</v>
      </c>
      <c r="V64" s="38"/>
      <c r="W64" s="38"/>
      <c r="X64" s="39">
        <f>+SUM(S64:W64)</f>
        <v>1</v>
      </c>
      <c r="Y64" s="38"/>
      <c r="Z64" s="38"/>
      <c r="AA64" s="38">
        <v>1</v>
      </c>
      <c r="AB64" s="38"/>
      <c r="AC64" s="38"/>
      <c r="AD64" s="39">
        <f>+SUM(Y64:AC64)</f>
        <v>1</v>
      </c>
      <c r="AE64" s="38"/>
      <c r="AF64" s="38"/>
      <c r="AG64" s="38">
        <v>1</v>
      </c>
      <c r="AH64" s="38"/>
      <c r="AI64" s="38"/>
      <c r="AJ64" s="39">
        <f>+SUM(AE64:AI64)</f>
        <v>1</v>
      </c>
      <c r="AK64" s="40">
        <f t="shared" si="29"/>
        <v>0</v>
      </c>
      <c r="AL64" s="40">
        <f t="shared" si="29"/>
        <v>0</v>
      </c>
      <c r="AM64" s="40">
        <f t="shared" si="29"/>
        <v>4</v>
      </c>
      <c r="AN64" s="40">
        <f t="shared" si="29"/>
        <v>0</v>
      </c>
      <c r="AO64" s="40">
        <f t="shared" si="29"/>
        <v>0</v>
      </c>
      <c r="AP64" s="8">
        <f>+SUM(AK64:AO64)</f>
        <v>4</v>
      </c>
    </row>
    <row r="65" spans="1:42" ht="60.75">
      <c r="A65" s="390"/>
      <c r="B65" s="188" t="s">
        <v>566</v>
      </c>
      <c r="C65" s="188" t="s">
        <v>567</v>
      </c>
      <c r="D65" s="269">
        <v>0</v>
      </c>
      <c r="E65" s="188" t="s">
        <v>568</v>
      </c>
      <c r="F65" s="269" t="s">
        <v>464</v>
      </c>
      <c r="G65" s="171" t="s">
        <v>569</v>
      </c>
      <c r="H65" s="207">
        <v>1</v>
      </c>
      <c r="I65" s="207">
        <v>1</v>
      </c>
      <c r="J65" s="207">
        <v>1</v>
      </c>
      <c r="K65" s="207">
        <v>1</v>
      </c>
      <c r="L65" s="212" t="s">
        <v>432</v>
      </c>
      <c r="M65" s="38"/>
      <c r="N65" s="38"/>
      <c r="O65" s="38"/>
      <c r="P65" s="39"/>
      <c r="Q65" s="38"/>
      <c r="R65" s="39"/>
      <c r="S65" s="38"/>
      <c r="T65" s="38"/>
      <c r="U65" s="38"/>
      <c r="V65" s="38"/>
      <c r="W65" s="38"/>
      <c r="X65" s="39"/>
      <c r="Y65" s="38"/>
      <c r="Z65" s="38"/>
      <c r="AA65" s="38"/>
      <c r="AB65" s="38"/>
      <c r="AC65" s="38"/>
      <c r="AD65" s="39"/>
      <c r="AE65" s="38"/>
      <c r="AF65" s="38"/>
      <c r="AG65" s="38"/>
      <c r="AH65" s="38"/>
      <c r="AI65" s="38"/>
      <c r="AJ65" s="39"/>
      <c r="AK65" s="40"/>
      <c r="AL65" s="40"/>
      <c r="AM65" s="40"/>
      <c r="AN65" s="40"/>
      <c r="AO65" s="40"/>
      <c r="AP65" s="8"/>
    </row>
    <row r="66" spans="1:42" ht="60.75">
      <c r="A66" s="390"/>
      <c r="B66" s="171" t="s">
        <v>315</v>
      </c>
      <c r="C66" s="171" t="s">
        <v>435</v>
      </c>
      <c r="D66" s="207">
        <v>0</v>
      </c>
      <c r="E66" s="171" t="s">
        <v>316</v>
      </c>
      <c r="F66" s="207" t="s">
        <v>465</v>
      </c>
      <c r="G66" s="171" t="s">
        <v>436</v>
      </c>
      <c r="H66" s="207">
        <v>1</v>
      </c>
      <c r="I66" s="207">
        <v>2</v>
      </c>
      <c r="J66" s="207">
        <v>3</v>
      </c>
      <c r="K66" s="207">
        <v>4</v>
      </c>
      <c r="L66" s="212" t="s">
        <v>432</v>
      </c>
      <c r="M66" s="38"/>
      <c r="N66" s="38">
        <v>1</v>
      </c>
      <c r="O66" s="38"/>
      <c r="P66" s="39"/>
      <c r="Q66" s="38"/>
      <c r="R66" s="39">
        <f>+SUM(M66:Q66)</f>
        <v>1</v>
      </c>
      <c r="S66" s="38"/>
      <c r="T66" s="38">
        <v>1</v>
      </c>
      <c r="U66" s="38"/>
      <c r="V66" s="38"/>
      <c r="W66" s="38"/>
      <c r="X66" s="39">
        <f>+SUM(S66:W66)</f>
        <v>1</v>
      </c>
      <c r="Y66" s="38"/>
      <c r="Z66" s="38">
        <v>1</v>
      </c>
      <c r="AA66" s="38"/>
      <c r="AB66" s="38"/>
      <c r="AC66" s="38"/>
      <c r="AD66" s="39">
        <f>+SUM(Y66:AC66)</f>
        <v>1</v>
      </c>
      <c r="AE66" s="38"/>
      <c r="AF66" s="38">
        <v>1</v>
      </c>
      <c r="AG66" s="38"/>
      <c r="AH66" s="38"/>
      <c r="AI66" s="38"/>
      <c r="AJ66" s="39">
        <f>+SUM(AE66:AI66)</f>
        <v>1</v>
      </c>
      <c r="AK66" s="40">
        <f t="shared" si="29"/>
        <v>0</v>
      </c>
      <c r="AL66" s="40">
        <f t="shared" si="29"/>
        <v>4</v>
      </c>
      <c r="AM66" s="40">
        <f t="shared" si="29"/>
        <v>0</v>
      </c>
      <c r="AN66" s="40">
        <f t="shared" si="29"/>
        <v>0</v>
      </c>
      <c r="AO66" s="40">
        <f t="shared" si="29"/>
        <v>0</v>
      </c>
      <c r="AP66" s="8">
        <f>+SUM(AK66:AO66)</f>
        <v>4</v>
      </c>
    </row>
    <row r="67" spans="1:42" ht="48.75">
      <c r="A67" s="390" t="s">
        <v>437</v>
      </c>
      <c r="B67" s="390" t="s">
        <v>438</v>
      </c>
      <c r="C67" s="171" t="s">
        <v>439</v>
      </c>
      <c r="D67" s="210">
        <v>0</v>
      </c>
      <c r="E67" s="171" t="s">
        <v>440</v>
      </c>
      <c r="F67" s="210" t="s">
        <v>465</v>
      </c>
      <c r="G67" s="171" t="s">
        <v>441</v>
      </c>
      <c r="H67" s="210">
        <v>1</v>
      </c>
      <c r="I67" s="210">
        <v>1</v>
      </c>
      <c r="J67" s="210">
        <v>1</v>
      </c>
      <c r="K67" s="210">
        <v>1</v>
      </c>
      <c r="L67" s="212" t="s">
        <v>432</v>
      </c>
      <c r="M67" s="38"/>
      <c r="N67" s="38">
        <v>8</v>
      </c>
      <c r="O67" s="38"/>
      <c r="P67" s="39"/>
      <c r="Q67" s="38"/>
      <c r="R67" s="39">
        <f>+SUM(M67:Q67)</f>
        <v>8</v>
      </c>
      <c r="S67" s="38"/>
      <c r="T67" s="38"/>
      <c r="U67" s="38"/>
      <c r="V67" s="38"/>
      <c r="W67" s="38"/>
      <c r="X67" s="39">
        <f>+SUM(S67:W67)</f>
        <v>0</v>
      </c>
      <c r="Y67" s="38"/>
      <c r="Z67" s="38"/>
      <c r="AA67" s="38"/>
      <c r="AB67" s="38"/>
      <c r="AC67" s="38"/>
      <c r="AD67" s="39">
        <f>+SUM(Y67:AC67)</f>
        <v>0</v>
      </c>
      <c r="AE67" s="38"/>
      <c r="AF67" s="38"/>
      <c r="AG67" s="38"/>
      <c r="AH67" s="38"/>
      <c r="AI67" s="38"/>
      <c r="AJ67" s="39">
        <f>+SUM(AE67:AI67)</f>
        <v>0</v>
      </c>
      <c r="AK67" s="40">
        <f t="shared" si="29"/>
        <v>0</v>
      </c>
      <c r="AL67" s="40">
        <f t="shared" si="29"/>
        <v>8</v>
      </c>
      <c r="AM67" s="40">
        <f t="shared" si="29"/>
        <v>0</v>
      </c>
      <c r="AN67" s="40">
        <f t="shared" si="29"/>
        <v>0</v>
      </c>
      <c r="AO67" s="40">
        <f t="shared" si="29"/>
        <v>0</v>
      </c>
      <c r="AP67" s="8">
        <f>+SUM(AK67:AO67)</f>
        <v>8</v>
      </c>
    </row>
    <row r="68" spans="1:42" ht="84.75">
      <c r="A68" s="390"/>
      <c r="B68" s="390"/>
      <c r="C68" s="171" t="s">
        <v>442</v>
      </c>
      <c r="D68" s="207">
        <v>0</v>
      </c>
      <c r="E68" s="171" t="s">
        <v>443</v>
      </c>
      <c r="F68" s="207" t="s">
        <v>465</v>
      </c>
      <c r="G68" s="207" t="s">
        <v>444</v>
      </c>
      <c r="H68" s="207">
        <v>5</v>
      </c>
      <c r="I68" s="207">
        <v>10</v>
      </c>
      <c r="J68" s="207">
        <v>15</v>
      </c>
      <c r="K68" s="207">
        <v>20</v>
      </c>
      <c r="L68" s="212" t="s">
        <v>432</v>
      </c>
      <c r="M68" s="38"/>
      <c r="N68" s="38">
        <v>1</v>
      </c>
      <c r="O68" s="38"/>
      <c r="P68" s="39"/>
      <c r="Q68" s="38"/>
      <c r="R68" s="39">
        <f>+SUM(M68:Q68)</f>
        <v>1</v>
      </c>
      <c r="S68" s="38"/>
      <c r="T68" s="38">
        <v>1</v>
      </c>
      <c r="U68" s="38"/>
      <c r="V68" s="38"/>
      <c r="W68" s="38"/>
      <c r="X68" s="39">
        <f>+SUM(S68:W68)</f>
        <v>1</v>
      </c>
      <c r="Y68" s="38"/>
      <c r="Z68" s="38">
        <v>1</v>
      </c>
      <c r="AA68" s="38"/>
      <c r="AB68" s="38"/>
      <c r="AC68" s="38"/>
      <c r="AD68" s="39">
        <f>+SUM(Y68:AC68)</f>
        <v>1</v>
      </c>
      <c r="AE68" s="38"/>
      <c r="AF68" s="38">
        <v>1</v>
      </c>
      <c r="AG68" s="38"/>
      <c r="AH68" s="38"/>
      <c r="AI68" s="38"/>
      <c r="AJ68" s="39">
        <f>+SUM(AE68:AI68)</f>
        <v>1</v>
      </c>
      <c r="AK68" s="40">
        <f t="shared" si="29"/>
        <v>0</v>
      </c>
      <c r="AL68" s="40">
        <f t="shared" si="29"/>
        <v>4</v>
      </c>
      <c r="AM68" s="40">
        <f t="shared" si="29"/>
        <v>0</v>
      </c>
      <c r="AN68" s="40">
        <f t="shared" si="29"/>
        <v>0</v>
      </c>
      <c r="AO68" s="40">
        <f t="shared" si="29"/>
        <v>0</v>
      </c>
      <c r="AP68" s="8">
        <f>+SUM(AK68:AO68)</f>
        <v>4</v>
      </c>
    </row>
    <row r="69" spans="1:42" s="85" customFormat="1" ht="36" customHeight="1">
      <c r="A69" s="308" t="s">
        <v>484</v>
      </c>
      <c r="B69" s="308"/>
      <c r="C69" s="308"/>
      <c r="D69" s="78"/>
      <c r="E69" s="78"/>
      <c r="F69" s="78"/>
      <c r="G69" s="78"/>
      <c r="H69" s="78"/>
      <c r="I69" s="78"/>
      <c r="J69" s="78"/>
      <c r="K69" s="78"/>
      <c r="L69" s="78"/>
      <c r="M69" s="78">
        <f>+SUM(M63:M68)</f>
        <v>0</v>
      </c>
      <c r="N69" s="78">
        <f aca="true" t="shared" si="30" ref="N69:AP69">+SUM(N63:N68)</f>
        <v>95</v>
      </c>
      <c r="O69" s="78">
        <f t="shared" si="30"/>
        <v>1</v>
      </c>
      <c r="P69" s="78">
        <f t="shared" si="30"/>
        <v>0</v>
      </c>
      <c r="Q69" s="78">
        <f t="shared" si="30"/>
        <v>0</v>
      </c>
      <c r="R69" s="78">
        <f t="shared" si="30"/>
        <v>96</v>
      </c>
      <c r="S69" s="78">
        <f t="shared" si="30"/>
        <v>0</v>
      </c>
      <c r="T69" s="78">
        <f t="shared" si="30"/>
        <v>102</v>
      </c>
      <c r="U69" s="78">
        <f t="shared" si="30"/>
        <v>2</v>
      </c>
      <c r="V69" s="78">
        <f t="shared" si="30"/>
        <v>0</v>
      </c>
      <c r="W69" s="78">
        <f t="shared" si="30"/>
        <v>0</v>
      </c>
      <c r="X69" s="78">
        <f t="shared" si="30"/>
        <v>104</v>
      </c>
      <c r="Y69" s="78">
        <f t="shared" si="30"/>
        <v>0</v>
      </c>
      <c r="Z69" s="78">
        <f t="shared" si="30"/>
        <v>107</v>
      </c>
      <c r="AA69" s="78">
        <f t="shared" si="30"/>
        <v>2</v>
      </c>
      <c r="AB69" s="78">
        <f t="shared" si="30"/>
        <v>0</v>
      </c>
      <c r="AC69" s="78">
        <f t="shared" si="30"/>
        <v>0</v>
      </c>
      <c r="AD69" s="78">
        <f t="shared" si="30"/>
        <v>109</v>
      </c>
      <c r="AE69" s="78">
        <f t="shared" si="30"/>
        <v>0</v>
      </c>
      <c r="AF69" s="78">
        <f t="shared" si="30"/>
        <v>112</v>
      </c>
      <c r="AG69" s="78">
        <f t="shared" si="30"/>
        <v>2</v>
      </c>
      <c r="AH69" s="78">
        <f t="shared" si="30"/>
        <v>0</v>
      </c>
      <c r="AI69" s="78">
        <f t="shared" si="30"/>
        <v>0</v>
      </c>
      <c r="AJ69" s="78">
        <f t="shared" si="30"/>
        <v>114</v>
      </c>
      <c r="AK69" s="78">
        <f t="shared" si="30"/>
        <v>0</v>
      </c>
      <c r="AL69" s="78">
        <f t="shared" si="30"/>
        <v>416</v>
      </c>
      <c r="AM69" s="78">
        <f t="shared" si="30"/>
        <v>7</v>
      </c>
      <c r="AN69" s="78">
        <f t="shared" si="30"/>
        <v>0</v>
      </c>
      <c r="AO69" s="78">
        <f t="shared" si="30"/>
        <v>0</v>
      </c>
      <c r="AP69" s="78">
        <f t="shared" si="30"/>
        <v>423</v>
      </c>
    </row>
    <row r="73" spans="13:42" ht="15">
      <c r="M73" s="371">
        <v>2008</v>
      </c>
      <c r="N73" s="371"/>
      <c r="O73" s="371"/>
      <c r="P73" s="371"/>
      <c r="Q73" s="371"/>
      <c r="R73" s="371"/>
      <c r="S73" s="361">
        <v>2009</v>
      </c>
      <c r="T73" s="361"/>
      <c r="U73" s="361"/>
      <c r="V73" s="361"/>
      <c r="W73" s="361"/>
      <c r="X73" s="361"/>
      <c r="Y73" s="361">
        <v>2010</v>
      </c>
      <c r="Z73" s="361"/>
      <c r="AA73" s="361"/>
      <c r="AB73" s="361"/>
      <c r="AC73" s="361"/>
      <c r="AD73" s="361"/>
      <c r="AE73" s="361">
        <v>2011</v>
      </c>
      <c r="AF73" s="361"/>
      <c r="AG73" s="361"/>
      <c r="AH73" s="361"/>
      <c r="AI73" s="361"/>
      <c r="AJ73" s="361"/>
      <c r="AK73" s="362" t="s">
        <v>448</v>
      </c>
      <c r="AL73" s="363"/>
      <c r="AM73" s="363"/>
      <c r="AN73" s="363"/>
      <c r="AO73" s="363"/>
      <c r="AP73" s="364"/>
    </row>
    <row r="74" spans="12:42" ht="15">
      <c r="L74" s="132"/>
      <c r="M74" s="54" t="s">
        <v>457</v>
      </c>
      <c r="N74" s="54" t="s">
        <v>458</v>
      </c>
      <c r="O74" s="54" t="s">
        <v>459</v>
      </c>
      <c r="P74" s="54" t="s">
        <v>460</v>
      </c>
      <c r="Q74" s="54" t="s">
        <v>461</v>
      </c>
      <c r="R74" s="54" t="s">
        <v>448</v>
      </c>
      <c r="S74" s="54" t="s">
        <v>457</v>
      </c>
      <c r="T74" s="54" t="s">
        <v>458</v>
      </c>
      <c r="U74" s="54" t="s">
        <v>459</v>
      </c>
      <c r="V74" s="54" t="s">
        <v>460</v>
      </c>
      <c r="W74" s="54" t="s">
        <v>461</v>
      </c>
      <c r="X74" s="54" t="s">
        <v>448</v>
      </c>
      <c r="Y74" s="54" t="s">
        <v>457</v>
      </c>
      <c r="Z74" s="54" t="s">
        <v>458</v>
      </c>
      <c r="AA74" s="54" t="s">
        <v>459</v>
      </c>
      <c r="AB74" s="54" t="s">
        <v>460</v>
      </c>
      <c r="AC74" s="54" t="s">
        <v>461</v>
      </c>
      <c r="AD74" s="54" t="s">
        <v>448</v>
      </c>
      <c r="AE74" s="54" t="s">
        <v>457</v>
      </c>
      <c r="AF74" s="54" t="s">
        <v>458</v>
      </c>
      <c r="AG74" s="54" t="s">
        <v>459</v>
      </c>
      <c r="AH74" s="54" t="s">
        <v>460</v>
      </c>
      <c r="AI74" s="54" t="s">
        <v>461</v>
      </c>
      <c r="AJ74" s="54" t="s">
        <v>448</v>
      </c>
      <c r="AK74" s="55" t="s">
        <v>457</v>
      </c>
      <c r="AL74" s="55" t="s">
        <v>458</v>
      </c>
      <c r="AM74" s="55" t="s">
        <v>459</v>
      </c>
      <c r="AN74" s="55" t="s">
        <v>460</v>
      </c>
      <c r="AO74" s="55" t="s">
        <v>461</v>
      </c>
      <c r="AP74" s="56" t="s">
        <v>448</v>
      </c>
    </row>
    <row r="75" spans="12:42" ht="15">
      <c r="L75" s="133" t="s">
        <v>656</v>
      </c>
      <c r="M75" s="138">
        <f aca="true" t="shared" si="31" ref="M75:AP75">+M16+M34+M48+M57+M69</f>
        <v>95</v>
      </c>
      <c r="N75" s="138">
        <f t="shared" si="31"/>
        <v>663</v>
      </c>
      <c r="O75" s="138">
        <f t="shared" si="31"/>
        <v>269</v>
      </c>
      <c r="P75" s="138">
        <f t="shared" si="31"/>
        <v>170</v>
      </c>
      <c r="Q75" s="138">
        <f t="shared" si="31"/>
        <v>76</v>
      </c>
      <c r="R75" s="138">
        <f t="shared" si="31"/>
        <v>1273</v>
      </c>
      <c r="S75" s="138">
        <f t="shared" si="31"/>
        <v>193</v>
      </c>
      <c r="T75" s="138">
        <f t="shared" si="31"/>
        <v>639</v>
      </c>
      <c r="U75" s="138">
        <f t="shared" si="31"/>
        <v>278</v>
      </c>
      <c r="V75" s="138">
        <f t="shared" si="31"/>
        <v>320</v>
      </c>
      <c r="W75" s="138">
        <f t="shared" si="31"/>
        <v>26</v>
      </c>
      <c r="X75" s="138">
        <f t="shared" si="31"/>
        <v>1456</v>
      </c>
      <c r="Y75" s="138">
        <f t="shared" si="31"/>
        <v>172</v>
      </c>
      <c r="Z75" s="138">
        <f t="shared" si="31"/>
        <v>637</v>
      </c>
      <c r="AA75" s="138">
        <f t="shared" si="31"/>
        <v>383</v>
      </c>
      <c r="AB75" s="138">
        <f t="shared" si="31"/>
        <v>300</v>
      </c>
      <c r="AC75" s="138">
        <f t="shared" si="31"/>
        <v>30</v>
      </c>
      <c r="AD75" s="138">
        <f t="shared" si="31"/>
        <v>1522</v>
      </c>
      <c r="AE75" s="138">
        <f t="shared" si="31"/>
        <v>128</v>
      </c>
      <c r="AF75" s="138">
        <f t="shared" si="31"/>
        <v>665</v>
      </c>
      <c r="AG75" s="138">
        <f t="shared" si="31"/>
        <v>465</v>
      </c>
      <c r="AH75" s="138">
        <f t="shared" si="31"/>
        <v>35</v>
      </c>
      <c r="AI75" s="138">
        <f t="shared" si="31"/>
        <v>33</v>
      </c>
      <c r="AJ75" s="138">
        <f t="shared" si="31"/>
        <v>1326</v>
      </c>
      <c r="AK75" s="138">
        <f t="shared" si="31"/>
        <v>588</v>
      </c>
      <c r="AL75" s="138">
        <f t="shared" si="31"/>
        <v>2604</v>
      </c>
      <c r="AM75" s="138">
        <f t="shared" si="31"/>
        <v>1395</v>
      </c>
      <c r="AN75" s="138">
        <f t="shared" si="31"/>
        <v>825</v>
      </c>
      <c r="AO75" s="138">
        <f t="shared" si="31"/>
        <v>165</v>
      </c>
      <c r="AP75" s="138">
        <f t="shared" si="31"/>
        <v>5577</v>
      </c>
    </row>
    <row r="82" s="137" customFormat="1" ht="15"/>
    <row r="83" s="139" customFormat="1" ht="15"/>
    <row r="84" s="140" customFormat="1" ht="15"/>
  </sheetData>
  <sheetProtection/>
  <mergeCells count="131">
    <mergeCell ref="A67:A68"/>
    <mergeCell ref="B67:B68"/>
    <mergeCell ref="B44:B47"/>
    <mergeCell ref="AK73:AP73"/>
    <mergeCell ref="M73:R73"/>
    <mergeCell ref="S73:X73"/>
    <mergeCell ref="Y73:AD73"/>
    <mergeCell ref="AE73:AJ73"/>
    <mergeCell ref="S7:X7"/>
    <mergeCell ref="Y7:AD7"/>
    <mergeCell ref="AE7:AJ7"/>
    <mergeCell ref="AK7:AP7"/>
    <mergeCell ref="A9:A12"/>
    <mergeCell ref="A13:A15"/>
    <mergeCell ref="G20:G21"/>
    <mergeCell ref="A20:A21"/>
    <mergeCell ref="B20:B21"/>
    <mergeCell ref="C20:C21"/>
    <mergeCell ref="F7:F8"/>
    <mergeCell ref="G7:G8"/>
    <mergeCell ref="A7:A8"/>
    <mergeCell ref="B7:B8"/>
    <mergeCell ref="C7:C8"/>
    <mergeCell ref="D7:D8"/>
    <mergeCell ref="A48:C48"/>
    <mergeCell ref="A44:A47"/>
    <mergeCell ref="E39:E40"/>
    <mergeCell ref="F39:F40"/>
    <mergeCell ref="M7:R7"/>
    <mergeCell ref="I20:I21"/>
    <mergeCell ref="A27:A30"/>
    <mergeCell ref="B27:B30"/>
    <mergeCell ref="E20:E21"/>
    <mergeCell ref="H20:H21"/>
    <mergeCell ref="L52:L53"/>
    <mergeCell ref="G61:G62"/>
    <mergeCell ref="A63:A66"/>
    <mergeCell ref="A61:A62"/>
    <mergeCell ref="A59:L59"/>
    <mergeCell ref="A60:L60"/>
    <mergeCell ref="H52:H53"/>
    <mergeCell ref="B61:B62"/>
    <mergeCell ref="C61:C62"/>
    <mergeCell ref="H61:H62"/>
    <mergeCell ref="I7:I8"/>
    <mergeCell ref="J7:J8"/>
    <mergeCell ref="K7:K8"/>
    <mergeCell ref="L7:L8"/>
    <mergeCell ref="E7:E8"/>
    <mergeCell ref="B9:B12"/>
    <mergeCell ref="H7:H8"/>
    <mergeCell ref="E52:E53"/>
    <mergeCell ref="G52:G53"/>
    <mergeCell ref="A1:L1"/>
    <mergeCell ref="A3:L3"/>
    <mergeCell ref="A4:L4"/>
    <mergeCell ref="A5:L5"/>
    <mergeCell ref="A6:L6"/>
    <mergeCell ref="A18:L18"/>
    <mergeCell ref="A16:C16"/>
    <mergeCell ref="A17:L17"/>
    <mergeCell ref="A49:L49"/>
    <mergeCell ref="A42:A43"/>
    <mergeCell ref="A69:C69"/>
    <mergeCell ref="A50:L50"/>
    <mergeCell ref="A51:L51"/>
    <mergeCell ref="A57:C57"/>
    <mergeCell ref="A58:L58"/>
    <mergeCell ref="A52:A53"/>
    <mergeCell ref="B52:B53"/>
    <mergeCell ref="D52:D53"/>
    <mergeCell ref="F52:F53"/>
    <mergeCell ref="AK39:AP39"/>
    <mergeCell ref="J52:J53"/>
    <mergeCell ref="A39:A40"/>
    <mergeCell ref="B39:B40"/>
    <mergeCell ref="C39:C40"/>
    <mergeCell ref="D39:D40"/>
    <mergeCell ref="H39:H40"/>
    <mergeCell ref="J39:J40"/>
    <mergeCell ref="B42:B43"/>
    <mergeCell ref="S52:X52"/>
    <mergeCell ref="Y52:AD52"/>
    <mergeCell ref="AE52:AJ52"/>
    <mergeCell ref="AE20:AJ20"/>
    <mergeCell ref="AK20:AP20"/>
    <mergeCell ref="C52:C53"/>
    <mergeCell ref="K20:K21"/>
    <mergeCell ref="L20:L21"/>
    <mergeCell ref="S20:X20"/>
    <mergeCell ref="G39:G40"/>
    <mergeCell ref="J20:J21"/>
    <mergeCell ref="M20:R20"/>
    <mergeCell ref="I39:I40"/>
    <mergeCell ref="A37:L37"/>
    <mergeCell ref="A38:L38"/>
    <mergeCell ref="F20:F21"/>
    <mergeCell ref="A22:A26"/>
    <mergeCell ref="A36:L36"/>
    <mergeCell ref="A32:A33"/>
    <mergeCell ref="L39:L40"/>
    <mergeCell ref="AK61:AP61"/>
    <mergeCell ref="M61:R61"/>
    <mergeCell ref="S61:X61"/>
    <mergeCell ref="Y61:AD61"/>
    <mergeCell ref="AE61:AJ61"/>
    <mergeCell ref="Y20:AD20"/>
    <mergeCell ref="AK52:AP52"/>
    <mergeCell ref="S39:X39"/>
    <mergeCell ref="Y39:AD39"/>
    <mergeCell ref="AE39:AJ39"/>
    <mergeCell ref="D20:D21"/>
    <mergeCell ref="M39:R39"/>
    <mergeCell ref="A54:A56"/>
    <mergeCell ref="F61:F62"/>
    <mergeCell ref="L61:L62"/>
    <mergeCell ref="J61:J62"/>
    <mergeCell ref="M52:R52"/>
    <mergeCell ref="K52:K53"/>
    <mergeCell ref="I61:I62"/>
    <mergeCell ref="I52:I53"/>
    <mergeCell ref="K39:K40"/>
    <mergeCell ref="K61:K62"/>
    <mergeCell ref="B54:B56"/>
    <mergeCell ref="B13:B15"/>
    <mergeCell ref="D61:D62"/>
    <mergeCell ref="E61:E62"/>
    <mergeCell ref="A19:L19"/>
    <mergeCell ref="B32:B33"/>
    <mergeCell ref="A34:C34"/>
    <mergeCell ref="B25:B26"/>
  </mergeCells>
  <printOptions/>
  <pageMargins left="1.220472440944882" right="0.03937007874015748" top="0.7480314960629921" bottom="0.7480314960629921" header="0.31496062992125984" footer="0.31496062992125984"/>
  <pageSetup horizontalDpi="600" verticalDpi="600" orientation="landscape" paperSize="5" scale="41" r:id="rId1"/>
  <rowBreaks count="4" manualBreakCount="4">
    <brk id="16" max="255" man="1"/>
    <brk id="35" max="255" man="1"/>
    <brk id="48" max="255" man="1"/>
    <brk id="57" max="255" man="1"/>
  </rowBreaks>
</worksheet>
</file>

<file path=xl/worksheets/sheet5.xml><?xml version="1.0" encoding="utf-8"?>
<worksheet xmlns="http://schemas.openxmlformats.org/spreadsheetml/2006/main" xmlns:r="http://schemas.openxmlformats.org/officeDocument/2006/relationships">
  <dimension ref="A1:AQ61"/>
  <sheetViews>
    <sheetView zoomScaleSheetLayoutView="75" zoomScalePageLayoutView="0" workbookViewId="0" topLeftCell="A37">
      <selection activeCell="A48" sqref="A48:C48"/>
    </sheetView>
  </sheetViews>
  <sheetFormatPr defaultColWidth="11.00390625" defaultRowHeight="15"/>
  <cols>
    <col min="1" max="1" width="14.7109375" style="0" customWidth="1"/>
    <col min="2" max="2" width="13.140625" style="0" customWidth="1"/>
    <col min="3" max="3" width="25.140625" style="0" customWidth="1"/>
    <col min="4" max="4" width="7.00390625" style="0" customWidth="1"/>
    <col min="5" max="5" width="14.140625" style="0" customWidth="1"/>
    <col min="6" max="6" width="9.140625" style="0" customWidth="1"/>
    <col min="7" max="7" width="11.7109375" style="0" customWidth="1"/>
    <col min="8" max="8" width="10.140625" style="0" customWidth="1"/>
    <col min="9" max="9" width="9.28125" style="0" customWidth="1"/>
    <col min="10" max="10" width="8.8515625" style="0" customWidth="1"/>
    <col min="11" max="11" width="9.00390625" style="0" customWidth="1"/>
    <col min="12" max="12" width="18.421875" style="0" customWidth="1"/>
    <col min="13" max="15" width="5.7109375" style="0" bestFit="1" customWidth="1"/>
    <col min="16" max="16" width="4.7109375" style="0" bestFit="1" customWidth="1"/>
    <col min="17" max="17" width="5.421875" style="0" bestFit="1" customWidth="1"/>
    <col min="18" max="18" width="5.8515625" style="0" bestFit="1" customWidth="1"/>
    <col min="19" max="20" width="5.7109375" style="0" bestFit="1" customWidth="1"/>
    <col min="21" max="23" width="5.421875" style="0" bestFit="1" customWidth="1"/>
    <col min="24" max="24" width="5.8515625" style="0" bestFit="1" customWidth="1"/>
    <col min="25" max="26" width="5.7109375" style="0" bestFit="1" customWidth="1"/>
    <col min="27" max="28" width="5.421875" style="0" bestFit="1" customWidth="1"/>
    <col min="29" max="29" width="6.00390625" style="0" bestFit="1" customWidth="1"/>
    <col min="30" max="30" width="7.421875" style="0" customWidth="1"/>
    <col min="31" max="32" width="5.7109375" style="0" bestFit="1" customWidth="1"/>
    <col min="33" max="34" width="5.421875" style="0" bestFit="1" customWidth="1"/>
    <col min="35" max="35" width="6.00390625" style="0" bestFit="1" customWidth="1"/>
    <col min="36" max="36" width="7.28125" style="0" bestFit="1" customWidth="1"/>
    <col min="37" max="38" width="7.00390625" style="0" bestFit="1" customWidth="1"/>
    <col min="39" max="39" width="6.28125" style="0" customWidth="1"/>
    <col min="40" max="40" width="5.57421875" style="0" bestFit="1" customWidth="1"/>
    <col min="41" max="41" width="6.00390625" style="0" bestFit="1" customWidth="1"/>
    <col min="42" max="42" width="7.28125" style="0" bestFit="1" customWidth="1"/>
    <col min="43" max="16384" width="11.00390625" style="2" customWidth="1"/>
  </cols>
  <sheetData>
    <row r="1" spans="1:42" ht="28.5" customHeight="1" thickBot="1">
      <c r="A1" s="330" t="s">
        <v>619</v>
      </c>
      <c r="B1" s="331"/>
      <c r="C1" s="331"/>
      <c r="D1" s="331"/>
      <c r="E1" s="331"/>
      <c r="F1" s="331"/>
      <c r="G1" s="331"/>
      <c r="H1" s="331"/>
      <c r="I1" s="331"/>
      <c r="J1" s="331"/>
      <c r="K1" s="331"/>
      <c r="L1" s="332"/>
      <c r="M1" s="24"/>
      <c r="N1" s="27"/>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2" ht="15">
      <c r="A2" s="27"/>
      <c r="B2" s="27"/>
      <c r="C2" s="27"/>
      <c r="D2" s="27"/>
      <c r="E2" s="27"/>
      <c r="F2" s="27"/>
      <c r="G2" s="27"/>
      <c r="H2" s="27"/>
      <c r="I2" s="27"/>
      <c r="J2" s="27"/>
      <c r="K2" s="27"/>
      <c r="L2" s="35"/>
      <c r="M2" s="35"/>
      <c r="N2" s="3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row>
    <row r="3" spans="1:42" ht="37.5" customHeight="1">
      <c r="A3" s="399" t="s">
        <v>354</v>
      </c>
      <c r="B3" s="399"/>
      <c r="C3" s="399"/>
      <c r="D3" s="399"/>
      <c r="E3" s="399"/>
      <c r="F3" s="399"/>
      <c r="G3" s="399"/>
      <c r="H3" s="399"/>
      <c r="I3" s="399"/>
      <c r="J3" s="399"/>
      <c r="K3" s="399"/>
      <c r="L3" s="399"/>
      <c r="M3" s="42"/>
      <c r="N3" s="31"/>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row>
    <row r="4" spans="1:42" ht="21.75" customHeight="1">
      <c r="A4" s="352" t="s">
        <v>620</v>
      </c>
      <c r="B4" s="352"/>
      <c r="C4" s="352"/>
      <c r="D4" s="352"/>
      <c r="E4" s="352"/>
      <c r="F4" s="352"/>
      <c r="G4" s="352"/>
      <c r="H4" s="352"/>
      <c r="I4" s="352"/>
      <c r="J4" s="352"/>
      <c r="K4" s="352"/>
      <c r="L4" s="352"/>
      <c r="M4" s="41"/>
      <c r="N4" s="41"/>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row>
    <row r="5" spans="1:42" ht="40.5" customHeight="1">
      <c r="A5" s="316" t="s">
        <v>445</v>
      </c>
      <c r="B5" s="316"/>
      <c r="C5" s="316"/>
      <c r="D5" s="316"/>
      <c r="E5" s="316"/>
      <c r="F5" s="316"/>
      <c r="G5" s="316"/>
      <c r="H5" s="316"/>
      <c r="I5" s="316"/>
      <c r="J5" s="316"/>
      <c r="K5" s="316"/>
      <c r="L5" s="316"/>
      <c r="M5" s="30"/>
      <c r="N5" s="31"/>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row>
    <row r="6" spans="1:42" ht="16.5" customHeight="1">
      <c r="A6" s="306" t="s">
        <v>588</v>
      </c>
      <c r="B6" s="306"/>
      <c r="C6" s="306"/>
      <c r="D6" s="306"/>
      <c r="E6" s="306"/>
      <c r="F6" s="306"/>
      <c r="G6" s="306"/>
      <c r="H6" s="306"/>
      <c r="I6" s="306"/>
      <c r="J6" s="306"/>
      <c r="K6" s="306"/>
      <c r="L6" s="306"/>
      <c r="M6" s="66"/>
      <c r="N6" s="6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row>
    <row r="7" spans="1:42" s="122" customFormat="1" ht="18" customHeight="1">
      <c r="A7" s="304" t="s">
        <v>450</v>
      </c>
      <c r="B7" s="304" t="s">
        <v>451</v>
      </c>
      <c r="C7" s="326" t="s">
        <v>452</v>
      </c>
      <c r="D7" s="304" t="s">
        <v>453</v>
      </c>
      <c r="E7" s="304" t="s">
        <v>454</v>
      </c>
      <c r="F7" s="305" t="s">
        <v>455</v>
      </c>
      <c r="G7" s="305" t="s">
        <v>641</v>
      </c>
      <c r="H7" s="305" t="s">
        <v>657</v>
      </c>
      <c r="I7" s="305" t="s">
        <v>658</v>
      </c>
      <c r="J7" s="305" t="s">
        <v>659</v>
      </c>
      <c r="K7" s="305" t="s">
        <v>456</v>
      </c>
      <c r="L7" s="304" t="s">
        <v>449</v>
      </c>
      <c r="M7" s="380">
        <v>2008</v>
      </c>
      <c r="N7" s="380"/>
      <c r="O7" s="380"/>
      <c r="P7" s="380"/>
      <c r="Q7" s="380"/>
      <c r="R7" s="380"/>
      <c r="S7" s="380">
        <v>2009</v>
      </c>
      <c r="T7" s="380"/>
      <c r="U7" s="380"/>
      <c r="V7" s="380"/>
      <c r="W7" s="380"/>
      <c r="X7" s="380"/>
      <c r="Y7" s="380">
        <v>2010</v>
      </c>
      <c r="Z7" s="380"/>
      <c r="AA7" s="380"/>
      <c r="AB7" s="380"/>
      <c r="AC7" s="380"/>
      <c r="AD7" s="380"/>
      <c r="AE7" s="380">
        <v>2011</v>
      </c>
      <c r="AF7" s="380"/>
      <c r="AG7" s="380"/>
      <c r="AH7" s="380"/>
      <c r="AI7" s="380"/>
      <c r="AJ7" s="380"/>
      <c r="AK7" s="380" t="s">
        <v>448</v>
      </c>
      <c r="AL7" s="380"/>
      <c r="AM7" s="380"/>
      <c r="AN7" s="380"/>
      <c r="AO7" s="380"/>
      <c r="AP7" s="380"/>
    </row>
    <row r="8" spans="1:42" s="122" customFormat="1" ht="19.5" customHeight="1">
      <c r="A8" s="304"/>
      <c r="B8" s="304"/>
      <c r="C8" s="326"/>
      <c r="D8" s="304"/>
      <c r="E8" s="304"/>
      <c r="F8" s="305"/>
      <c r="G8" s="305"/>
      <c r="H8" s="305"/>
      <c r="I8" s="305"/>
      <c r="J8" s="305"/>
      <c r="K8" s="305"/>
      <c r="L8" s="304"/>
      <c r="M8" s="121" t="s">
        <v>457</v>
      </c>
      <c r="N8" s="121" t="s">
        <v>458</v>
      </c>
      <c r="O8" s="121" t="s">
        <v>459</v>
      </c>
      <c r="P8" s="121" t="s">
        <v>460</v>
      </c>
      <c r="Q8" s="121" t="s">
        <v>461</v>
      </c>
      <c r="R8" s="121" t="s">
        <v>448</v>
      </c>
      <c r="S8" s="121" t="s">
        <v>457</v>
      </c>
      <c r="T8" s="121" t="s">
        <v>458</v>
      </c>
      <c r="U8" s="121" t="s">
        <v>459</v>
      </c>
      <c r="V8" s="121" t="s">
        <v>460</v>
      </c>
      <c r="W8" s="121" t="s">
        <v>461</v>
      </c>
      <c r="X8" s="121" t="s">
        <v>448</v>
      </c>
      <c r="Y8" s="121" t="s">
        <v>457</v>
      </c>
      <c r="Z8" s="121" t="s">
        <v>458</v>
      </c>
      <c r="AA8" s="121" t="s">
        <v>459</v>
      </c>
      <c r="AB8" s="121" t="s">
        <v>460</v>
      </c>
      <c r="AC8" s="121" t="s">
        <v>461</v>
      </c>
      <c r="AD8" s="121" t="s">
        <v>448</v>
      </c>
      <c r="AE8" s="121" t="s">
        <v>457</v>
      </c>
      <c r="AF8" s="121" t="s">
        <v>458</v>
      </c>
      <c r="AG8" s="121" t="s">
        <v>459</v>
      </c>
      <c r="AH8" s="121" t="s">
        <v>460</v>
      </c>
      <c r="AI8" s="121" t="s">
        <v>461</v>
      </c>
      <c r="AJ8" s="121" t="s">
        <v>448</v>
      </c>
      <c r="AK8" s="121" t="s">
        <v>457</v>
      </c>
      <c r="AL8" s="121" t="s">
        <v>458</v>
      </c>
      <c r="AM8" s="121" t="s">
        <v>459</v>
      </c>
      <c r="AN8" s="121" t="s">
        <v>460</v>
      </c>
      <c r="AO8" s="121" t="s">
        <v>461</v>
      </c>
      <c r="AP8" s="121" t="s">
        <v>448</v>
      </c>
    </row>
    <row r="9" spans="1:42" ht="36" customHeight="1">
      <c r="A9" s="384" t="s">
        <v>206</v>
      </c>
      <c r="B9" s="384" t="s">
        <v>410</v>
      </c>
      <c r="C9" s="171" t="s">
        <v>207</v>
      </c>
      <c r="D9" s="207">
        <v>5</v>
      </c>
      <c r="E9" s="171" t="s">
        <v>208</v>
      </c>
      <c r="F9" s="207" t="s">
        <v>464</v>
      </c>
      <c r="G9" s="171" t="s">
        <v>209</v>
      </c>
      <c r="H9" s="207">
        <v>5</v>
      </c>
      <c r="I9" s="207">
        <v>5</v>
      </c>
      <c r="J9" s="207">
        <v>5</v>
      </c>
      <c r="K9" s="207">
        <v>5</v>
      </c>
      <c r="L9" s="214" t="s">
        <v>411</v>
      </c>
      <c r="M9" s="38">
        <v>61</v>
      </c>
      <c r="N9" s="38"/>
      <c r="O9" s="38"/>
      <c r="P9" s="39"/>
      <c r="Q9" s="38"/>
      <c r="R9" s="39">
        <f aca="true" t="shared" si="0" ref="R9:R14">+SUM(M9:Q9)</f>
        <v>61</v>
      </c>
      <c r="S9" s="38">
        <v>64</v>
      </c>
      <c r="T9" s="38"/>
      <c r="U9" s="38"/>
      <c r="V9" s="38"/>
      <c r="W9" s="38"/>
      <c r="X9" s="39">
        <f aca="true" t="shared" si="1" ref="X9:X14">+SUM(S9:W9)</f>
        <v>64</v>
      </c>
      <c r="Y9" s="38">
        <v>67</v>
      </c>
      <c r="Z9" s="38"/>
      <c r="AA9" s="38"/>
      <c r="AB9" s="38"/>
      <c r="AC9" s="38"/>
      <c r="AD9" s="39">
        <f aca="true" t="shared" si="2" ref="AD9:AD14">+SUM(Y9:AC9)</f>
        <v>67</v>
      </c>
      <c r="AE9" s="38">
        <v>71</v>
      </c>
      <c r="AF9" s="38"/>
      <c r="AG9" s="38"/>
      <c r="AH9" s="38"/>
      <c r="AI9" s="38"/>
      <c r="AJ9" s="39">
        <f aca="true" t="shared" si="3" ref="AJ9:AJ14">+SUM(AE9:AI9)</f>
        <v>71</v>
      </c>
      <c r="AK9" s="40">
        <f aca="true" t="shared" si="4" ref="AK9:AO14">+M9+S9+Y9+AE9</f>
        <v>263</v>
      </c>
      <c r="AL9" s="40">
        <f t="shared" si="4"/>
        <v>0</v>
      </c>
      <c r="AM9" s="40">
        <f t="shared" si="4"/>
        <v>0</v>
      </c>
      <c r="AN9" s="40">
        <f t="shared" si="4"/>
        <v>0</v>
      </c>
      <c r="AO9" s="40">
        <f t="shared" si="4"/>
        <v>0</v>
      </c>
      <c r="AP9" s="8">
        <f aca="true" t="shared" si="5" ref="AP9:AP14">+SUM(AK9:AO9)</f>
        <v>263</v>
      </c>
    </row>
    <row r="10" spans="1:42" ht="60.75">
      <c r="A10" s="385"/>
      <c r="B10" s="385"/>
      <c r="C10" s="171" t="s">
        <v>516</v>
      </c>
      <c r="D10" s="178">
        <v>2</v>
      </c>
      <c r="E10" s="178" t="s">
        <v>210</v>
      </c>
      <c r="F10" s="178" t="s">
        <v>464</v>
      </c>
      <c r="G10" s="178" t="s">
        <v>211</v>
      </c>
      <c r="H10" s="178">
        <v>2</v>
      </c>
      <c r="I10" s="178">
        <v>2</v>
      </c>
      <c r="J10" s="178">
        <v>2</v>
      </c>
      <c r="K10" s="178">
        <v>2</v>
      </c>
      <c r="L10" s="214" t="s">
        <v>411</v>
      </c>
      <c r="M10" s="38">
        <v>4</v>
      </c>
      <c r="N10" s="38"/>
      <c r="O10" s="38">
        <v>4</v>
      </c>
      <c r="P10" s="39"/>
      <c r="Q10" s="38"/>
      <c r="R10" s="39">
        <f t="shared" si="0"/>
        <v>8</v>
      </c>
      <c r="S10" s="38">
        <v>4</v>
      </c>
      <c r="T10" s="38"/>
      <c r="U10" s="38">
        <v>8</v>
      </c>
      <c r="V10" s="38"/>
      <c r="W10" s="38"/>
      <c r="X10" s="39">
        <f t="shared" si="1"/>
        <v>12</v>
      </c>
      <c r="Y10" s="38">
        <v>5</v>
      </c>
      <c r="Z10" s="38"/>
      <c r="AA10" s="38">
        <v>9</v>
      </c>
      <c r="AB10" s="38"/>
      <c r="AC10" s="38"/>
      <c r="AD10" s="39">
        <f t="shared" si="2"/>
        <v>14</v>
      </c>
      <c r="AE10" s="38">
        <v>5</v>
      </c>
      <c r="AF10" s="38"/>
      <c r="AG10" s="38">
        <v>9</v>
      </c>
      <c r="AH10" s="38"/>
      <c r="AI10" s="38"/>
      <c r="AJ10" s="39">
        <f t="shared" si="3"/>
        <v>14</v>
      </c>
      <c r="AK10" s="40">
        <f t="shared" si="4"/>
        <v>18</v>
      </c>
      <c r="AL10" s="40">
        <f t="shared" si="4"/>
        <v>0</v>
      </c>
      <c r="AM10" s="40">
        <f t="shared" si="4"/>
        <v>30</v>
      </c>
      <c r="AN10" s="40">
        <f t="shared" si="4"/>
        <v>0</v>
      </c>
      <c r="AO10" s="40">
        <f t="shared" si="4"/>
        <v>0</v>
      </c>
      <c r="AP10" s="8">
        <f t="shared" si="5"/>
        <v>48</v>
      </c>
    </row>
    <row r="11" spans="1:42" ht="36.75">
      <c r="A11" s="385"/>
      <c r="B11" s="385"/>
      <c r="C11" s="171" t="s">
        <v>517</v>
      </c>
      <c r="D11" s="178">
        <v>1</v>
      </c>
      <c r="E11" s="178" t="s">
        <v>212</v>
      </c>
      <c r="F11" s="178" t="s">
        <v>465</v>
      </c>
      <c r="G11" s="178" t="s">
        <v>412</v>
      </c>
      <c r="H11" s="178">
        <v>1</v>
      </c>
      <c r="I11" s="178">
        <v>2</v>
      </c>
      <c r="J11" s="178">
        <v>3</v>
      </c>
      <c r="K11" s="178">
        <v>4</v>
      </c>
      <c r="L11" s="214" t="s">
        <v>411</v>
      </c>
      <c r="M11" s="38"/>
      <c r="N11" s="38"/>
      <c r="O11" s="38">
        <v>1</v>
      </c>
      <c r="P11" s="39"/>
      <c r="Q11" s="38"/>
      <c r="R11" s="39">
        <f t="shared" si="0"/>
        <v>1</v>
      </c>
      <c r="S11" s="38"/>
      <c r="T11" s="38"/>
      <c r="U11" s="38">
        <v>1</v>
      </c>
      <c r="V11" s="38"/>
      <c r="W11" s="38"/>
      <c r="X11" s="39">
        <f t="shared" si="1"/>
        <v>1</v>
      </c>
      <c r="Y11" s="38"/>
      <c r="Z11" s="38"/>
      <c r="AA11" s="38">
        <v>1</v>
      </c>
      <c r="AB11" s="38"/>
      <c r="AC11" s="38"/>
      <c r="AD11" s="39">
        <f t="shared" si="2"/>
        <v>1</v>
      </c>
      <c r="AE11" s="38"/>
      <c r="AF11" s="38"/>
      <c r="AG11" s="38">
        <v>1</v>
      </c>
      <c r="AH11" s="38"/>
      <c r="AI11" s="38"/>
      <c r="AJ11" s="39">
        <f t="shared" si="3"/>
        <v>1</v>
      </c>
      <c r="AK11" s="40">
        <f t="shared" si="4"/>
        <v>0</v>
      </c>
      <c r="AL11" s="40">
        <f t="shared" si="4"/>
        <v>0</v>
      </c>
      <c r="AM11" s="40">
        <f t="shared" si="4"/>
        <v>4</v>
      </c>
      <c r="AN11" s="40">
        <f t="shared" si="4"/>
        <v>0</v>
      </c>
      <c r="AO11" s="40">
        <f t="shared" si="4"/>
        <v>0</v>
      </c>
      <c r="AP11" s="8">
        <f t="shared" si="5"/>
        <v>4</v>
      </c>
    </row>
    <row r="12" spans="1:42" ht="36.75">
      <c r="A12" s="385"/>
      <c r="B12" s="385"/>
      <c r="C12" s="171" t="s">
        <v>570</v>
      </c>
      <c r="D12" s="178">
        <v>0</v>
      </c>
      <c r="E12" s="178" t="s">
        <v>571</v>
      </c>
      <c r="F12" s="178" t="s">
        <v>465</v>
      </c>
      <c r="G12" s="178" t="s">
        <v>603</v>
      </c>
      <c r="H12" s="178">
        <v>0</v>
      </c>
      <c r="I12" s="178">
        <v>0</v>
      </c>
      <c r="J12" s="178">
        <v>1</v>
      </c>
      <c r="K12" s="178">
        <v>1</v>
      </c>
      <c r="L12" s="214" t="s">
        <v>44</v>
      </c>
      <c r="M12" s="38"/>
      <c r="N12" s="38"/>
      <c r="O12" s="38"/>
      <c r="P12" s="39"/>
      <c r="Q12" s="38"/>
      <c r="R12" s="39">
        <f t="shared" si="0"/>
        <v>0</v>
      </c>
      <c r="S12" s="38"/>
      <c r="T12" s="38"/>
      <c r="U12" s="38"/>
      <c r="V12" s="38"/>
      <c r="W12" s="38"/>
      <c r="X12" s="39">
        <f t="shared" si="1"/>
        <v>0</v>
      </c>
      <c r="Y12" s="38"/>
      <c r="Z12" s="38"/>
      <c r="AA12" s="38">
        <v>1</v>
      </c>
      <c r="AB12" s="38"/>
      <c r="AC12" s="38"/>
      <c r="AD12" s="39">
        <f t="shared" si="2"/>
        <v>1</v>
      </c>
      <c r="AE12" s="38"/>
      <c r="AF12" s="38"/>
      <c r="AG12" s="38">
        <v>1</v>
      </c>
      <c r="AH12" s="38"/>
      <c r="AI12" s="38"/>
      <c r="AJ12" s="39">
        <f t="shared" si="3"/>
        <v>1</v>
      </c>
      <c r="AK12" s="40">
        <f t="shared" si="4"/>
        <v>0</v>
      </c>
      <c r="AL12" s="40">
        <f t="shared" si="4"/>
        <v>0</v>
      </c>
      <c r="AM12" s="40">
        <f t="shared" si="4"/>
        <v>2</v>
      </c>
      <c r="AN12" s="40">
        <f t="shared" si="4"/>
        <v>0</v>
      </c>
      <c r="AO12" s="40">
        <f t="shared" si="4"/>
        <v>0</v>
      </c>
      <c r="AP12" s="8">
        <f t="shared" si="5"/>
        <v>2</v>
      </c>
    </row>
    <row r="13" spans="1:42" ht="48.75">
      <c r="A13" s="385"/>
      <c r="B13" s="385"/>
      <c r="C13" s="171" t="s">
        <v>230</v>
      </c>
      <c r="D13" s="178">
        <v>0</v>
      </c>
      <c r="E13" s="178" t="s">
        <v>572</v>
      </c>
      <c r="F13" s="178" t="s">
        <v>465</v>
      </c>
      <c r="G13" s="178" t="s">
        <v>394</v>
      </c>
      <c r="H13" s="178">
        <v>20</v>
      </c>
      <c r="I13" s="178">
        <v>40</v>
      </c>
      <c r="J13" s="178">
        <v>60</v>
      </c>
      <c r="K13" s="178">
        <v>80</v>
      </c>
      <c r="L13" s="214" t="s">
        <v>411</v>
      </c>
      <c r="M13" s="38"/>
      <c r="N13" s="38"/>
      <c r="O13" s="38">
        <v>1</v>
      </c>
      <c r="P13" s="39"/>
      <c r="Q13" s="38"/>
      <c r="R13" s="39">
        <f t="shared" si="0"/>
        <v>1</v>
      </c>
      <c r="S13" s="38"/>
      <c r="T13" s="38"/>
      <c r="U13" s="38">
        <v>1</v>
      </c>
      <c r="V13" s="38"/>
      <c r="W13" s="38"/>
      <c r="X13" s="39">
        <f t="shared" si="1"/>
        <v>1</v>
      </c>
      <c r="Y13" s="38"/>
      <c r="Z13" s="38"/>
      <c r="AA13" s="38">
        <v>1</v>
      </c>
      <c r="AB13" s="38"/>
      <c r="AC13" s="38"/>
      <c r="AD13" s="39">
        <f t="shared" si="2"/>
        <v>1</v>
      </c>
      <c r="AE13" s="38"/>
      <c r="AF13" s="38"/>
      <c r="AG13" s="38">
        <v>1</v>
      </c>
      <c r="AH13" s="38"/>
      <c r="AI13" s="38"/>
      <c r="AJ13" s="39">
        <f t="shared" si="3"/>
        <v>1</v>
      </c>
      <c r="AK13" s="40">
        <f t="shared" si="4"/>
        <v>0</v>
      </c>
      <c r="AL13" s="40">
        <f t="shared" si="4"/>
        <v>0</v>
      </c>
      <c r="AM13" s="40">
        <f t="shared" si="4"/>
        <v>4</v>
      </c>
      <c r="AN13" s="40">
        <f t="shared" si="4"/>
        <v>0</v>
      </c>
      <c r="AO13" s="40">
        <f t="shared" si="4"/>
        <v>0</v>
      </c>
      <c r="AP13" s="8">
        <f t="shared" si="5"/>
        <v>4</v>
      </c>
    </row>
    <row r="14" spans="1:42" ht="36.75">
      <c r="A14" s="396"/>
      <c r="B14" s="396"/>
      <c r="C14" s="171" t="s">
        <v>518</v>
      </c>
      <c r="D14" s="178">
        <v>1</v>
      </c>
      <c r="E14" s="178" t="s">
        <v>413</v>
      </c>
      <c r="F14" s="178" t="s">
        <v>465</v>
      </c>
      <c r="G14" s="178" t="s">
        <v>213</v>
      </c>
      <c r="H14" s="178">
        <v>1</v>
      </c>
      <c r="I14" s="178">
        <v>2</v>
      </c>
      <c r="J14" s="178">
        <v>3</v>
      </c>
      <c r="K14" s="178">
        <v>4</v>
      </c>
      <c r="L14" s="214" t="s">
        <v>411</v>
      </c>
      <c r="M14" s="38"/>
      <c r="N14" s="38"/>
      <c r="O14" s="38"/>
      <c r="P14" s="39"/>
      <c r="Q14" s="38"/>
      <c r="R14" s="39">
        <f t="shared" si="0"/>
        <v>0</v>
      </c>
      <c r="S14" s="38"/>
      <c r="T14" s="38"/>
      <c r="U14" s="38">
        <v>2</v>
      </c>
      <c r="V14" s="38"/>
      <c r="W14" s="38"/>
      <c r="X14" s="39">
        <f t="shared" si="1"/>
        <v>2</v>
      </c>
      <c r="Y14" s="38"/>
      <c r="Z14" s="38"/>
      <c r="AA14" s="38">
        <v>2</v>
      </c>
      <c r="AB14" s="38"/>
      <c r="AC14" s="38"/>
      <c r="AD14" s="39">
        <f t="shared" si="2"/>
        <v>2</v>
      </c>
      <c r="AE14" s="38"/>
      <c r="AF14" s="38"/>
      <c r="AG14" s="38">
        <v>2</v>
      </c>
      <c r="AH14" s="38"/>
      <c r="AI14" s="38"/>
      <c r="AJ14" s="39">
        <f t="shared" si="3"/>
        <v>2</v>
      </c>
      <c r="AK14" s="40">
        <f t="shared" si="4"/>
        <v>0</v>
      </c>
      <c r="AL14" s="40">
        <f t="shared" si="4"/>
        <v>0</v>
      </c>
      <c r="AM14" s="40">
        <f t="shared" si="4"/>
        <v>6</v>
      </c>
      <c r="AN14" s="40">
        <f t="shared" si="4"/>
        <v>0</v>
      </c>
      <c r="AO14" s="40">
        <f t="shared" si="4"/>
        <v>0</v>
      </c>
      <c r="AP14" s="8">
        <f t="shared" si="5"/>
        <v>6</v>
      </c>
    </row>
    <row r="15" spans="1:42" s="85" customFormat="1" ht="15">
      <c r="A15" s="308" t="s">
        <v>484</v>
      </c>
      <c r="B15" s="308"/>
      <c r="C15" s="308"/>
      <c r="D15" s="78"/>
      <c r="E15" s="78"/>
      <c r="F15" s="78"/>
      <c r="G15" s="78"/>
      <c r="H15" s="78"/>
      <c r="I15" s="78"/>
      <c r="J15" s="78"/>
      <c r="K15" s="78"/>
      <c r="L15" s="78"/>
      <c r="M15" s="78">
        <f>+SUM(M9:M14)</f>
        <v>65</v>
      </c>
      <c r="N15" s="78">
        <f aca="true" t="shared" si="6" ref="N15:AP15">+SUM(N9:N14)</f>
        <v>0</v>
      </c>
      <c r="O15" s="78">
        <f t="shared" si="6"/>
        <v>6</v>
      </c>
      <c r="P15" s="78">
        <f t="shared" si="6"/>
        <v>0</v>
      </c>
      <c r="Q15" s="78">
        <f t="shared" si="6"/>
        <v>0</v>
      </c>
      <c r="R15" s="78">
        <f t="shared" si="6"/>
        <v>71</v>
      </c>
      <c r="S15" s="78">
        <f t="shared" si="6"/>
        <v>68</v>
      </c>
      <c r="T15" s="78">
        <f t="shared" si="6"/>
        <v>0</v>
      </c>
      <c r="U15" s="78">
        <f t="shared" si="6"/>
        <v>12</v>
      </c>
      <c r="V15" s="78">
        <f t="shared" si="6"/>
        <v>0</v>
      </c>
      <c r="W15" s="78">
        <f t="shared" si="6"/>
        <v>0</v>
      </c>
      <c r="X15" s="78">
        <f t="shared" si="6"/>
        <v>80</v>
      </c>
      <c r="Y15" s="78">
        <f t="shared" si="6"/>
        <v>72</v>
      </c>
      <c r="Z15" s="78">
        <f t="shared" si="6"/>
        <v>0</v>
      </c>
      <c r="AA15" s="78">
        <f t="shared" si="6"/>
        <v>14</v>
      </c>
      <c r="AB15" s="78">
        <f t="shared" si="6"/>
        <v>0</v>
      </c>
      <c r="AC15" s="78">
        <f t="shared" si="6"/>
        <v>0</v>
      </c>
      <c r="AD15" s="78">
        <f t="shared" si="6"/>
        <v>86</v>
      </c>
      <c r="AE15" s="78">
        <f t="shared" si="6"/>
        <v>76</v>
      </c>
      <c r="AF15" s="78">
        <f t="shared" si="6"/>
        <v>0</v>
      </c>
      <c r="AG15" s="78">
        <f t="shared" si="6"/>
        <v>14</v>
      </c>
      <c r="AH15" s="78">
        <f t="shared" si="6"/>
        <v>0</v>
      </c>
      <c r="AI15" s="78">
        <f t="shared" si="6"/>
        <v>0</v>
      </c>
      <c r="AJ15" s="78">
        <f t="shared" si="6"/>
        <v>90</v>
      </c>
      <c r="AK15" s="78">
        <f t="shared" si="6"/>
        <v>281</v>
      </c>
      <c r="AL15" s="78">
        <f t="shared" si="6"/>
        <v>0</v>
      </c>
      <c r="AM15" s="78">
        <f t="shared" si="6"/>
        <v>46</v>
      </c>
      <c r="AN15" s="78">
        <f t="shared" si="6"/>
        <v>0</v>
      </c>
      <c r="AO15" s="78">
        <f t="shared" si="6"/>
        <v>0</v>
      </c>
      <c r="AP15" s="78">
        <f t="shared" si="6"/>
        <v>327</v>
      </c>
    </row>
    <row r="16" spans="1:42" ht="21.75" customHeight="1">
      <c r="A16" s="352" t="s">
        <v>393</v>
      </c>
      <c r="B16" s="352"/>
      <c r="C16" s="352"/>
      <c r="D16" s="352"/>
      <c r="E16" s="352"/>
      <c r="F16" s="352"/>
      <c r="G16" s="352"/>
      <c r="H16" s="352"/>
      <c r="I16" s="352"/>
      <c r="J16" s="352"/>
      <c r="K16" s="352"/>
      <c r="L16" s="352"/>
      <c r="M16" s="41"/>
      <c r="N16" s="41"/>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row>
    <row r="17" spans="1:42" ht="39" customHeight="1">
      <c r="A17" s="316" t="s">
        <v>214</v>
      </c>
      <c r="B17" s="316"/>
      <c r="C17" s="316"/>
      <c r="D17" s="316"/>
      <c r="E17" s="316"/>
      <c r="F17" s="316"/>
      <c r="G17" s="316"/>
      <c r="H17" s="316"/>
      <c r="I17" s="316"/>
      <c r="J17" s="316"/>
      <c r="K17" s="316"/>
      <c r="L17" s="316"/>
      <c r="M17" s="31"/>
      <c r="N17" s="31"/>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row>
    <row r="18" spans="1:42" ht="16.5" customHeight="1">
      <c r="A18" s="398" t="s">
        <v>589</v>
      </c>
      <c r="B18" s="398"/>
      <c r="C18" s="398"/>
      <c r="D18" s="398"/>
      <c r="E18" s="398"/>
      <c r="F18" s="398"/>
      <c r="G18" s="398"/>
      <c r="H18" s="398"/>
      <c r="I18" s="398"/>
      <c r="J18" s="398"/>
      <c r="K18" s="398"/>
      <c r="L18" s="398"/>
      <c r="M18" s="67"/>
      <c r="N18" s="67"/>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row>
    <row r="19" spans="1:42" s="122" customFormat="1" ht="18" customHeight="1">
      <c r="A19" s="304" t="s">
        <v>450</v>
      </c>
      <c r="B19" s="304" t="s">
        <v>451</v>
      </c>
      <c r="C19" s="326" t="s">
        <v>452</v>
      </c>
      <c r="D19" s="304" t="s">
        <v>453</v>
      </c>
      <c r="E19" s="304" t="s">
        <v>454</v>
      </c>
      <c r="F19" s="305" t="s">
        <v>455</v>
      </c>
      <c r="G19" s="305" t="s">
        <v>641</v>
      </c>
      <c r="H19" s="305" t="s">
        <v>657</v>
      </c>
      <c r="I19" s="305" t="s">
        <v>658</v>
      </c>
      <c r="J19" s="305" t="s">
        <v>659</v>
      </c>
      <c r="K19" s="305" t="s">
        <v>456</v>
      </c>
      <c r="L19" s="304" t="s">
        <v>449</v>
      </c>
      <c r="M19" s="380">
        <v>2008</v>
      </c>
      <c r="N19" s="380"/>
      <c r="O19" s="380"/>
      <c r="P19" s="380"/>
      <c r="Q19" s="380"/>
      <c r="R19" s="380"/>
      <c r="S19" s="380">
        <v>2009</v>
      </c>
      <c r="T19" s="380"/>
      <c r="U19" s="380"/>
      <c r="V19" s="380"/>
      <c r="W19" s="380"/>
      <c r="X19" s="380"/>
      <c r="Y19" s="380">
        <v>2010</v>
      </c>
      <c r="Z19" s="380"/>
      <c r="AA19" s="380"/>
      <c r="AB19" s="380"/>
      <c r="AC19" s="380"/>
      <c r="AD19" s="380"/>
      <c r="AE19" s="380">
        <v>2011</v>
      </c>
      <c r="AF19" s="380"/>
      <c r="AG19" s="380"/>
      <c r="AH19" s="380"/>
      <c r="AI19" s="380"/>
      <c r="AJ19" s="380"/>
      <c r="AK19" s="380" t="s">
        <v>448</v>
      </c>
      <c r="AL19" s="380"/>
      <c r="AM19" s="380"/>
      <c r="AN19" s="380"/>
      <c r="AO19" s="380"/>
      <c r="AP19" s="380"/>
    </row>
    <row r="20" spans="1:42" s="122" customFormat="1" ht="15">
      <c r="A20" s="304"/>
      <c r="B20" s="304"/>
      <c r="C20" s="326"/>
      <c r="D20" s="304"/>
      <c r="E20" s="304"/>
      <c r="F20" s="305"/>
      <c r="G20" s="305"/>
      <c r="H20" s="305"/>
      <c r="I20" s="305"/>
      <c r="J20" s="305"/>
      <c r="K20" s="305"/>
      <c r="L20" s="304"/>
      <c r="M20" s="121" t="s">
        <v>457</v>
      </c>
      <c r="N20" s="121" t="s">
        <v>458</v>
      </c>
      <c r="O20" s="121" t="s">
        <v>459</v>
      </c>
      <c r="P20" s="121" t="s">
        <v>460</v>
      </c>
      <c r="Q20" s="121" t="s">
        <v>461</v>
      </c>
      <c r="R20" s="121" t="s">
        <v>448</v>
      </c>
      <c r="S20" s="121" t="s">
        <v>457</v>
      </c>
      <c r="T20" s="121" t="s">
        <v>458</v>
      </c>
      <c r="U20" s="121" t="s">
        <v>459</v>
      </c>
      <c r="V20" s="121" t="s">
        <v>460</v>
      </c>
      <c r="W20" s="121" t="s">
        <v>461</v>
      </c>
      <c r="X20" s="121" t="s">
        <v>448</v>
      </c>
      <c r="Y20" s="121" t="s">
        <v>457</v>
      </c>
      <c r="Z20" s="121" t="s">
        <v>458</v>
      </c>
      <c r="AA20" s="121" t="s">
        <v>459</v>
      </c>
      <c r="AB20" s="121" t="s">
        <v>460</v>
      </c>
      <c r="AC20" s="121" t="s">
        <v>461</v>
      </c>
      <c r="AD20" s="121" t="s">
        <v>448</v>
      </c>
      <c r="AE20" s="121" t="s">
        <v>457</v>
      </c>
      <c r="AF20" s="121" t="s">
        <v>458</v>
      </c>
      <c r="AG20" s="121" t="s">
        <v>459</v>
      </c>
      <c r="AH20" s="121" t="s">
        <v>460</v>
      </c>
      <c r="AI20" s="121" t="s">
        <v>461</v>
      </c>
      <c r="AJ20" s="121" t="s">
        <v>448</v>
      </c>
      <c r="AK20" s="121" t="s">
        <v>457</v>
      </c>
      <c r="AL20" s="121" t="s">
        <v>458</v>
      </c>
      <c r="AM20" s="121" t="s">
        <v>459</v>
      </c>
      <c r="AN20" s="121" t="s">
        <v>460</v>
      </c>
      <c r="AO20" s="121" t="s">
        <v>461</v>
      </c>
      <c r="AP20" s="121" t="s">
        <v>448</v>
      </c>
    </row>
    <row r="21" spans="1:42" ht="60.75">
      <c r="A21" s="376" t="s">
        <v>519</v>
      </c>
      <c r="B21" s="376" t="s">
        <v>215</v>
      </c>
      <c r="C21" s="171" t="s">
        <v>520</v>
      </c>
      <c r="D21" s="207">
        <v>200</v>
      </c>
      <c r="E21" s="171" t="s">
        <v>380</v>
      </c>
      <c r="F21" s="207" t="s">
        <v>465</v>
      </c>
      <c r="G21" s="171" t="s">
        <v>394</v>
      </c>
      <c r="H21" s="207">
        <v>450</v>
      </c>
      <c r="I21" s="207">
        <v>700</v>
      </c>
      <c r="J21" s="207">
        <v>950</v>
      </c>
      <c r="K21" s="207">
        <v>1200</v>
      </c>
      <c r="L21" s="215" t="s">
        <v>395</v>
      </c>
      <c r="M21" s="38"/>
      <c r="N21" s="38"/>
      <c r="O21" s="38">
        <v>2</v>
      </c>
      <c r="P21" s="39"/>
      <c r="Q21" s="38"/>
      <c r="R21" s="39">
        <f>+SUM(M21:Q21)</f>
        <v>2</v>
      </c>
      <c r="S21" s="38"/>
      <c r="T21" s="38"/>
      <c r="U21" s="38">
        <v>2</v>
      </c>
      <c r="V21" s="38"/>
      <c r="W21" s="38"/>
      <c r="X21" s="39">
        <f>+SUM(S21:W21)</f>
        <v>2</v>
      </c>
      <c r="Y21" s="38"/>
      <c r="Z21" s="38"/>
      <c r="AA21" s="38">
        <v>2</v>
      </c>
      <c r="AB21" s="38"/>
      <c r="AC21" s="38"/>
      <c r="AD21" s="39">
        <f>+SUM(Y21:AC21)</f>
        <v>2</v>
      </c>
      <c r="AE21" s="38"/>
      <c r="AF21" s="38"/>
      <c r="AG21" s="38">
        <v>2</v>
      </c>
      <c r="AH21" s="38"/>
      <c r="AI21" s="38"/>
      <c r="AJ21" s="39">
        <f>+SUM(AE21:AI21)</f>
        <v>2</v>
      </c>
      <c r="AK21" s="40">
        <f aca="true" t="shared" si="7" ref="AK21:AO23">+M21+S21+Y21+AE21</f>
        <v>0</v>
      </c>
      <c r="AL21" s="40">
        <f t="shared" si="7"/>
        <v>0</v>
      </c>
      <c r="AM21" s="40">
        <f t="shared" si="7"/>
        <v>8</v>
      </c>
      <c r="AN21" s="40">
        <f t="shared" si="7"/>
        <v>0</v>
      </c>
      <c r="AO21" s="40">
        <f t="shared" si="7"/>
        <v>0</v>
      </c>
      <c r="AP21" s="8">
        <f>+SUM(AK21:AO21)</f>
        <v>8</v>
      </c>
    </row>
    <row r="22" spans="1:42" ht="48.75">
      <c r="A22" s="376"/>
      <c r="B22" s="376"/>
      <c r="C22" s="171" t="s">
        <v>521</v>
      </c>
      <c r="D22" s="207">
        <v>1</v>
      </c>
      <c r="E22" s="171" t="s">
        <v>396</v>
      </c>
      <c r="F22" s="207" t="s">
        <v>465</v>
      </c>
      <c r="G22" s="171" t="s">
        <v>397</v>
      </c>
      <c r="H22" s="207">
        <v>2</v>
      </c>
      <c r="I22" s="207">
        <v>3</v>
      </c>
      <c r="J22" s="207">
        <v>4</v>
      </c>
      <c r="K22" s="207">
        <v>5</v>
      </c>
      <c r="L22" s="215" t="s">
        <v>395</v>
      </c>
      <c r="M22" s="38"/>
      <c r="N22" s="38"/>
      <c r="O22" s="38">
        <v>2</v>
      </c>
      <c r="P22" s="39"/>
      <c r="Q22" s="38"/>
      <c r="R22" s="39">
        <f>+SUM(M22:Q22)</f>
        <v>2</v>
      </c>
      <c r="S22" s="38"/>
      <c r="T22" s="38"/>
      <c r="U22" s="38">
        <v>2</v>
      </c>
      <c r="V22" s="38"/>
      <c r="W22" s="38"/>
      <c r="X22" s="39">
        <f>+SUM(S22:W22)</f>
        <v>2</v>
      </c>
      <c r="Y22" s="38"/>
      <c r="Z22" s="38"/>
      <c r="AA22" s="38">
        <v>2</v>
      </c>
      <c r="AB22" s="38"/>
      <c r="AC22" s="38"/>
      <c r="AD22" s="39">
        <f>+SUM(Y22:AC22)</f>
        <v>2</v>
      </c>
      <c r="AE22" s="38"/>
      <c r="AF22" s="38"/>
      <c r="AG22" s="38">
        <v>2</v>
      </c>
      <c r="AH22" s="38"/>
      <c r="AI22" s="38"/>
      <c r="AJ22" s="39">
        <f>+SUM(AE22:AI22)</f>
        <v>2</v>
      </c>
      <c r="AK22" s="40">
        <f t="shared" si="7"/>
        <v>0</v>
      </c>
      <c r="AL22" s="40">
        <f t="shared" si="7"/>
        <v>0</v>
      </c>
      <c r="AM22" s="40">
        <f t="shared" si="7"/>
        <v>8</v>
      </c>
      <c r="AN22" s="40">
        <f t="shared" si="7"/>
        <v>0</v>
      </c>
      <c r="AO22" s="40">
        <f t="shared" si="7"/>
        <v>0</v>
      </c>
      <c r="AP22" s="8">
        <f>+SUM(AK22:AO22)</f>
        <v>8</v>
      </c>
    </row>
    <row r="23" spans="1:42" ht="60.75">
      <c r="A23" s="376"/>
      <c r="B23" s="376"/>
      <c r="C23" s="171" t="s">
        <v>522</v>
      </c>
      <c r="D23" s="178">
        <v>0</v>
      </c>
      <c r="E23" s="178" t="s">
        <v>216</v>
      </c>
      <c r="F23" s="178" t="s">
        <v>465</v>
      </c>
      <c r="G23" s="178" t="s">
        <v>398</v>
      </c>
      <c r="H23" s="178">
        <v>1</v>
      </c>
      <c r="I23" s="178">
        <v>2</v>
      </c>
      <c r="J23" s="178">
        <v>3</v>
      </c>
      <c r="K23" s="178">
        <v>4</v>
      </c>
      <c r="L23" s="215" t="s">
        <v>395</v>
      </c>
      <c r="M23" s="38"/>
      <c r="N23" s="38"/>
      <c r="O23" s="38">
        <v>2</v>
      </c>
      <c r="P23" s="39"/>
      <c r="Q23" s="38"/>
      <c r="R23" s="39">
        <f>+SUM(M23:Q23)</f>
        <v>2</v>
      </c>
      <c r="S23" s="38"/>
      <c r="T23" s="38"/>
      <c r="U23" s="38">
        <v>2</v>
      </c>
      <c r="V23" s="38"/>
      <c r="W23" s="38"/>
      <c r="X23" s="39">
        <f>+SUM(S23:W23)</f>
        <v>2</v>
      </c>
      <c r="Y23" s="38"/>
      <c r="Z23" s="38"/>
      <c r="AA23" s="38">
        <v>2</v>
      </c>
      <c r="AB23" s="38"/>
      <c r="AC23" s="38"/>
      <c r="AD23" s="39">
        <f>+SUM(Y23:AC23)</f>
        <v>2</v>
      </c>
      <c r="AE23" s="38"/>
      <c r="AF23" s="38"/>
      <c r="AG23" s="38">
        <v>2</v>
      </c>
      <c r="AH23" s="38"/>
      <c r="AI23" s="38"/>
      <c r="AJ23" s="39">
        <f>+SUM(AE23:AI23)</f>
        <v>2</v>
      </c>
      <c r="AK23" s="40">
        <f t="shared" si="7"/>
        <v>0</v>
      </c>
      <c r="AL23" s="40">
        <f t="shared" si="7"/>
        <v>0</v>
      </c>
      <c r="AM23" s="40">
        <f t="shared" si="7"/>
        <v>8</v>
      </c>
      <c r="AN23" s="40">
        <f t="shared" si="7"/>
        <v>0</v>
      </c>
      <c r="AO23" s="40">
        <f t="shared" si="7"/>
        <v>0</v>
      </c>
      <c r="AP23" s="8">
        <f>+SUM(AK23:AO23)</f>
        <v>8</v>
      </c>
    </row>
    <row r="24" spans="1:42" s="85" customFormat="1" ht="15">
      <c r="A24" s="308" t="s">
        <v>484</v>
      </c>
      <c r="B24" s="308"/>
      <c r="C24" s="308"/>
      <c r="D24" s="78"/>
      <c r="E24" s="78"/>
      <c r="F24" s="78"/>
      <c r="G24" s="78"/>
      <c r="H24" s="78"/>
      <c r="I24" s="78"/>
      <c r="J24" s="78"/>
      <c r="K24" s="78"/>
      <c r="L24" s="78"/>
      <c r="M24" s="78">
        <f>+SUM(M21:M23)</f>
        <v>0</v>
      </c>
      <c r="N24" s="78">
        <f aca="true" t="shared" si="8" ref="N24:AP24">+SUM(N21:N23)</f>
        <v>0</v>
      </c>
      <c r="O24" s="78">
        <f t="shared" si="8"/>
        <v>6</v>
      </c>
      <c r="P24" s="78">
        <f t="shared" si="8"/>
        <v>0</v>
      </c>
      <c r="Q24" s="78">
        <f t="shared" si="8"/>
        <v>0</v>
      </c>
      <c r="R24" s="78">
        <f t="shared" si="8"/>
        <v>6</v>
      </c>
      <c r="S24" s="78">
        <f t="shared" si="8"/>
        <v>0</v>
      </c>
      <c r="T24" s="78">
        <f t="shared" si="8"/>
        <v>0</v>
      </c>
      <c r="U24" s="78">
        <f t="shared" si="8"/>
        <v>6</v>
      </c>
      <c r="V24" s="78">
        <f t="shared" si="8"/>
        <v>0</v>
      </c>
      <c r="W24" s="78">
        <f t="shared" si="8"/>
        <v>0</v>
      </c>
      <c r="X24" s="78">
        <f t="shared" si="8"/>
        <v>6</v>
      </c>
      <c r="Y24" s="78">
        <f t="shared" si="8"/>
        <v>0</v>
      </c>
      <c r="Z24" s="78">
        <f t="shared" si="8"/>
        <v>0</v>
      </c>
      <c r="AA24" s="78">
        <f t="shared" si="8"/>
        <v>6</v>
      </c>
      <c r="AB24" s="78">
        <f t="shared" si="8"/>
        <v>0</v>
      </c>
      <c r="AC24" s="78">
        <f t="shared" si="8"/>
        <v>0</v>
      </c>
      <c r="AD24" s="78">
        <f t="shared" si="8"/>
        <v>6</v>
      </c>
      <c r="AE24" s="78">
        <f t="shared" si="8"/>
        <v>0</v>
      </c>
      <c r="AF24" s="78">
        <f t="shared" si="8"/>
        <v>0</v>
      </c>
      <c r="AG24" s="78">
        <f t="shared" si="8"/>
        <v>6</v>
      </c>
      <c r="AH24" s="78">
        <f t="shared" si="8"/>
        <v>0</v>
      </c>
      <c r="AI24" s="78">
        <f t="shared" si="8"/>
        <v>0</v>
      </c>
      <c r="AJ24" s="78">
        <f t="shared" si="8"/>
        <v>6</v>
      </c>
      <c r="AK24" s="78">
        <f t="shared" si="8"/>
        <v>0</v>
      </c>
      <c r="AL24" s="78">
        <f t="shared" si="8"/>
        <v>0</v>
      </c>
      <c r="AM24" s="78">
        <f t="shared" si="8"/>
        <v>24</v>
      </c>
      <c r="AN24" s="78">
        <f t="shared" si="8"/>
        <v>0</v>
      </c>
      <c r="AO24" s="78">
        <f t="shared" si="8"/>
        <v>0</v>
      </c>
      <c r="AP24" s="78">
        <f t="shared" si="8"/>
        <v>24</v>
      </c>
    </row>
    <row r="25" spans="1:42" ht="21.75" customHeight="1">
      <c r="A25" s="383" t="s">
        <v>621</v>
      </c>
      <c r="B25" s="383"/>
      <c r="C25" s="383"/>
      <c r="D25" s="383"/>
      <c r="E25" s="383"/>
      <c r="F25" s="383"/>
      <c r="G25" s="383"/>
      <c r="H25" s="383"/>
      <c r="I25" s="383"/>
      <c r="J25" s="383"/>
      <c r="K25" s="383"/>
      <c r="L25" s="383"/>
      <c r="M25" s="68"/>
      <c r="N25" s="68"/>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row>
    <row r="26" spans="1:42" ht="38.25" customHeight="1">
      <c r="A26" s="306" t="s">
        <v>355</v>
      </c>
      <c r="B26" s="306"/>
      <c r="C26" s="306"/>
      <c r="D26" s="306"/>
      <c r="E26" s="306"/>
      <c r="F26" s="306"/>
      <c r="G26" s="306"/>
      <c r="H26" s="306"/>
      <c r="I26" s="306"/>
      <c r="J26" s="306"/>
      <c r="K26" s="306"/>
      <c r="L26" s="306"/>
      <c r="M26" s="31"/>
      <c r="N26" s="31"/>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row>
    <row r="27" spans="1:42" ht="16.5" customHeight="1">
      <c r="A27" s="306" t="s">
        <v>590</v>
      </c>
      <c r="B27" s="306"/>
      <c r="C27" s="306"/>
      <c r="D27" s="306"/>
      <c r="E27" s="306"/>
      <c r="F27" s="306"/>
      <c r="G27" s="306"/>
      <c r="H27" s="306"/>
      <c r="I27" s="306"/>
      <c r="J27" s="306"/>
      <c r="K27" s="306"/>
      <c r="L27" s="306"/>
      <c r="M27" s="67"/>
      <c r="N27" s="67"/>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row>
    <row r="28" spans="1:42" s="122" customFormat="1" ht="18" customHeight="1">
      <c r="A28" s="304" t="s">
        <v>450</v>
      </c>
      <c r="B28" s="304" t="s">
        <v>451</v>
      </c>
      <c r="C28" s="326" t="s">
        <v>452</v>
      </c>
      <c r="D28" s="304" t="s">
        <v>453</v>
      </c>
      <c r="E28" s="304" t="s">
        <v>454</v>
      </c>
      <c r="F28" s="305" t="s">
        <v>455</v>
      </c>
      <c r="G28" s="305" t="s">
        <v>641</v>
      </c>
      <c r="H28" s="305" t="s">
        <v>657</v>
      </c>
      <c r="I28" s="305" t="s">
        <v>658</v>
      </c>
      <c r="J28" s="305" t="s">
        <v>659</v>
      </c>
      <c r="K28" s="305" t="s">
        <v>456</v>
      </c>
      <c r="L28" s="304" t="s">
        <v>449</v>
      </c>
      <c r="M28" s="380">
        <v>2008</v>
      </c>
      <c r="N28" s="380"/>
      <c r="O28" s="380"/>
      <c r="P28" s="380"/>
      <c r="Q28" s="380"/>
      <c r="R28" s="380"/>
      <c r="S28" s="380">
        <v>2009</v>
      </c>
      <c r="T28" s="380"/>
      <c r="U28" s="380"/>
      <c r="V28" s="380"/>
      <c r="W28" s="380"/>
      <c r="X28" s="380"/>
      <c r="Y28" s="380">
        <v>2010</v>
      </c>
      <c r="Z28" s="380"/>
      <c r="AA28" s="380"/>
      <c r="AB28" s="380"/>
      <c r="AC28" s="380"/>
      <c r="AD28" s="380"/>
      <c r="AE28" s="380">
        <v>2011</v>
      </c>
      <c r="AF28" s="380"/>
      <c r="AG28" s="380"/>
      <c r="AH28" s="380"/>
      <c r="AI28" s="380"/>
      <c r="AJ28" s="380"/>
      <c r="AK28" s="380" t="s">
        <v>448</v>
      </c>
      <c r="AL28" s="380"/>
      <c r="AM28" s="380"/>
      <c r="AN28" s="380"/>
      <c r="AO28" s="380"/>
      <c r="AP28" s="380"/>
    </row>
    <row r="29" spans="1:42" s="122" customFormat="1" ht="15">
      <c r="A29" s="304"/>
      <c r="B29" s="304"/>
      <c r="C29" s="326"/>
      <c r="D29" s="304"/>
      <c r="E29" s="304"/>
      <c r="F29" s="305"/>
      <c r="G29" s="305"/>
      <c r="H29" s="305"/>
      <c r="I29" s="305"/>
      <c r="J29" s="305"/>
      <c r="K29" s="305"/>
      <c r="L29" s="304"/>
      <c r="M29" s="121" t="s">
        <v>457</v>
      </c>
      <c r="N29" s="121" t="s">
        <v>458</v>
      </c>
      <c r="O29" s="121" t="s">
        <v>459</v>
      </c>
      <c r="P29" s="121" t="s">
        <v>460</v>
      </c>
      <c r="Q29" s="121" t="s">
        <v>461</v>
      </c>
      <c r="R29" s="121" t="s">
        <v>448</v>
      </c>
      <c r="S29" s="121" t="s">
        <v>457</v>
      </c>
      <c r="T29" s="121" t="s">
        <v>458</v>
      </c>
      <c r="U29" s="121" t="s">
        <v>459</v>
      </c>
      <c r="V29" s="121" t="s">
        <v>460</v>
      </c>
      <c r="W29" s="121" t="s">
        <v>461</v>
      </c>
      <c r="X29" s="121" t="s">
        <v>448</v>
      </c>
      <c r="Y29" s="121" t="s">
        <v>457</v>
      </c>
      <c r="Z29" s="121" t="s">
        <v>458</v>
      </c>
      <c r="AA29" s="121" t="s">
        <v>459</v>
      </c>
      <c r="AB29" s="121" t="s">
        <v>460</v>
      </c>
      <c r="AC29" s="121" t="s">
        <v>461</v>
      </c>
      <c r="AD29" s="121" t="s">
        <v>448</v>
      </c>
      <c r="AE29" s="121" t="s">
        <v>457</v>
      </c>
      <c r="AF29" s="121" t="s">
        <v>458</v>
      </c>
      <c r="AG29" s="121" t="s">
        <v>459</v>
      </c>
      <c r="AH29" s="121" t="s">
        <v>460</v>
      </c>
      <c r="AI29" s="121" t="s">
        <v>461</v>
      </c>
      <c r="AJ29" s="121" t="s">
        <v>448</v>
      </c>
      <c r="AK29" s="121" t="s">
        <v>457</v>
      </c>
      <c r="AL29" s="121" t="s">
        <v>458</v>
      </c>
      <c r="AM29" s="121" t="s">
        <v>459</v>
      </c>
      <c r="AN29" s="121" t="s">
        <v>460</v>
      </c>
      <c r="AO29" s="121" t="s">
        <v>461</v>
      </c>
      <c r="AP29" s="121" t="s">
        <v>448</v>
      </c>
    </row>
    <row r="30" spans="1:42" ht="42.75" customHeight="1">
      <c r="A30" s="390" t="s">
        <v>371</v>
      </c>
      <c r="B30" s="390" t="s">
        <v>377</v>
      </c>
      <c r="C30" s="171" t="s">
        <v>523</v>
      </c>
      <c r="D30" s="206">
        <v>3</v>
      </c>
      <c r="E30" s="171" t="s">
        <v>217</v>
      </c>
      <c r="F30" s="206" t="s">
        <v>465</v>
      </c>
      <c r="G30" s="171" t="s">
        <v>372</v>
      </c>
      <c r="H30" s="206">
        <v>3</v>
      </c>
      <c r="I30" s="206">
        <v>4</v>
      </c>
      <c r="J30" s="206">
        <v>4</v>
      </c>
      <c r="K30" s="206">
        <v>4</v>
      </c>
      <c r="L30" s="215" t="s">
        <v>34</v>
      </c>
      <c r="M30" s="38">
        <v>2</v>
      </c>
      <c r="N30" s="38"/>
      <c r="O30" s="38">
        <v>22</v>
      </c>
      <c r="P30" s="39"/>
      <c r="Q30" s="38"/>
      <c r="R30" s="39">
        <f aca="true" t="shared" si="9" ref="R30:R37">+SUM(M30:Q30)</f>
        <v>24</v>
      </c>
      <c r="S30" s="38"/>
      <c r="T30" s="38"/>
      <c r="U30" s="38">
        <v>23</v>
      </c>
      <c r="V30" s="38"/>
      <c r="W30" s="38"/>
      <c r="X30" s="39">
        <f aca="true" t="shared" si="10" ref="X30:X37">+SUM(S30:W30)</f>
        <v>23</v>
      </c>
      <c r="Y30" s="38"/>
      <c r="Z30" s="38"/>
      <c r="AA30" s="38">
        <v>24</v>
      </c>
      <c r="AB30" s="38"/>
      <c r="AC30" s="38"/>
      <c r="AD30" s="39">
        <f aca="true" t="shared" si="11" ref="AD30:AD37">+SUM(Y30:AC30)</f>
        <v>24</v>
      </c>
      <c r="AE30" s="38"/>
      <c r="AF30" s="38"/>
      <c r="AG30" s="38">
        <v>25</v>
      </c>
      <c r="AH30" s="38"/>
      <c r="AI30" s="38"/>
      <c r="AJ30" s="39">
        <f aca="true" t="shared" si="12" ref="AJ30:AJ37">+SUM(AE30:AI30)</f>
        <v>25</v>
      </c>
      <c r="AK30" s="40">
        <f>+M30+S30+Y30+AE30</f>
        <v>2</v>
      </c>
      <c r="AL30" s="40">
        <f>+N30+T30+Z30+AF30</f>
        <v>0</v>
      </c>
      <c r="AM30" s="40">
        <f>+O30+U30+AA30+AG30</f>
        <v>94</v>
      </c>
      <c r="AN30" s="40">
        <f>+P30+V30+AB30+AH30</f>
        <v>0</v>
      </c>
      <c r="AO30" s="40">
        <f>+Q30+W30+AC30+AI30</f>
        <v>0</v>
      </c>
      <c r="AP30" s="8">
        <f>+SUM(AK30:AO30)</f>
        <v>96</v>
      </c>
    </row>
    <row r="31" spans="1:42" ht="48.75">
      <c r="A31" s="390"/>
      <c r="B31" s="390"/>
      <c r="C31" s="171" t="s">
        <v>524</v>
      </c>
      <c r="D31" s="173">
        <v>1</v>
      </c>
      <c r="E31" s="178" t="s">
        <v>376</v>
      </c>
      <c r="F31" s="173" t="s">
        <v>465</v>
      </c>
      <c r="G31" s="178" t="s">
        <v>218</v>
      </c>
      <c r="H31" s="173">
        <v>2</v>
      </c>
      <c r="I31" s="173">
        <v>2</v>
      </c>
      <c r="J31" s="173">
        <v>2</v>
      </c>
      <c r="K31" s="173">
        <v>2</v>
      </c>
      <c r="L31" s="215" t="s">
        <v>34</v>
      </c>
      <c r="M31" s="38"/>
      <c r="N31" s="38"/>
      <c r="O31" s="38">
        <v>3</v>
      </c>
      <c r="P31" s="39"/>
      <c r="Q31" s="38"/>
      <c r="R31" s="39">
        <f t="shared" si="9"/>
        <v>3</v>
      </c>
      <c r="S31" s="38"/>
      <c r="T31" s="38"/>
      <c r="U31" s="38">
        <v>2</v>
      </c>
      <c r="V31" s="38"/>
      <c r="W31" s="38"/>
      <c r="X31" s="39">
        <f t="shared" si="10"/>
        <v>2</v>
      </c>
      <c r="Y31" s="38"/>
      <c r="Z31" s="38"/>
      <c r="AA31" s="38">
        <v>2</v>
      </c>
      <c r="AB31" s="38"/>
      <c r="AC31" s="38"/>
      <c r="AD31" s="39">
        <f t="shared" si="11"/>
        <v>2</v>
      </c>
      <c r="AE31" s="38"/>
      <c r="AF31" s="38"/>
      <c r="AG31" s="38">
        <v>2</v>
      </c>
      <c r="AH31" s="38"/>
      <c r="AI31" s="38"/>
      <c r="AJ31" s="39">
        <f t="shared" si="12"/>
        <v>2</v>
      </c>
      <c r="AK31" s="40">
        <f aca="true" t="shared" si="13" ref="AK31:AK37">+M31+S31+Y31+AE31</f>
        <v>0</v>
      </c>
      <c r="AL31" s="40">
        <f aca="true" t="shared" si="14" ref="AL31:AL37">+N31+T31+Z31+AF31</f>
        <v>0</v>
      </c>
      <c r="AM31" s="40">
        <f aca="true" t="shared" si="15" ref="AM31:AM37">+O31+U31+AA31+AG31</f>
        <v>9</v>
      </c>
      <c r="AN31" s="40">
        <f aca="true" t="shared" si="16" ref="AN31:AN37">+P31+V31+AB31+AH31</f>
        <v>0</v>
      </c>
      <c r="AO31" s="40">
        <f aca="true" t="shared" si="17" ref="AO31:AO37">+Q31+W31+AC31+AI31</f>
        <v>0</v>
      </c>
      <c r="AP31" s="8">
        <f aca="true" t="shared" si="18" ref="AP31:AP37">+SUM(AK31:AO31)</f>
        <v>9</v>
      </c>
    </row>
    <row r="32" spans="1:42" ht="60.75">
      <c r="A32" s="390"/>
      <c r="B32" s="390"/>
      <c r="C32" s="171" t="s">
        <v>373</v>
      </c>
      <c r="D32" s="173">
        <v>1</v>
      </c>
      <c r="E32" s="178" t="s">
        <v>375</v>
      </c>
      <c r="F32" s="173" t="s">
        <v>465</v>
      </c>
      <c r="G32" s="178" t="s">
        <v>374</v>
      </c>
      <c r="H32" s="173">
        <v>1</v>
      </c>
      <c r="I32" s="173">
        <v>2</v>
      </c>
      <c r="J32" s="173">
        <v>2</v>
      </c>
      <c r="K32" s="173">
        <v>2</v>
      </c>
      <c r="L32" s="216" t="s">
        <v>446</v>
      </c>
      <c r="M32" s="38"/>
      <c r="N32" s="38"/>
      <c r="O32" s="38">
        <v>1</v>
      </c>
      <c r="P32" s="39"/>
      <c r="Q32" s="38"/>
      <c r="R32" s="39">
        <f t="shared" si="9"/>
        <v>1</v>
      </c>
      <c r="S32" s="38"/>
      <c r="T32" s="38"/>
      <c r="U32" s="38">
        <v>1</v>
      </c>
      <c r="V32" s="38"/>
      <c r="W32" s="38"/>
      <c r="X32" s="39">
        <f t="shared" si="10"/>
        <v>1</v>
      </c>
      <c r="Y32" s="38"/>
      <c r="Z32" s="38"/>
      <c r="AA32" s="38">
        <v>1</v>
      </c>
      <c r="AB32" s="38"/>
      <c r="AC32" s="38"/>
      <c r="AD32" s="39">
        <f t="shared" si="11"/>
        <v>1</v>
      </c>
      <c r="AE32" s="38"/>
      <c r="AF32" s="38"/>
      <c r="AG32" s="38">
        <v>1</v>
      </c>
      <c r="AH32" s="38"/>
      <c r="AI32" s="38"/>
      <c r="AJ32" s="39">
        <f t="shared" si="12"/>
        <v>1</v>
      </c>
      <c r="AK32" s="40">
        <f t="shared" si="13"/>
        <v>0</v>
      </c>
      <c r="AL32" s="40">
        <f t="shared" si="14"/>
        <v>0</v>
      </c>
      <c r="AM32" s="40">
        <f t="shared" si="15"/>
        <v>4</v>
      </c>
      <c r="AN32" s="40">
        <f t="shared" si="16"/>
        <v>0</v>
      </c>
      <c r="AO32" s="40">
        <f t="shared" si="17"/>
        <v>0</v>
      </c>
      <c r="AP32" s="8">
        <f t="shared" si="18"/>
        <v>4</v>
      </c>
    </row>
    <row r="33" spans="1:42" s="76" customFormat="1" ht="48.75">
      <c r="A33" s="390"/>
      <c r="B33" s="390"/>
      <c r="C33" s="188" t="s">
        <v>642</v>
      </c>
      <c r="D33" s="173">
        <v>4</v>
      </c>
      <c r="E33" s="178" t="s">
        <v>379</v>
      </c>
      <c r="F33" s="173" t="s">
        <v>465</v>
      </c>
      <c r="G33" s="178" t="s">
        <v>378</v>
      </c>
      <c r="H33" s="173">
        <v>12</v>
      </c>
      <c r="I33" s="173">
        <v>20</v>
      </c>
      <c r="J33" s="173">
        <v>28</v>
      </c>
      <c r="K33" s="173">
        <v>36</v>
      </c>
      <c r="L33" s="215" t="s">
        <v>34</v>
      </c>
      <c r="M33" s="38"/>
      <c r="N33" s="38"/>
      <c r="O33" s="38">
        <v>5</v>
      </c>
      <c r="P33" s="39"/>
      <c r="Q33" s="38"/>
      <c r="R33" s="39">
        <f t="shared" si="9"/>
        <v>5</v>
      </c>
      <c r="S33" s="38"/>
      <c r="T33" s="38"/>
      <c r="U33" s="38">
        <v>11</v>
      </c>
      <c r="V33" s="38"/>
      <c r="W33" s="38"/>
      <c r="X33" s="39">
        <f t="shared" si="10"/>
        <v>11</v>
      </c>
      <c r="Y33" s="38"/>
      <c r="Z33" s="38"/>
      <c r="AA33" s="38">
        <v>11</v>
      </c>
      <c r="AB33" s="38"/>
      <c r="AC33" s="38"/>
      <c r="AD33" s="39">
        <f t="shared" si="11"/>
        <v>11</v>
      </c>
      <c r="AE33" s="38"/>
      <c r="AF33" s="38"/>
      <c r="AG33" s="38">
        <v>12</v>
      </c>
      <c r="AH33" s="38"/>
      <c r="AI33" s="38"/>
      <c r="AJ33" s="39">
        <f t="shared" si="12"/>
        <v>12</v>
      </c>
      <c r="AK33" s="40">
        <f t="shared" si="13"/>
        <v>0</v>
      </c>
      <c r="AL33" s="40">
        <f t="shared" si="14"/>
        <v>0</v>
      </c>
      <c r="AM33" s="40">
        <f t="shared" si="15"/>
        <v>39</v>
      </c>
      <c r="AN33" s="40">
        <f t="shared" si="16"/>
        <v>0</v>
      </c>
      <c r="AO33" s="40">
        <f t="shared" si="17"/>
        <v>0</v>
      </c>
      <c r="AP33" s="8">
        <f t="shared" si="18"/>
        <v>39</v>
      </c>
    </row>
    <row r="34" spans="1:42" s="91" customFormat="1" ht="36">
      <c r="A34" s="397" t="s">
        <v>525</v>
      </c>
      <c r="B34" s="397" t="s">
        <v>33</v>
      </c>
      <c r="C34" s="196" t="s">
        <v>447</v>
      </c>
      <c r="D34" s="222">
        <f>3379+(454.65+472.83+491.74+523.54+544.48+566.26+588.91+612.47+636.97+662.45+688.95+716.5+745.17+229.14+204.81+175.4+133.83+85.17+36.5+4.06)*0+1943</f>
        <v>5322</v>
      </c>
      <c r="E34" s="195" t="s">
        <v>29</v>
      </c>
      <c r="F34" s="195" t="s">
        <v>30</v>
      </c>
      <c r="G34" s="196" t="s">
        <v>31</v>
      </c>
      <c r="H34" s="223">
        <f>+D34-R34</f>
        <v>4451</v>
      </c>
      <c r="I34" s="223">
        <f>+H34-X34</f>
        <v>3516</v>
      </c>
      <c r="J34" s="223">
        <f>+I34-AD34</f>
        <v>2486</v>
      </c>
      <c r="K34" s="223">
        <f>+J34-AJ34</f>
        <v>1465</v>
      </c>
      <c r="L34" s="224" t="s">
        <v>35</v>
      </c>
      <c r="M34" s="38">
        <v>455</v>
      </c>
      <c r="N34" s="38">
        <v>306</v>
      </c>
      <c r="O34" s="38">
        <v>100</v>
      </c>
      <c r="P34" s="39"/>
      <c r="Q34" s="38">
        <v>10</v>
      </c>
      <c r="R34" s="39">
        <f t="shared" si="9"/>
        <v>871</v>
      </c>
      <c r="S34" s="38">
        <v>473</v>
      </c>
      <c r="T34" s="38">
        <v>402</v>
      </c>
      <c r="U34" s="38">
        <v>50</v>
      </c>
      <c r="V34" s="38"/>
      <c r="W34" s="38">
        <v>10</v>
      </c>
      <c r="X34" s="39">
        <f t="shared" si="10"/>
        <v>935</v>
      </c>
      <c r="Y34" s="38">
        <v>492</v>
      </c>
      <c r="Z34" s="38">
        <v>478</v>
      </c>
      <c r="AA34" s="38">
        <v>50</v>
      </c>
      <c r="AB34" s="38"/>
      <c r="AC34" s="38">
        <v>10</v>
      </c>
      <c r="AD34" s="39">
        <f t="shared" si="11"/>
        <v>1030</v>
      </c>
      <c r="AE34" s="38">
        <v>437</v>
      </c>
      <c r="AF34" s="38">
        <v>524</v>
      </c>
      <c r="AG34" s="38">
        <v>50</v>
      </c>
      <c r="AH34" s="38"/>
      <c r="AI34" s="38">
        <v>10</v>
      </c>
      <c r="AJ34" s="39">
        <f t="shared" si="12"/>
        <v>1021</v>
      </c>
      <c r="AK34" s="40">
        <f t="shared" si="13"/>
        <v>1857</v>
      </c>
      <c r="AL34" s="40">
        <f t="shared" si="14"/>
        <v>1710</v>
      </c>
      <c r="AM34" s="40">
        <f t="shared" si="15"/>
        <v>250</v>
      </c>
      <c r="AN34" s="40">
        <f t="shared" si="16"/>
        <v>0</v>
      </c>
      <c r="AO34" s="40">
        <f t="shared" si="17"/>
        <v>40</v>
      </c>
      <c r="AP34" s="8">
        <f t="shared" si="18"/>
        <v>3857</v>
      </c>
    </row>
    <row r="35" spans="1:42" s="91" customFormat="1" ht="60">
      <c r="A35" s="397"/>
      <c r="B35" s="397"/>
      <c r="C35" s="196" t="s">
        <v>224</v>
      </c>
      <c r="D35" s="222">
        <v>472</v>
      </c>
      <c r="E35" s="225" t="s">
        <v>226</v>
      </c>
      <c r="F35" s="195" t="s">
        <v>465</v>
      </c>
      <c r="G35" s="196" t="s">
        <v>225</v>
      </c>
      <c r="H35" s="223">
        <v>750</v>
      </c>
      <c r="I35" s="223">
        <v>1500</v>
      </c>
      <c r="J35" s="223">
        <v>2250</v>
      </c>
      <c r="K35" s="223">
        <v>3000</v>
      </c>
      <c r="L35" s="224" t="s">
        <v>35</v>
      </c>
      <c r="M35" s="38"/>
      <c r="N35" s="38"/>
      <c r="O35" s="38">
        <v>5</v>
      </c>
      <c r="P35" s="39"/>
      <c r="Q35" s="38"/>
      <c r="R35" s="39">
        <f t="shared" si="9"/>
        <v>5</v>
      </c>
      <c r="S35" s="38"/>
      <c r="T35" s="38"/>
      <c r="U35" s="38">
        <v>6</v>
      </c>
      <c r="V35" s="38"/>
      <c r="W35" s="38"/>
      <c r="X35" s="39">
        <f t="shared" si="10"/>
        <v>6</v>
      </c>
      <c r="Y35" s="38"/>
      <c r="Z35" s="38"/>
      <c r="AA35" s="38">
        <v>6</v>
      </c>
      <c r="AB35" s="38"/>
      <c r="AC35" s="38"/>
      <c r="AD35" s="39">
        <f t="shared" si="11"/>
        <v>6</v>
      </c>
      <c r="AE35" s="38"/>
      <c r="AF35" s="38"/>
      <c r="AG35" s="38">
        <v>6</v>
      </c>
      <c r="AH35" s="38"/>
      <c r="AI35" s="38"/>
      <c r="AJ35" s="39">
        <f t="shared" si="12"/>
        <v>6</v>
      </c>
      <c r="AK35" s="40">
        <f t="shared" si="13"/>
        <v>0</v>
      </c>
      <c r="AL35" s="40">
        <f t="shared" si="14"/>
        <v>0</v>
      </c>
      <c r="AM35" s="40">
        <f t="shared" si="15"/>
        <v>23</v>
      </c>
      <c r="AN35" s="40">
        <f t="shared" si="16"/>
        <v>0</v>
      </c>
      <c r="AO35" s="40">
        <f t="shared" si="17"/>
        <v>0</v>
      </c>
      <c r="AP35" s="8">
        <f t="shared" si="18"/>
        <v>23</v>
      </c>
    </row>
    <row r="36" spans="1:42" s="231" customFormat="1" ht="96">
      <c r="A36" s="397"/>
      <c r="B36" s="397"/>
      <c r="C36" s="226" t="s">
        <v>32</v>
      </c>
      <c r="D36" s="69">
        <v>1</v>
      </c>
      <c r="E36" s="69" t="s">
        <v>231</v>
      </c>
      <c r="F36" s="227" t="s">
        <v>465</v>
      </c>
      <c r="G36" s="228" t="s">
        <v>233</v>
      </c>
      <c r="H36" s="227">
        <v>2</v>
      </c>
      <c r="I36" s="227">
        <v>3</v>
      </c>
      <c r="J36" s="227">
        <v>3</v>
      </c>
      <c r="K36" s="227">
        <v>3</v>
      </c>
      <c r="L36" s="229" t="s">
        <v>232</v>
      </c>
      <c r="M36" s="230"/>
      <c r="N36" s="230"/>
      <c r="O36" s="38">
        <v>1</v>
      </c>
      <c r="P36" s="39"/>
      <c r="Q36" s="38"/>
      <c r="R36" s="39">
        <f t="shared" si="9"/>
        <v>1</v>
      </c>
      <c r="S36" s="38"/>
      <c r="T36" s="38"/>
      <c r="U36" s="38">
        <v>1</v>
      </c>
      <c r="V36" s="38"/>
      <c r="W36" s="38"/>
      <c r="X36" s="39">
        <f t="shared" si="10"/>
        <v>1</v>
      </c>
      <c r="Y36" s="38"/>
      <c r="Z36" s="38"/>
      <c r="AA36" s="38">
        <v>1</v>
      </c>
      <c r="AB36" s="38"/>
      <c r="AC36" s="38"/>
      <c r="AD36" s="39">
        <f t="shared" si="11"/>
        <v>1</v>
      </c>
      <c r="AE36" s="38"/>
      <c r="AF36" s="38"/>
      <c r="AG36" s="38">
        <v>1</v>
      </c>
      <c r="AH36" s="38"/>
      <c r="AI36" s="38"/>
      <c r="AJ36" s="39">
        <f t="shared" si="12"/>
        <v>1</v>
      </c>
      <c r="AK36" s="40">
        <f t="shared" si="13"/>
        <v>0</v>
      </c>
      <c r="AL36" s="40">
        <f t="shared" si="14"/>
        <v>0</v>
      </c>
      <c r="AM36" s="40">
        <f t="shared" si="15"/>
        <v>4</v>
      </c>
      <c r="AN36" s="40">
        <f t="shared" si="16"/>
        <v>0</v>
      </c>
      <c r="AO36" s="40">
        <f t="shared" si="17"/>
        <v>0</v>
      </c>
      <c r="AP36" s="8">
        <f t="shared" si="18"/>
        <v>4</v>
      </c>
    </row>
    <row r="37" spans="1:42" s="231" customFormat="1" ht="48">
      <c r="A37" s="397"/>
      <c r="B37" s="397"/>
      <c r="C37" s="196" t="s">
        <v>407</v>
      </c>
      <c r="D37" s="69" t="s">
        <v>408</v>
      </c>
      <c r="E37" s="25" t="s">
        <v>409</v>
      </c>
      <c r="F37" s="69" t="s">
        <v>465</v>
      </c>
      <c r="G37" s="25" t="s">
        <v>608</v>
      </c>
      <c r="H37" s="69">
        <v>400</v>
      </c>
      <c r="I37" s="69">
        <v>350</v>
      </c>
      <c r="J37" s="69">
        <v>300</v>
      </c>
      <c r="K37" s="69">
        <v>250</v>
      </c>
      <c r="L37" s="224" t="s">
        <v>35</v>
      </c>
      <c r="M37" s="230"/>
      <c r="N37" s="230"/>
      <c r="O37" s="230">
        <v>5</v>
      </c>
      <c r="P37" s="230"/>
      <c r="Q37" s="38"/>
      <c r="R37" s="39">
        <f t="shared" si="9"/>
        <v>5</v>
      </c>
      <c r="S37" s="38"/>
      <c r="T37" s="38"/>
      <c r="U37" s="38">
        <v>5</v>
      </c>
      <c r="V37" s="38"/>
      <c r="W37" s="38"/>
      <c r="X37" s="39">
        <f t="shared" si="10"/>
        <v>5</v>
      </c>
      <c r="Y37" s="38"/>
      <c r="Z37" s="38"/>
      <c r="AA37" s="38">
        <v>5</v>
      </c>
      <c r="AB37" s="38"/>
      <c r="AC37" s="38"/>
      <c r="AD37" s="39">
        <f t="shared" si="11"/>
        <v>5</v>
      </c>
      <c r="AE37" s="38"/>
      <c r="AF37" s="38"/>
      <c r="AG37" s="38">
        <v>5</v>
      </c>
      <c r="AH37" s="38"/>
      <c r="AI37" s="38"/>
      <c r="AJ37" s="39">
        <f t="shared" si="12"/>
        <v>5</v>
      </c>
      <c r="AK37" s="40">
        <f t="shared" si="13"/>
        <v>0</v>
      </c>
      <c r="AL37" s="40">
        <f t="shared" si="14"/>
        <v>0</v>
      </c>
      <c r="AM37" s="40">
        <f t="shared" si="15"/>
        <v>20</v>
      </c>
      <c r="AN37" s="40">
        <f t="shared" si="16"/>
        <v>0</v>
      </c>
      <c r="AO37" s="40">
        <f t="shared" si="17"/>
        <v>0</v>
      </c>
      <c r="AP37" s="8">
        <f t="shared" si="18"/>
        <v>20</v>
      </c>
    </row>
    <row r="38" spans="1:42" s="85" customFormat="1" ht="15">
      <c r="A38" s="308" t="s">
        <v>484</v>
      </c>
      <c r="B38" s="308"/>
      <c r="C38" s="308"/>
      <c r="D38" s="78"/>
      <c r="E38" s="78"/>
      <c r="F38" s="78"/>
      <c r="G38" s="78"/>
      <c r="H38" s="78"/>
      <c r="I38" s="78"/>
      <c r="J38" s="78"/>
      <c r="K38" s="78"/>
      <c r="L38" s="78"/>
      <c r="M38" s="78">
        <f>+SUM(M30:M37)</f>
        <v>457</v>
      </c>
      <c r="N38" s="78">
        <f aca="true" t="shared" si="19" ref="N38:AP38">+SUM(N30:N37)</f>
        <v>306</v>
      </c>
      <c r="O38" s="78">
        <f t="shared" si="19"/>
        <v>142</v>
      </c>
      <c r="P38" s="78">
        <f t="shared" si="19"/>
        <v>0</v>
      </c>
      <c r="Q38" s="78">
        <f t="shared" si="19"/>
        <v>10</v>
      </c>
      <c r="R38" s="78">
        <f t="shared" si="19"/>
        <v>915</v>
      </c>
      <c r="S38" s="78">
        <f t="shared" si="19"/>
        <v>473</v>
      </c>
      <c r="T38" s="78">
        <f t="shared" si="19"/>
        <v>402</v>
      </c>
      <c r="U38" s="78">
        <f t="shared" si="19"/>
        <v>99</v>
      </c>
      <c r="V38" s="78">
        <f t="shared" si="19"/>
        <v>0</v>
      </c>
      <c r="W38" s="78">
        <f t="shared" si="19"/>
        <v>10</v>
      </c>
      <c r="X38" s="78">
        <f t="shared" si="19"/>
        <v>984</v>
      </c>
      <c r="Y38" s="78">
        <f t="shared" si="19"/>
        <v>492</v>
      </c>
      <c r="Z38" s="78">
        <f t="shared" si="19"/>
        <v>478</v>
      </c>
      <c r="AA38" s="78">
        <f t="shared" si="19"/>
        <v>100</v>
      </c>
      <c r="AB38" s="78">
        <f t="shared" si="19"/>
        <v>0</v>
      </c>
      <c r="AC38" s="78">
        <f t="shared" si="19"/>
        <v>10</v>
      </c>
      <c r="AD38" s="78">
        <f t="shared" si="19"/>
        <v>1080</v>
      </c>
      <c r="AE38" s="78">
        <f t="shared" si="19"/>
        <v>437</v>
      </c>
      <c r="AF38" s="78">
        <f t="shared" si="19"/>
        <v>524</v>
      </c>
      <c r="AG38" s="78">
        <f t="shared" si="19"/>
        <v>102</v>
      </c>
      <c r="AH38" s="78">
        <f t="shared" si="19"/>
        <v>0</v>
      </c>
      <c r="AI38" s="78">
        <f t="shared" si="19"/>
        <v>10</v>
      </c>
      <c r="AJ38" s="78">
        <f t="shared" si="19"/>
        <v>1073</v>
      </c>
      <c r="AK38" s="78">
        <f t="shared" si="19"/>
        <v>1859</v>
      </c>
      <c r="AL38" s="78">
        <f t="shared" si="19"/>
        <v>1710</v>
      </c>
      <c r="AM38" s="78">
        <f t="shared" si="19"/>
        <v>443</v>
      </c>
      <c r="AN38" s="78">
        <f t="shared" si="19"/>
        <v>0</v>
      </c>
      <c r="AO38" s="78">
        <f t="shared" si="19"/>
        <v>40</v>
      </c>
      <c r="AP38" s="78">
        <f t="shared" si="19"/>
        <v>4052</v>
      </c>
    </row>
    <row r="39" spans="1:42" ht="21.75" customHeight="1">
      <c r="A39" s="352" t="s">
        <v>622</v>
      </c>
      <c r="B39" s="352"/>
      <c r="C39" s="352"/>
      <c r="D39" s="352"/>
      <c r="E39" s="352"/>
      <c r="F39" s="352"/>
      <c r="G39" s="352"/>
      <c r="H39" s="352"/>
      <c r="I39" s="352"/>
      <c r="J39" s="352"/>
      <c r="K39" s="352"/>
      <c r="L39" s="352"/>
      <c r="M39" s="41"/>
      <c r="N39" s="41"/>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row>
    <row r="40" spans="1:42" ht="41.25" customHeight="1">
      <c r="A40" s="316" t="s">
        <v>219</v>
      </c>
      <c r="B40" s="316"/>
      <c r="C40" s="316"/>
      <c r="D40" s="316"/>
      <c r="E40" s="316"/>
      <c r="F40" s="316"/>
      <c r="G40" s="316"/>
      <c r="H40" s="316"/>
      <c r="I40" s="316"/>
      <c r="J40" s="316"/>
      <c r="K40" s="316"/>
      <c r="L40" s="316"/>
      <c r="M40" s="31"/>
      <c r="N40" s="31"/>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row>
    <row r="41" spans="1:42" ht="16.5" customHeight="1">
      <c r="A41" s="316" t="s">
        <v>587</v>
      </c>
      <c r="B41" s="316"/>
      <c r="C41" s="316"/>
      <c r="D41" s="316"/>
      <c r="E41" s="316"/>
      <c r="F41" s="316"/>
      <c r="G41" s="316"/>
      <c r="H41" s="316"/>
      <c r="I41" s="316"/>
      <c r="J41" s="316"/>
      <c r="K41" s="316"/>
      <c r="L41" s="316"/>
      <c r="M41" s="67"/>
      <c r="N41" s="67"/>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row>
    <row r="42" spans="1:42" s="122" customFormat="1" ht="18" customHeight="1">
      <c r="A42" s="304" t="s">
        <v>450</v>
      </c>
      <c r="B42" s="304" t="s">
        <v>451</v>
      </c>
      <c r="C42" s="326" t="s">
        <v>452</v>
      </c>
      <c r="D42" s="304" t="s">
        <v>453</v>
      </c>
      <c r="E42" s="304" t="s">
        <v>454</v>
      </c>
      <c r="F42" s="305" t="s">
        <v>455</v>
      </c>
      <c r="G42" s="305" t="s">
        <v>641</v>
      </c>
      <c r="H42" s="305" t="s">
        <v>657</v>
      </c>
      <c r="I42" s="305" t="s">
        <v>658</v>
      </c>
      <c r="J42" s="305" t="s">
        <v>659</v>
      </c>
      <c r="K42" s="305" t="s">
        <v>456</v>
      </c>
      <c r="L42" s="304" t="s">
        <v>449</v>
      </c>
      <c r="M42" s="380">
        <v>2008</v>
      </c>
      <c r="N42" s="380"/>
      <c r="O42" s="380"/>
      <c r="P42" s="380"/>
      <c r="Q42" s="380"/>
      <c r="R42" s="380"/>
      <c r="S42" s="380">
        <v>2009</v>
      </c>
      <c r="T42" s="380"/>
      <c r="U42" s="380"/>
      <c r="V42" s="380"/>
      <c r="W42" s="380"/>
      <c r="X42" s="380"/>
      <c r="Y42" s="380">
        <v>2010</v>
      </c>
      <c r="Z42" s="380"/>
      <c r="AA42" s="380"/>
      <c r="AB42" s="380"/>
      <c r="AC42" s="380"/>
      <c r="AD42" s="380"/>
      <c r="AE42" s="380">
        <v>2011</v>
      </c>
      <c r="AF42" s="380"/>
      <c r="AG42" s="380"/>
      <c r="AH42" s="380"/>
      <c r="AI42" s="380"/>
      <c r="AJ42" s="380"/>
      <c r="AK42" s="380" t="s">
        <v>448</v>
      </c>
      <c r="AL42" s="380"/>
      <c r="AM42" s="380"/>
      <c r="AN42" s="380"/>
      <c r="AO42" s="380"/>
      <c r="AP42" s="380"/>
    </row>
    <row r="43" spans="1:42" s="122" customFormat="1" ht="15">
      <c r="A43" s="304"/>
      <c r="B43" s="304"/>
      <c r="C43" s="326"/>
      <c r="D43" s="304"/>
      <c r="E43" s="304"/>
      <c r="F43" s="305"/>
      <c r="G43" s="305"/>
      <c r="H43" s="305"/>
      <c r="I43" s="305"/>
      <c r="J43" s="305"/>
      <c r="K43" s="305"/>
      <c r="L43" s="304"/>
      <c r="M43" s="121" t="s">
        <v>457</v>
      </c>
      <c r="N43" s="121" t="s">
        <v>458</v>
      </c>
      <c r="O43" s="121" t="s">
        <v>459</v>
      </c>
      <c r="P43" s="121" t="s">
        <v>460</v>
      </c>
      <c r="Q43" s="121" t="s">
        <v>461</v>
      </c>
      <c r="R43" s="121" t="s">
        <v>448</v>
      </c>
      <c r="S43" s="121" t="s">
        <v>457</v>
      </c>
      <c r="T43" s="121" t="s">
        <v>458</v>
      </c>
      <c r="U43" s="121" t="s">
        <v>459</v>
      </c>
      <c r="V43" s="121" t="s">
        <v>460</v>
      </c>
      <c r="W43" s="121" t="s">
        <v>461</v>
      </c>
      <c r="X43" s="121" t="s">
        <v>448</v>
      </c>
      <c r="Y43" s="121" t="s">
        <v>457</v>
      </c>
      <c r="Z43" s="121" t="s">
        <v>458</v>
      </c>
      <c r="AA43" s="121" t="s">
        <v>459</v>
      </c>
      <c r="AB43" s="121" t="s">
        <v>460</v>
      </c>
      <c r="AC43" s="121" t="s">
        <v>461</v>
      </c>
      <c r="AD43" s="121" t="s">
        <v>448</v>
      </c>
      <c r="AE43" s="121" t="s">
        <v>457</v>
      </c>
      <c r="AF43" s="121" t="s">
        <v>458</v>
      </c>
      <c r="AG43" s="121" t="s">
        <v>459</v>
      </c>
      <c r="AH43" s="121" t="s">
        <v>460</v>
      </c>
      <c r="AI43" s="121" t="s">
        <v>461</v>
      </c>
      <c r="AJ43" s="121" t="s">
        <v>448</v>
      </c>
      <c r="AK43" s="121" t="s">
        <v>457</v>
      </c>
      <c r="AL43" s="121" t="s">
        <v>458</v>
      </c>
      <c r="AM43" s="121" t="s">
        <v>459</v>
      </c>
      <c r="AN43" s="121" t="s">
        <v>460</v>
      </c>
      <c r="AO43" s="121" t="s">
        <v>461</v>
      </c>
      <c r="AP43" s="121" t="s">
        <v>448</v>
      </c>
    </row>
    <row r="44" spans="1:42" ht="42.75" customHeight="1">
      <c r="A44" s="384" t="s">
        <v>220</v>
      </c>
      <c r="B44" s="384" t="s">
        <v>221</v>
      </c>
      <c r="C44" s="171" t="s">
        <v>402</v>
      </c>
      <c r="D44" s="173">
        <v>2</v>
      </c>
      <c r="E44" s="178" t="s">
        <v>295</v>
      </c>
      <c r="F44" s="173" t="s">
        <v>465</v>
      </c>
      <c r="G44" s="178" t="s">
        <v>403</v>
      </c>
      <c r="H44" s="173">
        <v>2</v>
      </c>
      <c r="I44" s="173">
        <v>3</v>
      </c>
      <c r="J44" s="173">
        <v>3</v>
      </c>
      <c r="K44" s="173">
        <v>3</v>
      </c>
      <c r="L44" s="215" t="s">
        <v>34</v>
      </c>
      <c r="M44" s="38"/>
      <c r="N44" s="38"/>
      <c r="O44" s="38"/>
      <c r="P44" s="39"/>
      <c r="Q44" s="38"/>
      <c r="R44" s="39">
        <f>+SUM(M44:Q44)</f>
        <v>0</v>
      </c>
      <c r="S44" s="38"/>
      <c r="T44" s="38"/>
      <c r="U44" s="38">
        <v>9</v>
      </c>
      <c r="V44" s="38"/>
      <c r="W44" s="38"/>
      <c r="X44" s="39">
        <f>+SUM(S44:W44)</f>
        <v>9</v>
      </c>
      <c r="Y44" s="38"/>
      <c r="Z44" s="38"/>
      <c r="AA44" s="38"/>
      <c r="AB44" s="38"/>
      <c r="AC44" s="38"/>
      <c r="AD44" s="39">
        <f>+SUM(Y44:AC44)</f>
        <v>0</v>
      </c>
      <c r="AE44" s="38"/>
      <c r="AF44" s="38"/>
      <c r="AG44" s="38"/>
      <c r="AH44" s="38"/>
      <c r="AI44" s="38"/>
      <c r="AJ44" s="39">
        <f>+SUM(AE44:AI44)</f>
        <v>0</v>
      </c>
      <c r="AK44" s="40">
        <f aca="true" t="shared" si="20" ref="AK44:AO47">+M44+S44+Y44+AE44</f>
        <v>0</v>
      </c>
      <c r="AL44" s="40">
        <f t="shared" si="20"/>
        <v>0</v>
      </c>
      <c r="AM44" s="40">
        <f t="shared" si="20"/>
        <v>9</v>
      </c>
      <c r="AN44" s="40">
        <f t="shared" si="20"/>
        <v>0</v>
      </c>
      <c r="AO44" s="40">
        <f t="shared" si="20"/>
        <v>0</v>
      </c>
      <c r="AP44" s="8">
        <f>+SUM(AK44:AO44)</f>
        <v>9</v>
      </c>
    </row>
    <row r="45" spans="1:42" ht="72.75">
      <c r="A45" s="385"/>
      <c r="B45" s="385"/>
      <c r="C45" s="171" t="s">
        <v>399</v>
      </c>
      <c r="D45" s="173">
        <v>0.4</v>
      </c>
      <c r="E45" s="178" t="s">
        <v>400</v>
      </c>
      <c r="F45" s="173" t="s">
        <v>465</v>
      </c>
      <c r="G45" s="178" t="s">
        <v>404</v>
      </c>
      <c r="H45" s="173">
        <v>45</v>
      </c>
      <c r="I45" s="173">
        <v>50</v>
      </c>
      <c r="J45" s="173">
        <v>55</v>
      </c>
      <c r="K45" s="173">
        <v>60</v>
      </c>
      <c r="L45" s="215" t="s">
        <v>34</v>
      </c>
      <c r="M45" s="38"/>
      <c r="N45" s="38"/>
      <c r="O45" s="38">
        <v>2</v>
      </c>
      <c r="P45" s="39"/>
      <c r="Q45" s="38"/>
      <c r="R45" s="39">
        <f>+SUM(M45:Q45)</f>
        <v>2</v>
      </c>
      <c r="S45" s="38"/>
      <c r="T45" s="38"/>
      <c r="U45" s="38">
        <v>2</v>
      </c>
      <c r="V45" s="38"/>
      <c r="W45" s="38"/>
      <c r="X45" s="39">
        <f>+SUM(S45:W45)</f>
        <v>2</v>
      </c>
      <c r="Y45" s="38"/>
      <c r="Z45" s="38"/>
      <c r="AA45" s="38">
        <v>2</v>
      </c>
      <c r="AB45" s="38"/>
      <c r="AC45" s="38"/>
      <c r="AD45" s="39">
        <f>+SUM(Y45:AC45)</f>
        <v>2</v>
      </c>
      <c r="AE45" s="38"/>
      <c r="AF45" s="38"/>
      <c r="AG45" s="38">
        <v>2</v>
      </c>
      <c r="AH45" s="38"/>
      <c r="AI45" s="38"/>
      <c r="AJ45" s="39">
        <f>+SUM(AE45:AI45)</f>
        <v>2</v>
      </c>
      <c r="AK45" s="40">
        <f t="shared" si="20"/>
        <v>0</v>
      </c>
      <c r="AL45" s="40">
        <f t="shared" si="20"/>
        <v>0</v>
      </c>
      <c r="AM45" s="40">
        <f t="shared" si="20"/>
        <v>8</v>
      </c>
      <c r="AN45" s="40">
        <f t="shared" si="20"/>
        <v>0</v>
      </c>
      <c r="AO45" s="40">
        <f t="shared" si="20"/>
        <v>0</v>
      </c>
      <c r="AP45" s="8">
        <f>+SUM(AK45:AO45)</f>
        <v>8</v>
      </c>
    </row>
    <row r="46" spans="1:42" ht="48.75">
      <c r="A46" s="385"/>
      <c r="B46" s="385"/>
      <c r="C46" s="171" t="s">
        <v>222</v>
      </c>
      <c r="D46" s="173">
        <v>0</v>
      </c>
      <c r="E46" s="178" t="s">
        <v>223</v>
      </c>
      <c r="F46" s="173" t="s">
        <v>465</v>
      </c>
      <c r="G46" s="178" t="s">
        <v>405</v>
      </c>
      <c r="H46" s="173">
        <v>1</v>
      </c>
      <c r="I46" s="173">
        <v>1</v>
      </c>
      <c r="J46" s="173">
        <v>1</v>
      </c>
      <c r="K46" s="173">
        <v>1</v>
      </c>
      <c r="L46" s="215" t="s">
        <v>34</v>
      </c>
      <c r="M46" s="38"/>
      <c r="N46" s="38"/>
      <c r="O46" s="38">
        <v>1</v>
      </c>
      <c r="P46" s="39"/>
      <c r="Q46" s="38"/>
      <c r="R46" s="39">
        <f>+SUM(M46:Q46)</f>
        <v>1</v>
      </c>
      <c r="S46" s="38"/>
      <c r="T46" s="38"/>
      <c r="U46" s="38"/>
      <c r="V46" s="38"/>
      <c r="W46" s="38"/>
      <c r="X46" s="39">
        <f>+SUM(S46:W46)</f>
        <v>0</v>
      </c>
      <c r="Y46" s="38"/>
      <c r="Z46" s="38"/>
      <c r="AA46" s="38"/>
      <c r="AB46" s="38"/>
      <c r="AC46" s="38"/>
      <c r="AD46" s="39">
        <f>+SUM(Y46:AC46)</f>
        <v>0</v>
      </c>
      <c r="AE46" s="38"/>
      <c r="AF46" s="38"/>
      <c r="AG46" s="38"/>
      <c r="AH46" s="38"/>
      <c r="AI46" s="38"/>
      <c r="AJ46" s="39">
        <f>+SUM(AE46:AI46)</f>
        <v>0</v>
      </c>
      <c r="AK46" s="40">
        <f t="shared" si="20"/>
        <v>0</v>
      </c>
      <c r="AL46" s="40">
        <f t="shared" si="20"/>
        <v>0</v>
      </c>
      <c r="AM46" s="40">
        <f t="shared" si="20"/>
        <v>1</v>
      </c>
      <c r="AN46" s="40">
        <f t="shared" si="20"/>
        <v>0</v>
      </c>
      <c r="AO46" s="40">
        <f t="shared" si="20"/>
        <v>0</v>
      </c>
      <c r="AP46" s="8">
        <f>+SUM(AK46:AO46)</f>
        <v>1</v>
      </c>
    </row>
    <row r="47" spans="1:42" ht="60.75">
      <c r="A47" s="396"/>
      <c r="B47" s="396"/>
      <c r="C47" s="171" t="s">
        <v>580</v>
      </c>
      <c r="D47" s="173">
        <v>20</v>
      </c>
      <c r="E47" s="178" t="s">
        <v>401</v>
      </c>
      <c r="F47" s="173" t="s">
        <v>465</v>
      </c>
      <c r="G47" s="178" t="s">
        <v>406</v>
      </c>
      <c r="H47" s="173">
        <v>30</v>
      </c>
      <c r="I47" s="173">
        <v>40</v>
      </c>
      <c r="J47" s="173">
        <v>50</v>
      </c>
      <c r="K47" s="173">
        <v>60</v>
      </c>
      <c r="L47" s="215" t="s">
        <v>34</v>
      </c>
      <c r="M47" s="38"/>
      <c r="N47" s="38"/>
      <c r="O47" s="38">
        <v>4</v>
      </c>
      <c r="P47" s="39"/>
      <c r="Q47" s="38"/>
      <c r="R47" s="39">
        <f>+SUM(M47:Q47)</f>
        <v>4</v>
      </c>
      <c r="S47" s="38"/>
      <c r="T47" s="38"/>
      <c r="U47" s="38">
        <v>5</v>
      </c>
      <c r="V47" s="38"/>
      <c r="W47" s="38"/>
      <c r="X47" s="39">
        <f>+SUM(S47:W47)</f>
        <v>5</v>
      </c>
      <c r="Y47" s="38"/>
      <c r="Z47" s="38"/>
      <c r="AA47" s="38">
        <v>5</v>
      </c>
      <c r="AB47" s="38"/>
      <c r="AC47" s="38"/>
      <c r="AD47" s="39">
        <f>+SUM(Y47:AC47)</f>
        <v>5</v>
      </c>
      <c r="AE47" s="38"/>
      <c r="AF47" s="38"/>
      <c r="AG47" s="38">
        <v>6</v>
      </c>
      <c r="AH47" s="38"/>
      <c r="AI47" s="38"/>
      <c r="AJ47" s="39">
        <f>+SUM(AE47:AI47)</f>
        <v>6</v>
      </c>
      <c r="AK47" s="40">
        <f t="shared" si="20"/>
        <v>0</v>
      </c>
      <c r="AL47" s="40">
        <f t="shared" si="20"/>
        <v>0</v>
      </c>
      <c r="AM47" s="40">
        <f t="shared" si="20"/>
        <v>20</v>
      </c>
      <c r="AN47" s="40">
        <f t="shared" si="20"/>
        <v>0</v>
      </c>
      <c r="AO47" s="40">
        <f t="shared" si="20"/>
        <v>0</v>
      </c>
      <c r="AP47" s="8">
        <f>+SUM(AK47:AO47)</f>
        <v>20</v>
      </c>
    </row>
    <row r="48" spans="1:42" s="85" customFormat="1" ht="15">
      <c r="A48" s="308" t="s">
        <v>484</v>
      </c>
      <c r="B48" s="308"/>
      <c r="C48" s="308"/>
      <c r="D48" s="78"/>
      <c r="E48" s="78"/>
      <c r="F48" s="78"/>
      <c r="G48" s="78"/>
      <c r="H48" s="78"/>
      <c r="I48" s="78"/>
      <c r="J48" s="78"/>
      <c r="K48" s="78"/>
      <c r="L48" s="78"/>
      <c r="M48" s="78">
        <f>+SUM(M44:M47)</f>
        <v>0</v>
      </c>
      <c r="N48" s="78">
        <f aca="true" t="shared" si="21" ref="N48:AP48">+SUM(N44:N47)</f>
        <v>0</v>
      </c>
      <c r="O48" s="78">
        <f t="shared" si="21"/>
        <v>7</v>
      </c>
      <c r="P48" s="78">
        <f t="shared" si="21"/>
        <v>0</v>
      </c>
      <c r="Q48" s="78">
        <f t="shared" si="21"/>
        <v>0</v>
      </c>
      <c r="R48" s="78">
        <f t="shared" si="21"/>
        <v>7</v>
      </c>
      <c r="S48" s="78">
        <f t="shared" si="21"/>
        <v>0</v>
      </c>
      <c r="T48" s="78">
        <f t="shared" si="21"/>
        <v>0</v>
      </c>
      <c r="U48" s="78">
        <f t="shared" si="21"/>
        <v>16</v>
      </c>
      <c r="V48" s="78">
        <f t="shared" si="21"/>
        <v>0</v>
      </c>
      <c r="W48" s="78">
        <f t="shared" si="21"/>
        <v>0</v>
      </c>
      <c r="X48" s="78">
        <f t="shared" si="21"/>
        <v>16</v>
      </c>
      <c r="Y48" s="78">
        <f t="shared" si="21"/>
        <v>0</v>
      </c>
      <c r="Z48" s="78">
        <f t="shared" si="21"/>
        <v>0</v>
      </c>
      <c r="AA48" s="78">
        <f t="shared" si="21"/>
        <v>7</v>
      </c>
      <c r="AB48" s="78">
        <f t="shared" si="21"/>
        <v>0</v>
      </c>
      <c r="AC48" s="78">
        <f t="shared" si="21"/>
        <v>0</v>
      </c>
      <c r="AD48" s="78">
        <f t="shared" si="21"/>
        <v>7</v>
      </c>
      <c r="AE48" s="78">
        <f t="shared" si="21"/>
        <v>0</v>
      </c>
      <c r="AF48" s="78">
        <f t="shared" si="21"/>
        <v>0</v>
      </c>
      <c r="AG48" s="78">
        <f t="shared" si="21"/>
        <v>8</v>
      </c>
      <c r="AH48" s="78">
        <f t="shared" si="21"/>
        <v>0</v>
      </c>
      <c r="AI48" s="78">
        <f t="shared" si="21"/>
        <v>0</v>
      </c>
      <c r="AJ48" s="78">
        <f t="shared" si="21"/>
        <v>8</v>
      </c>
      <c r="AK48" s="78">
        <f t="shared" si="21"/>
        <v>0</v>
      </c>
      <c r="AL48" s="78">
        <f t="shared" si="21"/>
        <v>0</v>
      </c>
      <c r="AM48" s="78">
        <f t="shared" si="21"/>
        <v>38</v>
      </c>
      <c r="AN48" s="78">
        <f t="shared" si="21"/>
        <v>0</v>
      </c>
      <c r="AO48" s="78">
        <f t="shared" si="21"/>
        <v>0</v>
      </c>
      <c r="AP48" s="78">
        <f t="shared" si="21"/>
        <v>38</v>
      </c>
    </row>
    <row r="49" spans="1:43" ht="15">
      <c r="A49" s="11"/>
      <c r="B49" s="11"/>
      <c r="C49" s="11"/>
      <c r="D49" s="12"/>
      <c r="E49" s="12"/>
      <c r="F49" s="12"/>
      <c r="G49" s="12"/>
      <c r="H49" s="12"/>
      <c r="I49" s="12"/>
      <c r="J49" s="12"/>
      <c r="K49" s="12"/>
      <c r="L49" s="13"/>
      <c r="M49" s="13"/>
      <c r="N49" s="13"/>
      <c r="O49" s="13"/>
      <c r="P49" s="13"/>
      <c r="Q49" s="13"/>
      <c r="R49" s="14"/>
      <c r="S49" s="15"/>
      <c r="T49" s="15"/>
      <c r="U49" s="13"/>
      <c r="V49" s="15"/>
      <c r="W49" s="15"/>
      <c r="X49" s="16"/>
      <c r="Y49" s="15"/>
      <c r="Z49" s="15"/>
      <c r="AA49" s="13"/>
      <c r="AB49" s="15"/>
      <c r="AC49" s="15"/>
      <c r="AD49" s="16"/>
      <c r="AE49" s="15"/>
      <c r="AF49" s="15"/>
      <c r="AG49" s="13"/>
      <c r="AH49" s="15"/>
      <c r="AI49" s="15"/>
      <c r="AJ49" s="14"/>
      <c r="AK49" s="14"/>
      <c r="AL49" s="14"/>
      <c r="AM49" s="14"/>
      <c r="AN49" s="14"/>
      <c r="AO49" s="14"/>
      <c r="AP49" s="14"/>
      <c r="AQ49" s="76"/>
    </row>
    <row r="50" spans="1:43" ht="15">
      <c r="A50" s="11"/>
      <c r="B50" s="11"/>
      <c r="C50" s="11"/>
      <c r="D50" s="12"/>
      <c r="E50" s="12"/>
      <c r="F50" s="12"/>
      <c r="G50" s="12"/>
      <c r="H50" s="12"/>
      <c r="I50" s="12"/>
      <c r="J50" s="12"/>
      <c r="K50" s="12"/>
      <c r="L50" s="13"/>
      <c r="M50" s="13"/>
      <c r="N50" s="13"/>
      <c r="O50" s="13"/>
      <c r="P50" s="13"/>
      <c r="Q50" s="13"/>
      <c r="R50" s="14"/>
      <c r="S50" s="15"/>
      <c r="T50" s="15"/>
      <c r="U50" s="13"/>
      <c r="V50" s="15"/>
      <c r="W50" s="15"/>
      <c r="X50" s="16"/>
      <c r="Y50" s="15"/>
      <c r="Z50" s="15"/>
      <c r="AA50" s="13"/>
      <c r="AB50" s="15"/>
      <c r="AC50" s="15"/>
      <c r="AD50" s="16"/>
      <c r="AE50" s="15"/>
      <c r="AF50" s="15"/>
      <c r="AG50" s="13"/>
      <c r="AH50" s="15"/>
      <c r="AI50" s="15"/>
      <c r="AJ50" s="14"/>
      <c r="AK50" s="14"/>
      <c r="AL50" s="14"/>
      <c r="AM50" s="14"/>
      <c r="AN50" s="14"/>
      <c r="AO50" s="14"/>
      <c r="AP50" s="14"/>
      <c r="AQ50" s="76"/>
    </row>
    <row r="51" spans="1:43" ht="12" customHeight="1">
      <c r="A51" s="11"/>
      <c r="B51" s="11"/>
      <c r="C51" s="11"/>
      <c r="D51" s="1"/>
      <c r="E51" s="1"/>
      <c r="F51" s="1"/>
      <c r="G51" s="1"/>
      <c r="H51" s="1"/>
      <c r="I51" s="1"/>
      <c r="J51" s="1"/>
      <c r="K51" s="1"/>
      <c r="L51" s="13"/>
      <c r="M51" s="13"/>
      <c r="N51" s="13"/>
      <c r="O51" s="13"/>
      <c r="P51" s="13"/>
      <c r="Q51" s="13"/>
      <c r="R51" s="14">
        <v>0</v>
      </c>
      <c r="S51" s="15"/>
      <c r="T51" s="15"/>
      <c r="U51" s="13"/>
      <c r="V51" s="15"/>
      <c r="W51" s="15"/>
      <c r="X51" s="16"/>
      <c r="Y51" s="15"/>
      <c r="Z51" s="15"/>
      <c r="AA51" s="13"/>
      <c r="AB51" s="15"/>
      <c r="AC51" s="15"/>
      <c r="AD51" s="16"/>
      <c r="AE51" s="15"/>
      <c r="AF51" s="15"/>
      <c r="AG51" s="13"/>
      <c r="AH51" s="15"/>
      <c r="AI51" s="15"/>
      <c r="AJ51" s="14"/>
      <c r="AK51" s="14"/>
      <c r="AL51" s="14"/>
      <c r="AM51" s="14"/>
      <c r="AN51" s="14"/>
      <c r="AO51" s="14"/>
      <c r="AP51" s="14"/>
      <c r="AQ51" s="76"/>
    </row>
    <row r="52" spans="1:43" ht="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76"/>
      <c r="AK52" s="76"/>
      <c r="AL52" s="76"/>
      <c r="AM52" s="76"/>
      <c r="AN52" s="76"/>
      <c r="AO52" s="76"/>
      <c r="AP52" s="76"/>
      <c r="AQ52" s="76"/>
    </row>
    <row r="53" spans="1:43" ht="15">
      <c r="A53" s="11"/>
      <c r="B53" s="11"/>
      <c r="C53" s="11"/>
      <c r="D53" s="1"/>
      <c r="E53" s="1"/>
      <c r="F53" s="1"/>
      <c r="G53" s="1"/>
      <c r="H53" s="1"/>
      <c r="I53" s="1"/>
      <c r="J53" s="1"/>
      <c r="K53" s="1"/>
      <c r="L53" s="13"/>
      <c r="M53" s="13"/>
      <c r="N53" s="13"/>
      <c r="O53" s="13"/>
      <c r="P53" s="13"/>
      <c r="Q53" s="13"/>
      <c r="R53" s="14"/>
      <c r="S53" s="15"/>
      <c r="T53" s="15"/>
      <c r="U53" s="13"/>
      <c r="V53" s="15"/>
      <c r="W53" s="15"/>
      <c r="X53" s="16"/>
      <c r="Y53" s="15"/>
      <c r="Z53" s="15"/>
      <c r="AA53" s="13"/>
      <c r="AB53" s="15"/>
      <c r="AC53" s="15"/>
      <c r="AD53" s="16"/>
      <c r="AE53" s="15"/>
      <c r="AF53" s="15"/>
      <c r="AG53" s="13"/>
      <c r="AH53" s="15"/>
      <c r="AI53" s="15"/>
      <c r="AJ53" s="14"/>
      <c r="AK53" s="14"/>
      <c r="AL53" s="14"/>
      <c r="AM53" s="14"/>
      <c r="AN53" s="14"/>
      <c r="AO53" s="14"/>
      <c r="AP53" s="14"/>
      <c r="AQ53" s="76"/>
    </row>
    <row r="54" spans="1:43" s="149" customFormat="1" ht="15">
      <c r="A54" s="11"/>
      <c r="B54" s="11"/>
      <c r="C54" s="11"/>
      <c r="D54" s="1"/>
      <c r="E54" s="1"/>
      <c r="F54" s="1"/>
      <c r="G54" s="1"/>
      <c r="H54" s="1"/>
      <c r="I54" s="1"/>
      <c r="J54" s="1"/>
      <c r="K54" s="1"/>
      <c r="L54" s="146"/>
      <c r="M54" s="361">
        <v>2008</v>
      </c>
      <c r="N54" s="361"/>
      <c r="O54" s="361"/>
      <c r="P54" s="361"/>
      <c r="Q54" s="361"/>
      <c r="R54" s="361"/>
      <c r="S54" s="361">
        <v>2009</v>
      </c>
      <c r="T54" s="361"/>
      <c r="U54" s="361"/>
      <c r="V54" s="361"/>
      <c r="W54" s="361"/>
      <c r="X54" s="361"/>
      <c r="Y54" s="361">
        <v>2010</v>
      </c>
      <c r="Z54" s="361"/>
      <c r="AA54" s="361"/>
      <c r="AB54" s="361"/>
      <c r="AC54" s="361"/>
      <c r="AD54" s="361"/>
      <c r="AE54" s="361">
        <v>2011</v>
      </c>
      <c r="AF54" s="361"/>
      <c r="AG54" s="361"/>
      <c r="AH54" s="361"/>
      <c r="AI54" s="361"/>
      <c r="AJ54" s="361"/>
      <c r="AK54" s="362" t="s">
        <v>448</v>
      </c>
      <c r="AL54" s="363"/>
      <c r="AM54" s="363"/>
      <c r="AN54" s="363"/>
      <c r="AO54" s="363"/>
      <c r="AP54" s="364"/>
      <c r="AQ54" s="148"/>
    </row>
    <row r="55" spans="8:43" s="137" customFormat="1" ht="15">
      <c r="H55" s="1"/>
      <c r="I55" s="1"/>
      <c r="J55" s="1"/>
      <c r="K55" s="1"/>
      <c r="L55" s="150"/>
      <c r="M55" s="121" t="s">
        <v>457</v>
      </c>
      <c r="N55" s="121" t="s">
        <v>458</v>
      </c>
      <c r="O55" s="121" t="s">
        <v>459</v>
      </c>
      <c r="P55" s="121" t="s">
        <v>460</v>
      </c>
      <c r="Q55" s="121" t="s">
        <v>461</v>
      </c>
      <c r="R55" s="121" t="s">
        <v>448</v>
      </c>
      <c r="S55" s="121" t="s">
        <v>457</v>
      </c>
      <c r="T55" s="121" t="s">
        <v>458</v>
      </c>
      <c r="U55" s="121" t="s">
        <v>459</v>
      </c>
      <c r="V55" s="121" t="s">
        <v>460</v>
      </c>
      <c r="W55" s="121" t="s">
        <v>461</v>
      </c>
      <c r="X55" s="121" t="s">
        <v>448</v>
      </c>
      <c r="Y55" s="121" t="s">
        <v>457</v>
      </c>
      <c r="Z55" s="121" t="s">
        <v>458</v>
      </c>
      <c r="AA55" s="121" t="s">
        <v>459</v>
      </c>
      <c r="AB55" s="121" t="s">
        <v>460</v>
      </c>
      <c r="AC55" s="121" t="s">
        <v>461</v>
      </c>
      <c r="AD55" s="121" t="s">
        <v>448</v>
      </c>
      <c r="AE55" s="121" t="s">
        <v>457</v>
      </c>
      <c r="AF55" s="121" t="s">
        <v>458</v>
      </c>
      <c r="AG55" s="121" t="s">
        <v>459</v>
      </c>
      <c r="AH55" s="121" t="s">
        <v>460</v>
      </c>
      <c r="AI55" s="121" t="s">
        <v>461</v>
      </c>
      <c r="AJ55" s="121" t="s">
        <v>448</v>
      </c>
      <c r="AK55" s="121" t="s">
        <v>457</v>
      </c>
      <c r="AL55" s="121" t="s">
        <v>458</v>
      </c>
      <c r="AM55" s="121" t="s">
        <v>459</v>
      </c>
      <c r="AN55" s="121" t="s">
        <v>460</v>
      </c>
      <c r="AO55" s="121" t="s">
        <v>461</v>
      </c>
      <c r="AP55" s="121" t="s">
        <v>448</v>
      </c>
      <c r="AQ55" s="148"/>
    </row>
    <row r="56" spans="8:43" s="137" customFormat="1" ht="15">
      <c r="H56" s="1"/>
      <c r="I56" s="1"/>
      <c r="J56" s="1"/>
      <c r="K56" s="1"/>
      <c r="L56" s="143" t="s">
        <v>656</v>
      </c>
      <c r="M56" s="144">
        <f>+M15+M24+M38+M48</f>
        <v>522</v>
      </c>
      <c r="N56" s="144">
        <f aca="true" t="shared" si="22" ref="N56:AP56">+N15+N24+N38+N48</f>
        <v>306</v>
      </c>
      <c r="O56" s="144">
        <f>+O15+O24+O38+O48</f>
        <v>161</v>
      </c>
      <c r="P56" s="144">
        <f t="shared" si="22"/>
        <v>0</v>
      </c>
      <c r="Q56" s="144">
        <f t="shared" si="22"/>
        <v>10</v>
      </c>
      <c r="R56" s="144">
        <f t="shared" si="22"/>
        <v>999</v>
      </c>
      <c r="S56" s="144">
        <f t="shared" si="22"/>
        <v>541</v>
      </c>
      <c r="T56" s="144">
        <f t="shared" si="22"/>
        <v>402</v>
      </c>
      <c r="U56" s="144">
        <f t="shared" si="22"/>
        <v>133</v>
      </c>
      <c r="V56" s="144">
        <f t="shared" si="22"/>
        <v>0</v>
      </c>
      <c r="W56" s="144">
        <f t="shared" si="22"/>
        <v>10</v>
      </c>
      <c r="X56" s="144">
        <f t="shared" si="22"/>
        <v>1086</v>
      </c>
      <c r="Y56" s="144">
        <f t="shared" si="22"/>
        <v>564</v>
      </c>
      <c r="Z56" s="144">
        <f t="shared" si="22"/>
        <v>478</v>
      </c>
      <c r="AA56" s="144">
        <f t="shared" si="22"/>
        <v>127</v>
      </c>
      <c r="AB56" s="144">
        <f t="shared" si="22"/>
        <v>0</v>
      </c>
      <c r="AC56" s="144">
        <f t="shared" si="22"/>
        <v>10</v>
      </c>
      <c r="AD56" s="144">
        <f t="shared" si="22"/>
        <v>1179</v>
      </c>
      <c r="AE56" s="144">
        <f t="shared" si="22"/>
        <v>513</v>
      </c>
      <c r="AF56" s="144">
        <f t="shared" si="22"/>
        <v>524</v>
      </c>
      <c r="AG56" s="144">
        <f t="shared" si="22"/>
        <v>130</v>
      </c>
      <c r="AH56" s="144">
        <f t="shared" si="22"/>
        <v>0</v>
      </c>
      <c r="AI56" s="144">
        <f t="shared" si="22"/>
        <v>10</v>
      </c>
      <c r="AJ56" s="144">
        <f t="shared" si="22"/>
        <v>1177</v>
      </c>
      <c r="AK56" s="144">
        <f t="shared" si="22"/>
        <v>2140</v>
      </c>
      <c r="AL56" s="144">
        <f t="shared" si="22"/>
        <v>1710</v>
      </c>
      <c r="AM56" s="144">
        <f t="shared" si="22"/>
        <v>551</v>
      </c>
      <c r="AN56" s="144">
        <f t="shared" si="22"/>
        <v>0</v>
      </c>
      <c r="AO56" s="144">
        <f t="shared" si="22"/>
        <v>40</v>
      </c>
      <c r="AP56" s="144">
        <f t="shared" si="22"/>
        <v>4441</v>
      </c>
      <c r="AQ56" s="148"/>
    </row>
    <row r="57" spans="1:43" s="137" customFormat="1" ht="15">
      <c r="A57" s="11"/>
      <c r="B57" s="11"/>
      <c r="C57" s="11"/>
      <c r="D57" s="1"/>
      <c r="E57" s="1"/>
      <c r="F57" s="1"/>
      <c r="G57" s="1"/>
      <c r="H57" s="1"/>
      <c r="I57" s="1"/>
      <c r="J57" s="1"/>
      <c r="K57" s="1"/>
      <c r="L57" s="146"/>
      <c r="M57" s="146"/>
      <c r="N57" s="146"/>
      <c r="O57" s="146"/>
      <c r="P57" s="146"/>
      <c r="Q57" s="146"/>
      <c r="R57" s="14"/>
      <c r="S57" s="147"/>
      <c r="T57" s="147"/>
      <c r="U57" s="146"/>
      <c r="V57" s="147"/>
      <c r="W57" s="147"/>
      <c r="X57" s="16"/>
      <c r="Y57" s="147"/>
      <c r="Z57" s="147"/>
      <c r="AA57" s="146"/>
      <c r="AB57" s="147"/>
      <c r="AC57" s="147"/>
      <c r="AD57" s="16"/>
      <c r="AE57" s="147"/>
      <c r="AF57" s="147"/>
      <c r="AG57" s="146"/>
      <c r="AH57" s="147"/>
      <c r="AI57" s="147"/>
      <c r="AJ57" s="14"/>
      <c r="AK57" s="14"/>
      <c r="AL57" s="14"/>
      <c r="AM57" s="14"/>
      <c r="AN57" s="14"/>
      <c r="AO57" s="14"/>
      <c r="AP57" s="14"/>
      <c r="AQ57" s="148"/>
    </row>
    <row r="58" spans="1:43" s="149" customFormat="1" ht="15">
      <c r="A58" s="11"/>
      <c r="B58" s="11"/>
      <c r="C58" s="11"/>
      <c r="D58" s="1"/>
      <c r="E58" s="1"/>
      <c r="F58" s="1"/>
      <c r="G58" s="1"/>
      <c r="H58" s="1"/>
      <c r="I58" s="1"/>
      <c r="J58" s="1"/>
      <c r="K58" s="1"/>
      <c r="L58" s="146"/>
      <c r="M58" s="146"/>
      <c r="N58" s="146"/>
      <c r="O58" s="146"/>
      <c r="P58" s="146"/>
      <c r="Q58" s="146"/>
      <c r="R58" s="14"/>
      <c r="S58" s="147"/>
      <c r="T58" s="147"/>
      <c r="U58" s="146"/>
      <c r="V58" s="147"/>
      <c r="W58" s="147"/>
      <c r="X58" s="16"/>
      <c r="Y58" s="147"/>
      <c r="Z58" s="147"/>
      <c r="AA58" s="146"/>
      <c r="AB58" s="147"/>
      <c r="AC58" s="147"/>
      <c r="AD58" s="16"/>
      <c r="AE58" s="147"/>
      <c r="AF58" s="147"/>
      <c r="AG58" s="146"/>
      <c r="AH58" s="147"/>
      <c r="AI58" s="147"/>
      <c r="AJ58" s="14"/>
      <c r="AK58" s="14"/>
      <c r="AL58" s="14"/>
      <c r="AM58" s="14"/>
      <c r="AN58" s="14"/>
      <c r="AO58" s="14"/>
      <c r="AP58" s="14"/>
      <c r="AQ58" s="148"/>
    </row>
    <row r="59" spans="1:43" s="149" customFormat="1" ht="15">
      <c r="A59" s="11"/>
      <c r="B59" s="11"/>
      <c r="C59" s="11"/>
      <c r="D59" s="1"/>
      <c r="E59" s="1"/>
      <c r="F59" s="1"/>
      <c r="G59" s="1"/>
      <c r="H59" s="1"/>
      <c r="I59" s="1"/>
      <c r="J59" s="1"/>
      <c r="K59" s="1"/>
      <c r="L59" s="146"/>
      <c r="M59" s="146"/>
      <c r="N59" s="146"/>
      <c r="O59" s="146"/>
      <c r="P59" s="146"/>
      <c r="Q59" s="146"/>
      <c r="R59" s="14"/>
      <c r="S59" s="147"/>
      <c r="T59" s="147"/>
      <c r="U59" s="146"/>
      <c r="V59" s="147"/>
      <c r="W59" s="147"/>
      <c r="X59" s="16"/>
      <c r="Y59" s="147"/>
      <c r="Z59" s="147"/>
      <c r="AA59" s="146"/>
      <c r="AB59" s="147"/>
      <c r="AC59" s="147"/>
      <c r="AD59" s="16"/>
      <c r="AE59" s="147"/>
      <c r="AF59" s="147"/>
      <c r="AG59" s="146"/>
      <c r="AH59" s="147"/>
      <c r="AI59" s="147"/>
      <c r="AJ59" s="14"/>
      <c r="AK59" s="14"/>
      <c r="AL59" s="14"/>
      <c r="AM59" s="14"/>
      <c r="AN59" s="14"/>
      <c r="AO59" s="14"/>
      <c r="AP59" s="14"/>
      <c r="AQ59" s="148"/>
    </row>
    <row r="60" spans="1:43" ht="15">
      <c r="A60" s="11"/>
      <c r="B60" s="11"/>
      <c r="C60" s="11"/>
      <c r="D60" s="1"/>
      <c r="E60" s="1"/>
      <c r="F60" s="1"/>
      <c r="G60" s="1"/>
      <c r="H60" s="1"/>
      <c r="I60" s="1"/>
      <c r="J60" s="1"/>
      <c r="K60" s="1"/>
      <c r="L60" s="13"/>
      <c r="M60" s="13"/>
      <c r="N60" s="13"/>
      <c r="O60" s="13"/>
      <c r="P60" s="13"/>
      <c r="Q60" s="13"/>
      <c r="R60" s="14"/>
      <c r="S60" s="15"/>
      <c r="T60" s="15"/>
      <c r="U60" s="13"/>
      <c r="V60" s="15"/>
      <c r="W60" s="15"/>
      <c r="X60" s="16"/>
      <c r="Y60" s="15"/>
      <c r="Z60" s="15"/>
      <c r="AA60" s="13"/>
      <c r="AB60" s="15"/>
      <c r="AC60" s="15"/>
      <c r="AD60" s="16"/>
      <c r="AE60" s="15"/>
      <c r="AF60" s="15"/>
      <c r="AG60" s="13"/>
      <c r="AH60" s="15"/>
      <c r="AI60" s="15"/>
      <c r="AJ60" s="14"/>
      <c r="AK60" s="14"/>
      <c r="AL60" s="14"/>
      <c r="AM60" s="14"/>
      <c r="AN60" s="14"/>
      <c r="AO60" s="14"/>
      <c r="AP60" s="14"/>
      <c r="AQ60" s="76"/>
    </row>
    <row r="61" spans="1:43" ht="15">
      <c r="A61" s="11"/>
      <c r="B61" s="11"/>
      <c r="C61" s="11"/>
      <c r="D61" s="1"/>
      <c r="E61" s="1"/>
      <c r="F61" s="1"/>
      <c r="G61" s="1"/>
      <c r="H61" s="1"/>
      <c r="I61" s="1"/>
      <c r="J61" s="1"/>
      <c r="K61" s="1"/>
      <c r="L61" s="13"/>
      <c r="M61" s="13"/>
      <c r="N61" s="13"/>
      <c r="O61" s="13"/>
      <c r="P61" s="13"/>
      <c r="Q61" s="13"/>
      <c r="R61" s="14"/>
      <c r="S61" s="15"/>
      <c r="T61" s="15"/>
      <c r="U61" s="13"/>
      <c r="V61" s="15"/>
      <c r="W61" s="15"/>
      <c r="X61" s="16"/>
      <c r="Y61" s="15"/>
      <c r="Z61" s="15"/>
      <c r="AA61" s="13"/>
      <c r="AB61" s="15"/>
      <c r="AC61" s="15"/>
      <c r="AD61" s="16"/>
      <c r="AE61" s="15"/>
      <c r="AF61" s="15"/>
      <c r="AG61" s="13"/>
      <c r="AH61" s="15"/>
      <c r="AI61" s="15"/>
      <c r="AJ61" s="14"/>
      <c r="AK61" s="14"/>
      <c r="AL61" s="14"/>
      <c r="AM61" s="14"/>
      <c r="AN61" s="14"/>
      <c r="AO61" s="14"/>
      <c r="AP61" s="14"/>
      <c r="AQ61" s="76"/>
    </row>
  </sheetData>
  <sheetProtection/>
  <mergeCells count="101">
    <mergeCell ref="A1:L1"/>
    <mergeCell ref="A3:L3"/>
    <mergeCell ref="A4:L4"/>
    <mergeCell ref="A5:L5"/>
    <mergeCell ref="AK54:AP54"/>
    <mergeCell ref="M54:R54"/>
    <mergeCell ref="S54:X54"/>
    <mergeCell ref="Y54:AD54"/>
    <mergeCell ref="AE54:AJ54"/>
    <mergeCell ref="A6:L6"/>
    <mergeCell ref="A7:A8"/>
    <mergeCell ref="B7:B8"/>
    <mergeCell ref="A24:C24"/>
    <mergeCell ref="J19:J20"/>
    <mergeCell ref="K19:K20"/>
    <mergeCell ref="L19:L20"/>
    <mergeCell ref="A16:L16"/>
    <mergeCell ref="A17:L17"/>
    <mergeCell ref="A19:A20"/>
    <mergeCell ref="A15:C15"/>
    <mergeCell ref="I7:I8"/>
    <mergeCell ref="B28:B29"/>
    <mergeCell ref="C28:C29"/>
    <mergeCell ref="A30:A33"/>
    <mergeCell ref="B30:B33"/>
    <mergeCell ref="A9:A14"/>
    <mergeCell ref="B9:B14"/>
    <mergeCell ref="A48:C48"/>
    <mergeCell ref="A39:L39"/>
    <mergeCell ref="A40:L40"/>
    <mergeCell ref="A41:L41"/>
    <mergeCell ref="E42:E43"/>
    <mergeCell ref="F42:F43"/>
    <mergeCell ref="G42:G43"/>
    <mergeCell ref="A38:C38"/>
    <mergeCell ref="A44:A47"/>
    <mergeCell ref="B44:B47"/>
    <mergeCell ref="I42:I43"/>
    <mergeCell ref="Y7:AD7"/>
    <mergeCell ref="C19:C20"/>
    <mergeCell ref="A18:L18"/>
    <mergeCell ref="D7:D8"/>
    <mergeCell ref="E28:E29"/>
    <mergeCell ref="F28:F29"/>
    <mergeCell ref="A25:L25"/>
    <mergeCell ref="B21:B23"/>
    <mergeCell ref="E7:E8"/>
    <mergeCell ref="F7:F8"/>
    <mergeCell ref="M19:R19"/>
    <mergeCell ref="K7:K8"/>
    <mergeCell ref="B19:B20"/>
    <mergeCell ref="C7:C8"/>
    <mergeCell ref="L7:L8"/>
    <mergeCell ref="G7:G8"/>
    <mergeCell ref="H7:H8"/>
    <mergeCell ref="I19:I20"/>
    <mergeCell ref="S19:X19"/>
    <mergeCell ref="Y19:AD19"/>
    <mergeCell ref="AE19:AJ19"/>
    <mergeCell ref="AE7:AJ7"/>
    <mergeCell ref="M7:R7"/>
    <mergeCell ref="S7:X7"/>
    <mergeCell ref="J7:J8"/>
    <mergeCell ref="A27:L27"/>
    <mergeCell ref="A28:A29"/>
    <mergeCell ref="D28:D29"/>
    <mergeCell ref="G28:G29"/>
    <mergeCell ref="AK7:AP7"/>
    <mergeCell ref="D19:D20"/>
    <mergeCell ref="E19:E20"/>
    <mergeCell ref="F19:F20"/>
    <mergeCell ref="G19:G20"/>
    <mergeCell ref="H19:H20"/>
    <mergeCell ref="AK19:AP19"/>
    <mergeCell ref="H28:H29"/>
    <mergeCell ref="I28:I29"/>
    <mergeCell ref="J28:J29"/>
    <mergeCell ref="K28:K29"/>
    <mergeCell ref="AE28:AJ28"/>
    <mergeCell ref="AK28:AP28"/>
    <mergeCell ref="Y28:AD28"/>
    <mergeCell ref="S28:X28"/>
    <mergeCell ref="A26:L26"/>
    <mergeCell ref="AK42:AP42"/>
    <mergeCell ref="L42:L43"/>
    <mergeCell ref="H42:H43"/>
    <mergeCell ref="B42:B43"/>
    <mergeCell ref="C42:C43"/>
    <mergeCell ref="D42:D43"/>
    <mergeCell ref="Y42:AD42"/>
    <mergeCell ref="AE42:AJ42"/>
    <mergeCell ref="B34:B37"/>
    <mergeCell ref="A34:A37"/>
    <mergeCell ref="A21:A23"/>
    <mergeCell ref="S42:X42"/>
    <mergeCell ref="A42:A43"/>
    <mergeCell ref="J42:J43"/>
    <mergeCell ref="K42:K43"/>
    <mergeCell ref="M42:R42"/>
    <mergeCell ref="L28:L29"/>
    <mergeCell ref="M28:R28"/>
  </mergeCells>
  <printOptions/>
  <pageMargins left="1.220472440944882" right="0.03937007874015748" top="0.7480314960629921" bottom="0.7480314960629921" header="0.31496062992125984" footer="0.31496062992125984"/>
  <pageSetup horizontalDpi="600" verticalDpi="600" orientation="landscape" paperSize="5" scale="41" r:id="rId1"/>
  <rowBreaks count="3" manualBreakCount="3">
    <brk id="15" max="255" man="1"/>
    <brk id="24" max="255" man="1"/>
    <brk id="38" max="255" man="1"/>
  </rowBreaks>
</worksheet>
</file>

<file path=xl/worksheets/sheet6.xml><?xml version="1.0" encoding="utf-8"?>
<worksheet xmlns="http://schemas.openxmlformats.org/spreadsheetml/2006/main" xmlns:r="http://schemas.openxmlformats.org/officeDocument/2006/relationships">
  <dimension ref="A1:AG38"/>
  <sheetViews>
    <sheetView zoomScale="75" zoomScaleNormal="75" zoomScalePageLayoutView="0" workbookViewId="0" topLeftCell="A10">
      <selection activeCell="N6" sqref="N6"/>
    </sheetView>
  </sheetViews>
  <sheetFormatPr defaultColWidth="11.421875" defaultRowHeight="15"/>
  <cols>
    <col min="1" max="1" width="16.8515625" style="0" customWidth="1"/>
    <col min="2" max="3" width="6.7109375" style="0" customWidth="1"/>
    <col min="4" max="4" width="6.140625" style="0" customWidth="1"/>
    <col min="5" max="5" width="6.421875" style="0" customWidth="1"/>
    <col min="6" max="6" width="7.28125" style="0" customWidth="1"/>
    <col min="7" max="7" width="8.00390625" style="0" customWidth="1"/>
    <col min="8" max="8" width="5.57421875" style="0" customWidth="1"/>
    <col min="9" max="9" width="6.00390625" style="0" bestFit="1" customWidth="1"/>
    <col min="10" max="10" width="5.140625" style="0" bestFit="1" customWidth="1"/>
    <col min="11" max="11" width="6.421875" style="0" bestFit="1" customWidth="1"/>
    <col min="12" max="12" width="7.421875" style="0" bestFit="1" customWidth="1"/>
    <col min="13" max="13" width="7.140625" style="0" bestFit="1" customWidth="1"/>
    <col min="14" max="15" width="6.00390625" style="0" bestFit="1" customWidth="1"/>
    <col min="16" max="16" width="5.140625" style="0" bestFit="1" customWidth="1"/>
    <col min="17" max="17" width="6.421875" style="0" bestFit="1" customWidth="1"/>
    <col min="18" max="18" width="6.140625" style="0" customWidth="1"/>
    <col min="19" max="19" width="7.140625" style="0" bestFit="1" customWidth="1"/>
    <col min="20" max="20" width="5.57421875" style="0" bestFit="1" customWidth="1"/>
    <col min="21" max="21" width="6.00390625" style="0" bestFit="1" customWidth="1"/>
    <col min="22" max="22" width="5.140625" style="0" bestFit="1" customWidth="1"/>
    <col min="23" max="23" width="6.421875" style="0" bestFit="1" customWidth="1"/>
    <col min="24" max="24" width="5.421875" style="0" customWidth="1"/>
    <col min="25" max="25" width="7.00390625" style="0" bestFit="1" customWidth="1"/>
    <col min="26" max="26" width="7.28125" style="0" customWidth="1"/>
    <col min="27" max="27" width="7.7109375" style="0" customWidth="1"/>
    <col min="28" max="29" width="6.00390625" style="0" bestFit="1" customWidth="1"/>
    <col min="30" max="30" width="6.421875" style="0" bestFit="1" customWidth="1"/>
    <col min="31" max="31" width="6.57421875" style="0" bestFit="1" customWidth="1"/>
  </cols>
  <sheetData>
    <row r="1" spans="1:31" s="157" customFormat="1" ht="15">
      <c r="A1" s="407" t="s">
        <v>643</v>
      </c>
      <c r="B1" s="400">
        <v>2008</v>
      </c>
      <c r="C1" s="401"/>
      <c r="D1" s="401"/>
      <c r="E1" s="401"/>
      <c r="F1" s="401"/>
      <c r="G1" s="402"/>
      <c r="H1" s="400">
        <v>2009</v>
      </c>
      <c r="I1" s="401"/>
      <c r="J1" s="401"/>
      <c r="K1" s="401"/>
      <c r="L1" s="401"/>
      <c r="M1" s="402"/>
      <c r="N1" s="400">
        <v>2010</v>
      </c>
      <c r="O1" s="401"/>
      <c r="P1" s="401"/>
      <c r="Q1" s="401"/>
      <c r="R1" s="401"/>
      <c r="S1" s="402"/>
      <c r="T1" s="400">
        <v>2011</v>
      </c>
      <c r="U1" s="401"/>
      <c r="V1" s="401"/>
      <c r="W1" s="401"/>
      <c r="X1" s="401"/>
      <c r="Y1" s="402"/>
      <c r="Z1" s="400" t="s">
        <v>448</v>
      </c>
      <c r="AA1" s="401"/>
      <c r="AB1" s="401"/>
      <c r="AC1" s="401"/>
      <c r="AD1" s="401"/>
      <c r="AE1" s="402"/>
    </row>
    <row r="2" spans="1:31" s="159" customFormat="1" ht="12">
      <c r="A2" s="407"/>
      <c r="B2" s="158" t="s">
        <v>457</v>
      </c>
      <c r="C2" s="158" t="s">
        <v>458</v>
      </c>
      <c r="D2" s="158" t="s">
        <v>459</v>
      </c>
      <c r="E2" s="158" t="s">
        <v>460</v>
      </c>
      <c r="F2" s="158" t="s">
        <v>461</v>
      </c>
      <c r="G2" s="158" t="s">
        <v>448</v>
      </c>
      <c r="H2" s="158" t="s">
        <v>457</v>
      </c>
      <c r="I2" s="158" t="s">
        <v>458</v>
      </c>
      <c r="J2" s="158" t="s">
        <v>459</v>
      </c>
      <c r="K2" s="158" t="s">
        <v>460</v>
      </c>
      <c r="L2" s="158" t="s">
        <v>461</v>
      </c>
      <c r="M2" s="158" t="s">
        <v>448</v>
      </c>
      <c r="N2" s="158" t="s">
        <v>457</v>
      </c>
      <c r="O2" s="158" t="s">
        <v>458</v>
      </c>
      <c r="P2" s="158" t="s">
        <v>459</v>
      </c>
      <c r="Q2" s="158" t="s">
        <v>460</v>
      </c>
      <c r="R2" s="158" t="s">
        <v>461</v>
      </c>
      <c r="S2" s="158" t="s">
        <v>448</v>
      </c>
      <c r="T2" s="158" t="s">
        <v>457</v>
      </c>
      <c r="U2" s="158" t="s">
        <v>458</v>
      </c>
      <c r="V2" s="158" t="s">
        <v>459</v>
      </c>
      <c r="W2" s="158" t="s">
        <v>460</v>
      </c>
      <c r="X2" s="158" t="s">
        <v>461</v>
      </c>
      <c r="Y2" s="158" t="s">
        <v>448</v>
      </c>
      <c r="Z2" s="158" t="s">
        <v>457</v>
      </c>
      <c r="AA2" s="158" t="s">
        <v>458</v>
      </c>
      <c r="AB2" s="158" t="s">
        <v>459</v>
      </c>
      <c r="AC2" s="158" t="s">
        <v>460</v>
      </c>
      <c r="AD2" s="158" t="s">
        <v>461</v>
      </c>
      <c r="AE2" s="158" t="s">
        <v>448</v>
      </c>
    </row>
    <row r="3" spans="1:31" s="151" customFormat="1" ht="12.75">
      <c r="A3" s="152" t="s">
        <v>644</v>
      </c>
      <c r="B3" s="232">
        <f>+'EJE 1'!M48+'EJE 4'!M32</f>
        <v>767</v>
      </c>
      <c r="C3" s="232">
        <f>+'EJE 1'!N48+'EJE 4'!N32</f>
        <v>172</v>
      </c>
      <c r="D3" s="232">
        <f>+'EJE 1'!O48+'EJE 4'!O32</f>
        <v>3.4</v>
      </c>
      <c r="E3" s="232">
        <f>+'EJE 1'!P48+'EJE 4'!P32</f>
        <v>175</v>
      </c>
      <c r="F3" s="232">
        <f>+'EJE 1'!Q48+'EJE 4'!Q32</f>
        <v>0</v>
      </c>
      <c r="G3" s="232">
        <f>+SUM(B3:F3)</f>
        <v>1117.4</v>
      </c>
      <c r="H3" s="232">
        <f>+'EJE 1'!S48+'EJE 4'!S32</f>
        <v>778</v>
      </c>
      <c r="I3" s="232">
        <f>+'EJE 1'!T48+'EJE 4'!T32</f>
        <v>127</v>
      </c>
      <c r="J3" s="232">
        <f>+'EJE 1'!U48+'EJE 4'!U32</f>
        <v>1</v>
      </c>
      <c r="K3" s="232">
        <f>+'EJE 1'!V48+'EJE 4'!V32</f>
        <v>183</v>
      </c>
      <c r="L3" s="232">
        <f>+'EJE 1'!W48+'EJE 4'!W32</f>
        <v>0</v>
      </c>
      <c r="M3" s="232">
        <f>+SUM(H3:L3)</f>
        <v>1089</v>
      </c>
      <c r="N3" s="232">
        <f>+'EJE 1'!Y48+'EJE 4'!Y32</f>
        <v>810</v>
      </c>
      <c r="O3" s="232">
        <f>+'EJE 1'!Z48+'EJE 4'!Z32</f>
        <v>129</v>
      </c>
      <c r="P3" s="232">
        <f>+'EJE 1'!AA48+'EJE 4'!AA32</f>
        <v>2</v>
      </c>
      <c r="Q3" s="232">
        <f>+'EJE 1'!AB48+'EJE 4'!AB32</f>
        <v>193</v>
      </c>
      <c r="R3" s="232">
        <f>+'EJE 1'!AC48+'EJE 4'!AC32</f>
        <v>0</v>
      </c>
      <c r="S3" s="232">
        <f>+SUM(N3:R3)</f>
        <v>1134</v>
      </c>
      <c r="T3" s="232">
        <f>+'EJE 1'!AE48+'EJE 4'!AE32</f>
        <v>821</v>
      </c>
      <c r="U3" s="232">
        <f>+'EJE 1'!AF48+'EJE 4'!AF32</f>
        <v>118</v>
      </c>
      <c r="V3" s="232">
        <f>+'EJE 1'!AG48+'EJE 4'!AG32</f>
        <v>2</v>
      </c>
      <c r="W3" s="232">
        <f>+'EJE 1'!AH48+'EJE 4'!AH32</f>
        <v>201</v>
      </c>
      <c r="X3" s="232">
        <f>+'EJE 1'!AI48+'EJE 4'!AI32</f>
        <v>0</v>
      </c>
      <c r="Y3" s="232">
        <f>+SUM(T3:X3)</f>
        <v>1142</v>
      </c>
      <c r="Z3" s="232">
        <f>+'EJE 1'!AK48+'EJE 4'!AK32</f>
        <v>3176</v>
      </c>
      <c r="AA3" s="232">
        <f>+'EJE 1'!AL48+'EJE 4'!AL32</f>
        <v>546</v>
      </c>
      <c r="AB3" s="232">
        <f>+'EJE 1'!AM48+'EJE 4'!AM32</f>
        <v>8.4</v>
      </c>
      <c r="AC3" s="232">
        <f>+'EJE 1'!AN48+'EJE 4'!AN32</f>
        <v>752</v>
      </c>
      <c r="AD3" s="232">
        <f>+'EJE 1'!AO48+'EJE 4'!AO32</f>
        <v>0</v>
      </c>
      <c r="AE3" s="232">
        <f>+SUM(Z3:AD3)</f>
        <v>4482.4</v>
      </c>
    </row>
    <row r="4" spans="1:31" s="151" customFormat="1" ht="12.75">
      <c r="A4" s="152" t="s">
        <v>12</v>
      </c>
      <c r="B4" s="232">
        <f>+'EJE 1'!M17+'EJE 1'!M18</f>
        <v>103</v>
      </c>
      <c r="C4" s="232">
        <f>+'EJE 1'!N17+'EJE 1'!N18</f>
        <v>0</v>
      </c>
      <c r="D4" s="232">
        <f>+'EJE 1'!O17+'EJE 1'!O18</f>
        <v>0</v>
      </c>
      <c r="E4" s="232">
        <f>+'EJE 1'!P17+'EJE 1'!P18</f>
        <v>0</v>
      </c>
      <c r="F4" s="232">
        <f>+'EJE 1'!Q17+'EJE 1'!Q18</f>
        <v>0</v>
      </c>
      <c r="G4" s="232">
        <f>+SUM(B4:F4)</f>
        <v>103</v>
      </c>
      <c r="H4" s="232">
        <f>+'EJE 1'!S17+'EJE 1'!S18</f>
        <v>108</v>
      </c>
      <c r="I4" s="232">
        <f>+'EJE 1'!T17+'EJE 1'!T18</f>
        <v>0</v>
      </c>
      <c r="J4" s="232">
        <f>+'EJE 1'!U17+'EJE 1'!U18</f>
        <v>0</v>
      </c>
      <c r="K4" s="232">
        <f>+'EJE 1'!V17+'EJE 1'!V18</f>
        <v>0</v>
      </c>
      <c r="L4" s="232">
        <f>+'EJE 1'!W17+'EJE 1'!W18</f>
        <v>0</v>
      </c>
      <c r="M4" s="232">
        <f>+SUM(H4:L4)</f>
        <v>108</v>
      </c>
      <c r="N4" s="232">
        <f>+'EJE 1'!Y17+'EJE 1'!Y18</f>
        <v>114</v>
      </c>
      <c r="O4" s="232">
        <f>+'EJE 1'!Z17+'EJE 1'!Z18</f>
        <v>0</v>
      </c>
      <c r="P4" s="232">
        <f>+'EJE 1'!AA17+'EJE 1'!AA18</f>
        <v>0</v>
      </c>
      <c r="Q4" s="232">
        <f>+'EJE 1'!AB17+'EJE 1'!AB18</f>
        <v>0</v>
      </c>
      <c r="R4" s="232">
        <f>+'EJE 1'!AC17+'EJE 1'!AC18</f>
        <v>0</v>
      </c>
      <c r="S4" s="232">
        <f>+SUM(N4:R4)</f>
        <v>114</v>
      </c>
      <c r="T4" s="232">
        <f>+'EJE 1'!AE17+'EJE 1'!AE18</f>
        <v>119</v>
      </c>
      <c r="U4" s="232">
        <f>+'EJE 1'!AF17+'EJE 1'!AF18</f>
        <v>0</v>
      </c>
      <c r="V4" s="232">
        <f>+'EJE 1'!AG17+'EJE 1'!AG18</f>
        <v>0</v>
      </c>
      <c r="W4" s="232">
        <f>+'EJE 1'!AH17+'EJE 1'!AH18</f>
        <v>0</v>
      </c>
      <c r="X4" s="232">
        <f>+'EJE 1'!AI17+'EJE 1'!AI18</f>
        <v>0</v>
      </c>
      <c r="Y4" s="232">
        <f>+SUM(T4:X4)</f>
        <v>119</v>
      </c>
      <c r="Z4" s="232">
        <f>+'EJE 1'!AK17+'EJE 1'!AK18</f>
        <v>444</v>
      </c>
      <c r="AA4" s="232">
        <f>+'EJE 1'!AL17+'EJE 1'!AL18</f>
        <v>0</v>
      </c>
      <c r="AB4" s="232">
        <f>+'EJE 1'!AM17+'EJE 1'!AM18</f>
        <v>0</v>
      </c>
      <c r="AC4" s="232">
        <f>+'EJE 1'!AN17+'EJE 1'!AN18</f>
        <v>0</v>
      </c>
      <c r="AD4" s="232">
        <f>+'EJE 1'!AO17+'EJE 1'!AO18</f>
        <v>0</v>
      </c>
      <c r="AE4" s="232">
        <f>+SUM(Z4:AD4)</f>
        <v>444</v>
      </c>
    </row>
    <row r="5" spans="1:31" s="151" customFormat="1" ht="12.75">
      <c r="A5" s="152" t="s">
        <v>645</v>
      </c>
      <c r="B5" s="232">
        <f>+'EJE 1'!M85</f>
        <v>3906.75</v>
      </c>
      <c r="C5" s="232">
        <f>+'EJE 1'!N85</f>
        <v>5681</v>
      </c>
      <c r="D5" s="232">
        <f>+'EJE 1'!O85</f>
        <v>45.8</v>
      </c>
      <c r="E5" s="232">
        <f>+'EJE 1'!P85</f>
        <v>88</v>
      </c>
      <c r="F5" s="232">
        <f>+'EJE 1'!Q85</f>
        <v>699</v>
      </c>
      <c r="G5" s="232">
        <f aca="true" t="shared" si="0" ref="G5:G10">+SUM(B5:F5)</f>
        <v>10420.55</v>
      </c>
      <c r="H5" s="232">
        <f>+'EJE 1'!S85</f>
        <v>3912.75</v>
      </c>
      <c r="I5" s="232">
        <f>+'EJE 1'!T85</f>
        <v>2944</v>
      </c>
      <c r="J5" s="232">
        <f>+'EJE 1'!U85</f>
        <v>46.400000000000006</v>
      </c>
      <c r="K5" s="232">
        <f>+'EJE 1'!V85</f>
        <v>60</v>
      </c>
      <c r="L5" s="232">
        <f>+'EJE 1'!W85</f>
        <v>685</v>
      </c>
      <c r="M5" s="232">
        <f aca="true" t="shared" si="1" ref="M5:M10">+SUM(H5:L5)</f>
        <v>7648.15</v>
      </c>
      <c r="N5" s="232">
        <f>+'EJE 1'!Y85</f>
        <v>3969.75</v>
      </c>
      <c r="O5" s="232">
        <f>+'EJE 1'!Z85</f>
        <v>3119</v>
      </c>
      <c r="P5" s="232">
        <f>+'EJE 1'!AA85</f>
        <v>29.599999999999998</v>
      </c>
      <c r="Q5" s="232">
        <f>+'EJE 1'!AB85</f>
        <v>81</v>
      </c>
      <c r="R5" s="232">
        <f>+'EJE 1'!AC85</f>
        <v>680</v>
      </c>
      <c r="S5" s="232">
        <f aca="true" t="shared" si="2" ref="S5:S10">+SUM(N5:R5)</f>
        <v>7879.35</v>
      </c>
      <c r="T5" s="232">
        <f>+'EJE 1'!AE85</f>
        <v>4155.75</v>
      </c>
      <c r="U5" s="232">
        <f>+'EJE 1'!AF85</f>
        <v>3303</v>
      </c>
      <c r="V5" s="232">
        <f>+'EJE 1'!AG85</f>
        <v>52.8</v>
      </c>
      <c r="W5" s="232">
        <f>+'EJE 1'!AH85</f>
        <v>62</v>
      </c>
      <c r="X5" s="232">
        <f>+'EJE 1'!AI85</f>
        <v>681</v>
      </c>
      <c r="Y5" s="232">
        <f aca="true" t="shared" si="3" ref="Y5:Y10">+SUM(T5:X5)</f>
        <v>8254.55</v>
      </c>
      <c r="Z5" s="232">
        <f>+'EJE 1'!AK85</f>
        <v>15945</v>
      </c>
      <c r="AA5" s="232">
        <f>+'EJE 1'!AL85</f>
        <v>15047</v>
      </c>
      <c r="AB5" s="232">
        <f>+'EJE 1'!AM85</f>
        <v>174.6</v>
      </c>
      <c r="AC5" s="232">
        <f>+'EJE 1'!AN85</f>
        <v>291</v>
      </c>
      <c r="AD5" s="232">
        <f>+'EJE 1'!AO85</f>
        <v>2745</v>
      </c>
      <c r="AE5" s="232">
        <f aca="true" t="shared" si="4" ref="AE5:AE10">+SUM(Z5:AD5)</f>
        <v>34202.6</v>
      </c>
    </row>
    <row r="6" spans="1:31" s="151" customFormat="1" ht="12.75">
      <c r="A6" s="152" t="s">
        <v>646</v>
      </c>
      <c r="B6" s="232">
        <f>+'EJE 3'!M30+'EJE 4'!M34-'EJE 4'!M31-'EJE 4'!M32-'EJE 4'!M33</f>
        <v>421</v>
      </c>
      <c r="C6" s="232">
        <f>+'EJE 3'!N30+'EJE 4'!N34-'EJE 4'!N31-'EJE 4'!N32-'EJE 4'!N33</f>
        <v>5</v>
      </c>
      <c r="D6" s="232">
        <f>+'EJE 3'!O30+'EJE 4'!O34-'EJE 4'!O31-'EJE 4'!O32-'EJE 4'!O33</f>
        <v>34.5</v>
      </c>
      <c r="E6" s="232">
        <f>+'EJE 3'!P30+'EJE 4'!P34-'EJE 4'!P31-'EJE 4'!P32-'EJE 4'!P33</f>
        <v>25</v>
      </c>
      <c r="F6" s="232">
        <f>+'EJE 3'!Q30+'EJE 4'!Q34-'EJE 4'!Q31-'EJE 4'!Q32-'EJE 4'!Q33</f>
        <v>17</v>
      </c>
      <c r="G6" s="232">
        <f t="shared" si="0"/>
        <v>502.5</v>
      </c>
      <c r="H6" s="232">
        <f>+'EJE 3'!S30+'EJE 4'!S34-'EJE 4'!S31-'EJE 4'!S32-'EJE 4'!S33</f>
        <v>469</v>
      </c>
      <c r="I6" s="232">
        <f>+'EJE 3'!T30+'EJE 4'!T34-'EJE 4'!T31-'EJE 4'!T32-'EJE 4'!T33</f>
        <v>6</v>
      </c>
      <c r="J6" s="232">
        <f>+'EJE 3'!U30+'EJE 4'!U34-'EJE 4'!U31-'EJE 4'!U32-'EJE 4'!U33</f>
        <v>35</v>
      </c>
      <c r="K6" s="232">
        <f>+'EJE 3'!V30+'EJE 4'!V34-'EJE 4'!V31-'EJE 4'!V32-'EJE 4'!V33</f>
        <v>115</v>
      </c>
      <c r="L6" s="232">
        <f>+'EJE 3'!W30+'EJE 4'!W34-'EJE 4'!W31-'EJE 4'!W32-'EJE 4'!W33</f>
        <v>7</v>
      </c>
      <c r="M6" s="232">
        <f t="shared" si="1"/>
        <v>632</v>
      </c>
      <c r="N6" s="232">
        <f>+'EJE 3'!Y30+'EJE 4'!Y34-'EJE 4'!Y31-'EJE 4'!Y32-'EJE 4'!Y33</f>
        <v>509</v>
      </c>
      <c r="O6" s="232">
        <f>+'EJE 3'!Z30+'EJE 4'!Z34-'EJE 4'!Z31-'EJE 4'!Z32-'EJE 4'!Z33</f>
        <v>6</v>
      </c>
      <c r="P6" s="232">
        <f>+'EJE 3'!AA30+'EJE 4'!AA34-'EJE 4'!AA31-'EJE 4'!AA32-'EJE 4'!AA33</f>
        <v>37</v>
      </c>
      <c r="Q6" s="232">
        <f>+'EJE 3'!AB30+'EJE 4'!AB34-'EJE 4'!AB31-'EJE 4'!AB32-'EJE 4'!AB33</f>
        <v>435</v>
      </c>
      <c r="R6" s="232">
        <f>+'EJE 3'!AC30+'EJE 4'!AC34-'EJE 4'!AC31-'EJE 4'!AC32-'EJE 4'!AC33</f>
        <v>8</v>
      </c>
      <c r="S6" s="232">
        <f t="shared" si="2"/>
        <v>995</v>
      </c>
      <c r="T6" s="232">
        <f>+'EJE 3'!AE30+'EJE 4'!AE34-'EJE 4'!AE31-'EJE 4'!AE32-'EJE 4'!AE33</f>
        <v>429</v>
      </c>
      <c r="U6" s="232">
        <f>+'EJE 3'!AF30+'EJE 4'!AF34-'EJE 4'!AF31-'EJE 4'!AF32-'EJE 4'!AF33</f>
        <v>5</v>
      </c>
      <c r="V6" s="232">
        <f>+'EJE 3'!AG30+'EJE 4'!AG34-'EJE 4'!AG31-'EJE 4'!AG32-'EJE 4'!AG33</f>
        <v>39</v>
      </c>
      <c r="W6" s="232">
        <f>+'EJE 3'!AH30+'EJE 4'!AH34-'EJE 4'!AH31-'EJE 4'!AH32-'EJE 4'!AH33</f>
        <v>35</v>
      </c>
      <c r="X6" s="232">
        <f>+'EJE 3'!AI30+'EJE 4'!AI34-'EJE 4'!AI31-'EJE 4'!AI32-'EJE 4'!AI33</f>
        <v>8</v>
      </c>
      <c r="Y6" s="232">
        <f t="shared" si="3"/>
        <v>516</v>
      </c>
      <c r="Z6" s="232">
        <f>+('EJE 3'!AK30+'EJE 4'!AK34)-'EJE 4'!AK31-'EJE 4'!AK32-'EJE 4'!AK33</f>
        <v>1828</v>
      </c>
      <c r="AA6" s="232">
        <f>+'EJE 3'!AL30+'EJE 4'!AL34-'EJE 4'!AL31-'EJE 4'!AL32-'EJE 4'!AL33</f>
        <v>22</v>
      </c>
      <c r="AB6" s="232">
        <f>+'EJE 3'!AM30+'EJE 4'!AM34-'EJE 4'!AM31-'EJE 4'!AM32-'EJE 4'!AM33</f>
        <v>145.5</v>
      </c>
      <c r="AC6" s="232">
        <f>+'EJE 3'!AN30+'EJE 4'!AN34-'EJE 4'!AN31-'EJE 4'!AN32-'EJE 4'!AN33</f>
        <v>610</v>
      </c>
      <c r="AD6" s="232">
        <f>+'EJE 3'!AO30+'EJE 4'!AO34-'EJE 4'!AO31-'EJE 4'!AO32-'EJE 4'!AO33</f>
        <v>40</v>
      </c>
      <c r="AE6" s="232">
        <f t="shared" si="4"/>
        <v>2645.5</v>
      </c>
    </row>
    <row r="7" spans="1:31" s="151" customFormat="1" ht="12.75">
      <c r="A7" s="152" t="s">
        <v>647</v>
      </c>
      <c r="B7" s="232">
        <f>+'EJE 1'!M100</f>
        <v>74</v>
      </c>
      <c r="C7" s="232">
        <f>+'EJE 1'!N100</f>
        <v>0</v>
      </c>
      <c r="D7" s="232">
        <f>+'EJE 1'!O100</f>
        <v>18</v>
      </c>
      <c r="E7" s="232">
        <f>+'EJE 1'!P100</f>
        <v>0</v>
      </c>
      <c r="F7" s="232">
        <f>+'EJE 1'!Q100</f>
        <v>0</v>
      </c>
      <c r="G7" s="232">
        <f t="shared" si="0"/>
        <v>92</v>
      </c>
      <c r="H7" s="232">
        <f>+'EJE 1'!S100</f>
        <v>77</v>
      </c>
      <c r="I7" s="232">
        <f>+'EJE 1'!T100</f>
        <v>0</v>
      </c>
      <c r="J7" s="232">
        <f>+'EJE 1'!U100</f>
        <v>19</v>
      </c>
      <c r="K7" s="232">
        <f>+'EJE 1'!V100</f>
        <v>0</v>
      </c>
      <c r="L7" s="232">
        <f>+'EJE 1'!W100</f>
        <v>0</v>
      </c>
      <c r="M7" s="232">
        <f t="shared" si="1"/>
        <v>96</v>
      </c>
      <c r="N7" s="232">
        <f>+'EJE 1'!Y100</f>
        <v>81</v>
      </c>
      <c r="O7" s="232">
        <f>+'EJE 1'!Z100</f>
        <v>0</v>
      </c>
      <c r="P7" s="232">
        <f>+'EJE 1'!AA100</f>
        <v>20</v>
      </c>
      <c r="Q7" s="232">
        <f>+'EJE 1'!AB100</f>
        <v>0</v>
      </c>
      <c r="R7" s="232">
        <f>+'EJE 1'!AC100</f>
        <v>0</v>
      </c>
      <c r="S7" s="232">
        <f t="shared" si="2"/>
        <v>101</v>
      </c>
      <c r="T7" s="232">
        <f>+'EJE 1'!AE100</f>
        <v>85</v>
      </c>
      <c r="U7" s="232">
        <f>+'EJE 1'!AF100</f>
        <v>0</v>
      </c>
      <c r="V7" s="232">
        <f>+'EJE 1'!AG100</f>
        <v>21</v>
      </c>
      <c r="W7" s="232">
        <f>+'EJE 1'!AH100</f>
        <v>0</v>
      </c>
      <c r="X7" s="232">
        <f>+'EJE 1'!AI100</f>
        <v>0</v>
      </c>
      <c r="Y7" s="232">
        <f t="shared" si="3"/>
        <v>106</v>
      </c>
      <c r="Z7" s="232">
        <f>+'EJE 1'!AK100</f>
        <v>317</v>
      </c>
      <c r="AA7" s="232">
        <f>+'EJE 1'!AL100</f>
        <v>0</v>
      </c>
      <c r="AB7" s="232">
        <f>+'EJE 1'!AM100</f>
        <v>78</v>
      </c>
      <c r="AC7" s="232">
        <f>+'EJE 1'!AN100</f>
        <v>0</v>
      </c>
      <c r="AD7" s="232">
        <f>+'EJE 1'!AO100</f>
        <v>0</v>
      </c>
      <c r="AE7" s="232">
        <f t="shared" si="4"/>
        <v>395</v>
      </c>
    </row>
    <row r="8" spans="1:31" s="151" customFormat="1" ht="12.75">
      <c r="A8" s="152" t="s">
        <v>648</v>
      </c>
      <c r="B8" s="232">
        <f>+'EJE 1'!M117</f>
        <v>56</v>
      </c>
      <c r="C8" s="232">
        <f>+'EJE 1'!N117</f>
        <v>26</v>
      </c>
      <c r="D8" s="232">
        <f>+'EJE 1'!O117</f>
        <v>1</v>
      </c>
      <c r="E8" s="232">
        <f>+'EJE 1'!P117</f>
        <v>25</v>
      </c>
      <c r="F8" s="232">
        <f>+'EJE 1'!Q117</f>
        <v>0</v>
      </c>
      <c r="G8" s="232">
        <f t="shared" si="0"/>
        <v>108</v>
      </c>
      <c r="H8" s="232">
        <f>+'EJE 1'!S117</f>
        <v>58</v>
      </c>
      <c r="I8" s="232">
        <f>+'EJE 1'!T117</f>
        <v>26</v>
      </c>
      <c r="J8" s="232">
        <f>+'EJE 1'!U117</f>
        <v>1</v>
      </c>
      <c r="K8" s="232">
        <f>+'EJE 1'!V117</f>
        <v>27</v>
      </c>
      <c r="L8" s="232">
        <f>+'EJE 1'!W117</f>
        <v>0</v>
      </c>
      <c r="M8" s="232">
        <f t="shared" si="1"/>
        <v>112</v>
      </c>
      <c r="N8" s="232">
        <f>+'EJE 1'!Y117</f>
        <v>61</v>
      </c>
      <c r="O8" s="232">
        <f>+'EJE 1'!Z117</f>
        <v>29</v>
      </c>
      <c r="P8" s="232">
        <f>+'EJE 1'!AA117</f>
        <v>2</v>
      </c>
      <c r="Q8" s="232">
        <f>+'EJE 1'!AB117</f>
        <v>27</v>
      </c>
      <c r="R8" s="232">
        <f>+'EJE 1'!AC117</f>
        <v>0</v>
      </c>
      <c r="S8" s="232">
        <f t="shared" si="2"/>
        <v>119</v>
      </c>
      <c r="T8" s="232">
        <f>+'EJE 1'!AE117</f>
        <v>64</v>
      </c>
      <c r="U8" s="232">
        <f>+'EJE 1'!AF117</f>
        <v>29</v>
      </c>
      <c r="V8" s="232">
        <f>+'EJE 1'!AG117</f>
        <v>12</v>
      </c>
      <c r="W8" s="232">
        <f>+'EJE 1'!AH117</f>
        <v>29</v>
      </c>
      <c r="X8" s="232">
        <f>+'EJE 1'!AI117</f>
        <v>0</v>
      </c>
      <c r="Y8" s="232">
        <f t="shared" si="3"/>
        <v>134</v>
      </c>
      <c r="Z8" s="232">
        <f>+'EJE 1'!AK117</f>
        <v>239</v>
      </c>
      <c r="AA8" s="232">
        <f>+'EJE 1'!AL117</f>
        <v>110</v>
      </c>
      <c r="AB8" s="232">
        <f>+'EJE 1'!AM117</f>
        <v>16</v>
      </c>
      <c r="AC8" s="232">
        <f>+'EJE 1'!AN117</f>
        <v>108</v>
      </c>
      <c r="AD8" s="232">
        <f>+'EJE 1'!AO117</f>
        <v>0</v>
      </c>
      <c r="AE8" s="232">
        <f t="shared" si="4"/>
        <v>473</v>
      </c>
    </row>
    <row r="9" spans="1:31" s="151" customFormat="1" ht="51">
      <c r="A9" s="154" t="s">
        <v>649</v>
      </c>
      <c r="B9" s="153">
        <f>+'EJE 1'!M26+'EJE 2'!M16+'EJE 2'!M28+'EJE 2'!M37+'EJE 4'!M31+'EJE 4'!M33+'EJE 4'!M48+'EJE 4'!M57+'EJE 4'!M69+'EJE 5'!M15+'EJE 5'!M24+'EJE 5'!M38+'EJE 5'!M48-'EJE 1'!M17-'EJE 1'!M18+'EJE 4'!M16</f>
        <v>636</v>
      </c>
      <c r="C9" s="153">
        <f>+'EJE 1'!N26+'EJE 2'!N16+'EJE 2'!N28+'EJE 2'!N37+'EJE 4'!N31+'EJE 4'!N33+'EJE 4'!N48+'EJE 4'!N57+'EJE 4'!N69+'EJE 5'!N15+'EJE 5'!N24+'EJE 5'!N38+'EJE 5'!N48-'EJE 1'!N17-'EJE 1'!N18+'EJE 4'!N16</f>
        <v>1079</v>
      </c>
      <c r="D9" s="153">
        <f>+'EJE 1'!O26+'EJE 2'!O16+'EJE 2'!O28+'EJE 2'!O37+'EJE 4'!O31+'EJE 4'!O33+'EJE 4'!O48+'EJE 4'!O57+'EJE 4'!O69+'EJE 5'!O15+'EJE 5'!O24+'EJE 5'!O38+'EJE 5'!O48-'EJE 1'!O17-'EJE 1'!O18+'EJE 4'!O16</f>
        <v>533</v>
      </c>
      <c r="E9" s="153">
        <f>+'EJE 1'!P26+'EJE 2'!P16+'EJE 2'!P28+'EJE 2'!P37+'EJE 4'!P31+'EJE 4'!P33+'EJE 4'!P48+'EJE 4'!P57+'EJE 4'!P69+'EJE 5'!P15+'EJE 5'!P24+'EJE 5'!P38+'EJE 5'!P48-'EJE 1'!P17-'EJE 1'!P18+'EJE 4'!P16</f>
        <v>176</v>
      </c>
      <c r="F9" s="153">
        <f>+'EJE 1'!Q26+'EJE 2'!Q16+'EJE 2'!Q28+'EJE 2'!Q37+'EJE 4'!Q31+'EJE 4'!Q33+'EJE 4'!Q48+'EJE 4'!Q57+'EJE 4'!Q69+'EJE 5'!Q15+'EJE 5'!Q24+'EJE 5'!Q38+'EJE 5'!Q48-'EJE 1'!Q17-'EJE 1'!Q18+'EJE 4'!Q16</f>
        <v>112</v>
      </c>
      <c r="G9" s="153">
        <f t="shared" si="0"/>
        <v>2536</v>
      </c>
      <c r="H9" s="153">
        <f>+'EJE 1'!S26+'EJE 2'!S16+'EJE 2'!S28+'EJE 2'!S37+'EJE 4'!S31+'EJE 4'!S33+'EJE 4'!S48+'EJE 4'!S57+'EJE 4'!S69+'EJE 5'!S15+'EJE 5'!S24+'EJE 5'!S38+'EJE 5'!S48-'EJE 1'!S17-'EJE 1'!S18+'EJE 4'!S16</f>
        <v>672</v>
      </c>
      <c r="I9" s="153">
        <f>+'EJE 1'!T26+'EJE 2'!T16+'EJE 2'!T28+'EJE 2'!T37+'EJE 4'!T31+'EJE 4'!T33+'EJE 4'!T48+'EJE 4'!T57+'EJE 4'!T69+'EJE 5'!T15+'EJE 5'!T24+'EJE 5'!T38+'EJE 5'!T48-'EJE 1'!T17-'EJE 1'!T18+'EJE 4'!T16</f>
        <v>1163</v>
      </c>
      <c r="J9" s="153">
        <f>+'EJE 1'!U26+'EJE 2'!U16+'EJE 2'!U28+'EJE 2'!U37+'EJE 4'!U31+'EJE 4'!U33+'EJE 4'!U48+'EJE 4'!U57+'EJE 4'!U69+'EJE 5'!U15+'EJE 5'!U24+'EJE 5'!U38+'EJE 5'!U48-'EJE 1'!U17-'EJE 1'!U18+'EJE 4'!U16</f>
        <v>529</v>
      </c>
      <c r="K9" s="153">
        <f>+'EJE 1'!V26+'EJE 2'!V16+'EJE 2'!V28+'EJE 2'!V37+'EJE 4'!V31+'EJE 4'!V33+'EJE 4'!V48+'EJE 4'!V57+'EJE 4'!V69+'EJE 5'!V15+'EJE 5'!V24+'EJE 5'!V38+'EJE 5'!V48-'EJE 1'!V17-'EJE 1'!V18+'EJE 4'!V16</f>
        <v>272</v>
      </c>
      <c r="L9" s="153">
        <f>+'EJE 1'!W26+'EJE 2'!W16+'EJE 2'!W28+'EJE 2'!W37+'EJE 4'!W31+'EJE 4'!W33+'EJE 4'!W48+'EJE 4'!W57+'EJE 4'!W69+'EJE 5'!W15+'EJE 5'!W24+'EJE 5'!W38+'EJE 5'!W48-'EJE 1'!W17-'EJE 1'!W18+'EJE 4'!W16</f>
        <v>74</v>
      </c>
      <c r="M9" s="153">
        <f t="shared" si="1"/>
        <v>2710</v>
      </c>
      <c r="N9" s="153">
        <f>+'EJE 1'!Y26+'EJE 2'!Y16+'EJE 2'!Y28+'EJE 2'!Y37+'EJE 4'!Y31+'EJE 4'!Y33+'EJE 4'!Y48+'EJE 4'!Y57+'EJE 4'!Y69+'EJE 5'!Y15+'EJE 5'!Y24+'EJE 5'!Y38+'EJE 5'!Y48-'EJE 1'!Y17-'EJE 1'!Y18+'EJE 4'!Y16</f>
        <v>713</v>
      </c>
      <c r="O9" s="153">
        <f>+'EJE 1'!Z26+'EJE 2'!Z16+'EJE 2'!Z28+'EJE 2'!Z37+'EJE 4'!Z31+'EJE 4'!Z33+'EJE 4'!Z48+'EJE 4'!Z57+'EJE 4'!Z69+'EJE 5'!Z15+'EJE 5'!Z24+'EJE 5'!Z38+'EJE 5'!Z48-'EJE 1'!Z17-'EJE 1'!Z18+'EJE 4'!Z16</f>
        <v>1243</v>
      </c>
      <c r="P9" s="153">
        <f>+'EJE 1'!AA26+'EJE 2'!AA16+'EJE 2'!AA28+'EJE 2'!AA37+'EJE 4'!AA31+'EJE 4'!AA33+'EJE 4'!AA48+'EJE 4'!AA57+'EJE 4'!AA69+'EJE 5'!AA15+'EJE 5'!AA24+'EJE 5'!AA38+'EJE 5'!AA48-'EJE 1'!AA17-'EJE 1'!AA18+'EJE 4'!AA16</f>
        <v>640</v>
      </c>
      <c r="Q9" s="153">
        <f>+'EJE 1'!AB26+'EJE 2'!AB16+'EJE 2'!AB28+'EJE 2'!AB37+'EJE 4'!AB31+'EJE 4'!AB33+'EJE 4'!AB48+'EJE 4'!AB57+'EJE 4'!AB69+'EJE 5'!AB15+'EJE 5'!AB24+'EJE 5'!AB38+'EJE 5'!AB48-'EJE 1'!AB17-'EJE 1'!AB18+'EJE 4'!AB16</f>
        <v>256</v>
      </c>
      <c r="R9" s="153">
        <f>+'EJE 1'!AC26+'EJE 2'!AC16+'EJE 2'!AC28+'EJE 2'!AC37+'EJE 4'!AC31+'EJE 4'!AC33+'EJE 4'!AC48+'EJE 4'!AC57+'EJE 4'!AC69+'EJE 5'!AC15+'EJE 5'!AC24+'EJE 5'!AC38+'EJE 5'!AC48-'EJE 1'!AC17-'EJE 1'!AC18+'EJE 4'!AC16</f>
        <v>81</v>
      </c>
      <c r="S9" s="153">
        <f t="shared" si="2"/>
        <v>2933</v>
      </c>
      <c r="T9" s="153">
        <f>+'EJE 1'!AE26+'EJE 2'!AE16+'EJE 2'!AE28+'EJE 2'!AE37+'EJE 4'!AE31+'EJE 4'!AE33+'EJE 4'!AE48+'EJE 4'!AE57+'EJE 4'!AE69+'EJE 5'!AE15+'EJE 5'!AE24+'EJE 5'!AE38+'EJE 5'!AE48-'EJE 1'!AE17-'EJE 1'!AE18+'EJE 4'!AE16</f>
        <v>677</v>
      </c>
      <c r="U9" s="153">
        <f>+'EJE 1'!AF26+'EJE 2'!AF16+'EJE 2'!AF28+'EJE 2'!AF37+'EJE 4'!AF31+'EJE 4'!AF33+'EJE 4'!AF48+'EJE 4'!AF57+'EJE 4'!AF69+'EJE 5'!AF15+'EJE 5'!AF24+'EJE 5'!AF38+'EJE 5'!AF48-'EJE 1'!AF17-'EJE 1'!AF18+'EJE 4'!AF16</f>
        <v>1323</v>
      </c>
      <c r="V9" s="153">
        <f>+'EJE 1'!AG26+'EJE 2'!AG16+'EJE 2'!AG28+'EJE 2'!AG37+'EJE 4'!AG31+'EJE 4'!AG33+'EJE 4'!AG48+'EJE 4'!AG57+'EJE 4'!AG69+'EJE 5'!AG15+'EJE 5'!AG24+'EJE 5'!AG38+'EJE 5'!AG48-'EJE 1'!AG17-'EJE 1'!AG18+'EJE 4'!AG16</f>
        <v>732</v>
      </c>
      <c r="W9" s="153">
        <f>+'EJE 1'!AH26+'EJE 2'!AH16+'EJE 2'!AH28+'EJE 2'!AH37+'EJE 4'!AH31+'EJE 4'!AH33+'EJE 4'!AH48+'EJE 4'!AH57+'EJE 4'!AH69+'EJE 5'!AH15+'EJE 5'!AH24+'EJE 5'!AH38+'EJE 5'!AH48-'EJE 1'!AH17-'EJE 1'!AH18+'EJE 4'!AH16</f>
        <v>83</v>
      </c>
      <c r="X9" s="153">
        <f>+'EJE 1'!AI26+'EJE 2'!AI16+'EJE 2'!AI28+'EJE 2'!AI37+'EJE 4'!AI31+'EJE 4'!AI33+'EJE 4'!AI48+'EJE 4'!AI57+'EJE 4'!AI69+'EJE 5'!AI15+'EJE 5'!AI24+'EJE 5'!AI38+'EJE 5'!AI48-'EJE 1'!AI17-'EJE 1'!AI18+'EJE 4'!AI16</f>
        <v>87</v>
      </c>
      <c r="Y9" s="153">
        <f t="shared" si="3"/>
        <v>2902</v>
      </c>
      <c r="Z9" s="153">
        <f>+'EJE 1'!AK26+'EJE 2'!AK16+'EJE 2'!AK28+'EJE 2'!AK37+'EJE 4'!AK31+'EJE 4'!AK33+'EJE 4'!AK48+'EJE 4'!AK57+'EJE 4'!AK69+'EJE 5'!AK15+'EJE 5'!AK24+'EJE 5'!AK38+'EJE 5'!AK48-'EJE 1'!AK17-'EJE 1'!AK18+'EJE 4'!AK16</f>
        <v>2698</v>
      </c>
      <c r="AA9" s="153">
        <f>+'EJE 1'!AL26+'EJE 2'!AL16+'EJE 2'!AL28+'EJE 2'!AL37+'EJE 4'!AL31+'EJE 4'!AL33+'EJE 4'!AL48+'EJE 4'!AL57+'EJE 4'!AL69+'EJE 5'!AL15+'EJE 5'!AL24+'EJE 5'!AL38+'EJE 5'!AL48-'EJE 1'!AL17-'EJE 1'!AL18+'EJE 4'!AL16</f>
        <v>4808</v>
      </c>
      <c r="AB9" s="153">
        <f>+'EJE 1'!AM26+'EJE 2'!AM16+'EJE 2'!AM28+'EJE 2'!AM37+'EJE 4'!AM31+'EJE 4'!AM33+'EJE 4'!AM48+'EJE 4'!AM57+'EJE 4'!AM69+'EJE 5'!AM15+'EJE 5'!AM24+'EJE 5'!AM38+'EJE 5'!AM48-'EJE 1'!AM17-'EJE 1'!AM18+'EJE 4'!AM16</f>
        <v>2434</v>
      </c>
      <c r="AC9" s="153">
        <f>+'EJE 1'!AN26+'EJE 2'!AN16+'EJE 2'!AN28+'EJE 2'!AN37+'EJE 4'!AN31+'EJE 4'!AN33+'EJE 4'!AN48+'EJE 4'!AN57+'EJE 4'!AN69+'EJE 5'!AN15+'EJE 5'!AN24+'EJE 5'!AN38+'EJE 5'!AN48-'EJE 1'!AN17-'EJE 1'!AN18+'EJE 4'!AN16</f>
        <v>787</v>
      </c>
      <c r="AD9" s="153">
        <f>+'EJE 1'!AO26+'EJE 2'!AO16+'EJE 2'!AO28+'EJE 2'!AO37+'EJE 4'!AO31+'EJE 4'!AO33+'EJE 4'!AO48+'EJE 4'!AO57+'EJE 4'!AO69+'EJE 5'!AO15+'EJE 5'!AO24+'EJE 5'!AO38+'EJE 5'!AO48-'EJE 1'!AO17-'EJE 1'!AO18+'EJE 4'!AO16</f>
        <v>354</v>
      </c>
      <c r="AE9" s="153">
        <f t="shared" si="4"/>
        <v>11081</v>
      </c>
    </row>
    <row r="10" spans="1:31" s="168" customFormat="1" ht="12.75">
      <c r="A10" s="165" t="s">
        <v>650</v>
      </c>
      <c r="B10" s="169">
        <f>+SUM(B3:B9)</f>
        <v>5963.75</v>
      </c>
      <c r="C10" s="169">
        <f>+SUM(C3:C9)</f>
        <v>6963</v>
      </c>
      <c r="D10" s="169">
        <f>+SUM(D3:D9)</f>
        <v>635.7</v>
      </c>
      <c r="E10" s="169">
        <f>+SUM(E3:E9)</f>
        <v>489</v>
      </c>
      <c r="F10" s="169">
        <f>+SUM(F3:F9)</f>
        <v>828</v>
      </c>
      <c r="G10" s="169">
        <f t="shared" si="0"/>
        <v>14879.45</v>
      </c>
      <c r="H10" s="169">
        <f>+SUM(H3:H9)</f>
        <v>6074.75</v>
      </c>
      <c r="I10" s="169">
        <f>+SUM(I3:I9)</f>
        <v>4266</v>
      </c>
      <c r="J10" s="169">
        <f>+SUM(J3:J9)</f>
        <v>631.4</v>
      </c>
      <c r="K10" s="169">
        <f>+SUM(K3:K9)</f>
        <v>657</v>
      </c>
      <c r="L10" s="169">
        <f>+SUM(L3:L9)</f>
        <v>766</v>
      </c>
      <c r="M10" s="169">
        <f t="shared" si="1"/>
        <v>12395.15</v>
      </c>
      <c r="N10" s="169">
        <f>+SUM(N3:N9)</f>
        <v>6257.75</v>
      </c>
      <c r="O10" s="169">
        <f>+SUM(O3:O9)</f>
        <v>4526</v>
      </c>
      <c r="P10" s="169">
        <f>+SUM(P3:P9)</f>
        <v>730.6</v>
      </c>
      <c r="Q10" s="169">
        <f>+SUM(Q3:Q9)</f>
        <v>992</v>
      </c>
      <c r="R10" s="169">
        <f>+SUM(R3:R9)</f>
        <v>769</v>
      </c>
      <c r="S10" s="169">
        <f t="shared" si="2"/>
        <v>13275.35</v>
      </c>
      <c r="T10" s="169">
        <f>+SUM(T3:T9)</f>
        <v>6350.75</v>
      </c>
      <c r="U10" s="169">
        <f>+SUM(U3:U9)</f>
        <v>4778</v>
      </c>
      <c r="V10" s="169">
        <f>+SUM(V3:V9)</f>
        <v>858.8</v>
      </c>
      <c r="W10" s="169">
        <f>+SUM(W3:W9)</f>
        <v>410</v>
      </c>
      <c r="X10" s="169">
        <f>+SUM(X3:X9)</f>
        <v>776</v>
      </c>
      <c r="Y10" s="169">
        <f t="shared" si="3"/>
        <v>13173.55</v>
      </c>
      <c r="Z10" s="169">
        <f>+SUM(Z3:Z9)</f>
        <v>24647</v>
      </c>
      <c r="AA10" s="169">
        <f>+SUM(AA3:AA9)</f>
        <v>20533</v>
      </c>
      <c r="AB10" s="169">
        <f>+SUM(AB3:AB9)</f>
        <v>2856.5</v>
      </c>
      <c r="AC10" s="169">
        <f>+SUM(AC3:AC9)</f>
        <v>2548</v>
      </c>
      <c r="AD10" s="169">
        <f>+SUM(AD3:AD9)</f>
        <v>3139</v>
      </c>
      <c r="AE10" s="169">
        <f t="shared" si="4"/>
        <v>53723.5</v>
      </c>
    </row>
    <row r="11" spans="1:33" s="219" customFormat="1" ht="12.75">
      <c r="A11" s="217"/>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G11" s="221"/>
    </row>
    <row r="12" spans="1:33" s="219" customFormat="1" ht="12.75">
      <c r="A12" s="217"/>
      <c r="B12" s="218"/>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G12" s="221"/>
    </row>
    <row r="13" spans="1:33" s="219" customFormat="1" ht="12.75">
      <c r="A13" s="217"/>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G13" s="221"/>
    </row>
    <row r="14" spans="1:31" ht="15">
      <c r="A14" s="76"/>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row>
    <row r="15" spans="1:31" s="157" customFormat="1" ht="15">
      <c r="A15" s="405" t="s">
        <v>25</v>
      </c>
      <c r="B15" s="400">
        <v>2008</v>
      </c>
      <c r="C15" s="401"/>
      <c r="D15" s="401"/>
      <c r="E15" s="401"/>
      <c r="F15" s="401"/>
      <c r="G15" s="402"/>
      <c r="H15" s="400">
        <v>2009</v>
      </c>
      <c r="I15" s="401"/>
      <c r="J15" s="401"/>
      <c r="K15" s="401"/>
      <c r="L15" s="401"/>
      <c r="M15" s="402"/>
      <c r="N15" s="400">
        <v>2010</v>
      </c>
      <c r="O15" s="401"/>
      <c r="P15" s="401"/>
      <c r="Q15" s="401"/>
      <c r="R15" s="401"/>
      <c r="S15" s="402"/>
      <c r="T15" s="400">
        <v>2011</v>
      </c>
      <c r="U15" s="401"/>
      <c r="V15" s="401"/>
      <c r="W15" s="401"/>
      <c r="X15" s="401"/>
      <c r="Y15" s="402"/>
      <c r="Z15" s="400" t="s">
        <v>448</v>
      </c>
      <c r="AA15" s="401"/>
      <c r="AB15" s="401"/>
      <c r="AC15" s="401"/>
      <c r="AD15" s="401"/>
      <c r="AE15" s="402"/>
    </row>
    <row r="16" spans="1:31" s="157" customFormat="1" ht="15">
      <c r="A16" s="406"/>
      <c r="B16" s="158" t="s">
        <v>457</v>
      </c>
      <c r="C16" s="158" t="s">
        <v>458</v>
      </c>
      <c r="D16" s="158" t="s">
        <v>459</v>
      </c>
      <c r="E16" s="158" t="s">
        <v>460</v>
      </c>
      <c r="F16" s="158" t="s">
        <v>461</v>
      </c>
      <c r="G16" s="158" t="s">
        <v>448</v>
      </c>
      <c r="H16" s="158" t="s">
        <v>457</v>
      </c>
      <c r="I16" s="158" t="s">
        <v>458</v>
      </c>
      <c r="J16" s="158" t="s">
        <v>459</v>
      </c>
      <c r="K16" s="158" t="s">
        <v>460</v>
      </c>
      <c r="L16" s="158" t="s">
        <v>461</v>
      </c>
      <c r="M16" s="158" t="s">
        <v>448</v>
      </c>
      <c r="N16" s="158" t="s">
        <v>457</v>
      </c>
      <c r="O16" s="158" t="s">
        <v>458</v>
      </c>
      <c r="P16" s="158" t="s">
        <v>459</v>
      </c>
      <c r="Q16" s="158" t="s">
        <v>460</v>
      </c>
      <c r="R16" s="158" t="s">
        <v>461</v>
      </c>
      <c r="S16" s="158" t="s">
        <v>448</v>
      </c>
      <c r="T16" s="158" t="s">
        <v>457</v>
      </c>
      <c r="U16" s="158" t="s">
        <v>458</v>
      </c>
      <c r="V16" s="158" t="s">
        <v>459</v>
      </c>
      <c r="W16" s="158" t="s">
        <v>460</v>
      </c>
      <c r="X16" s="158" t="s">
        <v>461</v>
      </c>
      <c r="Y16" s="158" t="s">
        <v>448</v>
      </c>
      <c r="Z16" s="158" t="s">
        <v>457</v>
      </c>
      <c r="AA16" s="158" t="s">
        <v>458</v>
      </c>
      <c r="AB16" s="158" t="s">
        <v>459</v>
      </c>
      <c r="AC16" s="158" t="s">
        <v>460</v>
      </c>
      <c r="AD16" s="158" t="s">
        <v>461</v>
      </c>
      <c r="AE16" s="158" t="s">
        <v>448</v>
      </c>
    </row>
    <row r="17" spans="1:31" s="151" customFormat="1" ht="12.75">
      <c r="A17" s="152" t="s">
        <v>651</v>
      </c>
      <c r="B17" s="155">
        <f>+'EJE 1'!M125</f>
        <v>4955.75</v>
      </c>
      <c r="C17" s="155">
        <f>+'EJE 1'!N125</f>
        <v>5914</v>
      </c>
      <c r="D17" s="155">
        <f>+'EJE 1'!O125</f>
        <v>154.2</v>
      </c>
      <c r="E17" s="155">
        <f>+'EJE 1'!P125</f>
        <v>288</v>
      </c>
      <c r="F17" s="155">
        <f>+'EJE 1'!Q125</f>
        <v>699</v>
      </c>
      <c r="G17" s="155">
        <f aca="true" t="shared" si="5" ref="G17:G22">+SUM(B17:F17)</f>
        <v>12010.95</v>
      </c>
      <c r="H17" s="155">
        <f>+'EJE 1'!S125</f>
        <v>4984.75</v>
      </c>
      <c r="I17" s="155">
        <f>+'EJE 1'!T125</f>
        <v>3134</v>
      </c>
      <c r="J17" s="155">
        <f>+'EJE 1'!U125</f>
        <v>166.4</v>
      </c>
      <c r="K17" s="155">
        <f>+'EJE 1'!V125</f>
        <v>300</v>
      </c>
      <c r="L17" s="155">
        <f>+'EJE 1'!W125</f>
        <v>685</v>
      </c>
      <c r="M17" s="155">
        <f aca="true" t="shared" si="6" ref="M17:M22">+SUM(H17:L17)</f>
        <v>9270.15</v>
      </c>
      <c r="N17" s="155">
        <f>+'EJE 1'!Y125</f>
        <v>5088.75</v>
      </c>
      <c r="O17" s="155">
        <f>+'EJE 1'!Z125</f>
        <v>3316</v>
      </c>
      <c r="P17" s="155">
        <f>+'EJE 1'!AA125</f>
        <v>163.6</v>
      </c>
      <c r="Q17" s="155">
        <f>+'EJE 1'!AB125</f>
        <v>301</v>
      </c>
      <c r="R17" s="155">
        <f>+'EJE 1'!AC125</f>
        <v>680</v>
      </c>
      <c r="S17" s="155">
        <f aca="true" t="shared" si="7" ref="S17:S22">+SUM(N17:R17)</f>
        <v>9549.35</v>
      </c>
      <c r="T17" s="155">
        <f>+'EJE 1'!AE125</f>
        <v>5301.75</v>
      </c>
      <c r="U17" s="155">
        <f>+'EJE 1'!AF125</f>
        <v>3491</v>
      </c>
      <c r="V17" s="155">
        <f>+'EJE 1'!AG125</f>
        <v>208.8</v>
      </c>
      <c r="W17" s="155">
        <f>+'EJE 1'!AH125</f>
        <v>332</v>
      </c>
      <c r="X17" s="155">
        <f>+'EJE 1'!AI125</f>
        <v>681</v>
      </c>
      <c r="Y17" s="155">
        <f aca="true" t="shared" si="8" ref="Y17:Y22">+SUM(T17:X17)</f>
        <v>10014.55</v>
      </c>
      <c r="Z17" s="155">
        <f>+'EJE 1'!AK125</f>
        <v>20331</v>
      </c>
      <c r="AA17" s="155">
        <f>+'EJE 1'!AL125</f>
        <v>15855</v>
      </c>
      <c r="AB17" s="155">
        <f>+'EJE 1'!AM125</f>
        <v>693</v>
      </c>
      <c r="AC17" s="155">
        <f>+'EJE 1'!AN125</f>
        <v>1221</v>
      </c>
      <c r="AD17" s="155">
        <f>+'EJE 1'!AO125</f>
        <v>2745</v>
      </c>
      <c r="AE17" s="155">
        <f aca="true" t="shared" si="9" ref="AE17:AE22">+SUM(Z17:AD17)</f>
        <v>40845</v>
      </c>
    </row>
    <row r="18" spans="1:31" s="151" customFormat="1" ht="12.75">
      <c r="A18" s="152" t="s">
        <v>652</v>
      </c>
      <c r="B18" s="156">
        <f>+'EJE 2'!M45</f>
        <v>40</v>
      </c>
      <c r="C18" s="156">
        <f>+'EJE 2'!N45</f>
        <v>80</v>
      </c>
      <c r="D18" s="156">
        <f>+'EJE 2'!O45</f>
        <v>17</v>
      </c>
      <c r="E18" s="156">
        <f>+'EJE 2'!P45</f>
        <v>31</v>
      </c>
      <c r="F18" s="156">
        <f>+'EJE 2'!Q45</f>
        <v>36</v>
      </c>
      <c r="G18" s="155">
        <f t="shared" si="5"/>
        <v>204</v>
      </c>
      <c r="H18" s="156">
        <f>+'EJE 2'!S45</f>
        <v>48</v>
      </c>
      <c r="I18" s="156">
        <f>+'EJE 2'!T45</f>
        <v>91</v>
      </c>
      <c r="J18" s="156">
        <f>+'EJE 2'!U45</f>
        <v>19</v>
      </c>
      <c r="K18" s="156">
        <f>+'EJE 2'!V45</f>
        <v>37</v>
      </c>
      <c r="L18" s="156">
        <f>+'EJE 2'!W45</f>
        <v>38</v>
      </c>
      <c r="M18" s="155">
        <f t="shared" si="6"/>
        <v>233</v>
      </c>
      <c r="N18" s="156">
        <f>+'EJE 2'!Y45</f>
        <v>51</v>
      </c>
      <c r="O18" s="156">
        <f>+'EJE 2'!Z45</f>
        <v>95</v>
      </c>
      <c r="P18" s="156">
        <f>+'EJE 2'!AA45</f>
        <v>20</v>
      </c>
      <c r="Q18" s="156">
        <f>+'EJE 2'!AB45</f>
        <v>41</v>
      </c>
      <c r="R18" s="156">
        <f>+'EJE 2'!AC45</f>
        <v>41</v>
      </c>
      <c r="S18" s="155">
        <f t="shared" si="7"/>
        <v>248</v>
      </c>
      <c r="T18" s="156">
        <f>+'EJE 2'!AE45</f>
        <v>60</v>
      </c>
      <c r="U18" s="156">
        <f>+'EJE 2'!AF45</f>
        <v>98</v>
      </c>
      <c r="V18" s="156">
        <f>+'EJE 2'!AG45</f>
        <v>16</v>
      </c>
      <c r="W18" s="156">
        <f>+'EJE 2'!AH45</f>
        <v>43</v>
      </c>
      <c r="X18" s="156">
        <f>+'EJE 2'!AI45</f>
        <v>44</v>
      </c>
      <c r="Y18" s="155">
        <f t="shared" si="8"/>
        <v>261</v>
      </c>
      <c r="Z18" s="156">
        <f>+'EJE 2'!AK45</f>
        <v>199</v>
      </c>
      <c r="AA18" s="156">
        <f>+'EJE 2'!AL45</f>
        <v>364</v>
      </c>
      <c r="AB18" s="156">
        <f>+'EJE 2'!AM45</f>
        <v>72</v>
      </c>
      <c r="AC18" s="156">
        <f>+'EJE 2'!AN45</f>
        <v>152</v>
      </c>
      <c r="AD18" s="156">
        <f>+'EJE 2'!AO45</f>
        <v>159</v>
      </c>
      <c r="AE18" s="155">
        <f t="shared" si="9"/>
        <v>946</v>
      </c>
    </row>
    <row r="19" spans="1:31" s="151" customFormat="1" ht="12.75">
      <c r="A19" s="152" t="s">
        <v>653</v>
      </c>
      <c r="B19" s="156">
        <f>+'EJE 3'!M30</f>
        <v>351</v>
      </c>
      <c r="C19" s="156">
        <f>+'EJE 3'!N30</f>
        <v>0</v>
      </c>
      <c r="D19" s="156">
        <f>+'EJE 3'!O30</f>
        <v>34.5</v>
      </c>
      <c r="E19" s="156">
        <f>+'EJE 3'!P30</f>
        <v>0</v>
      </c>
      <c r="F19" s="156">
        <f>+'EJE 3'!Q30</f>
        <v>7</v>
      </c>
      <c r="G19" s="155">
        <f t="shared" si="5"/>
        <v>392.5</v>
      </c>
      <c r="H19" s="156">
        <f>+'EJE 3'!S30</f>
        <v>308</v>
      </c>
      <c r="I19" s="156">
        <f>+'EJE 3'!T30</f>
        <v>0</v>
      </c>
      <c r="J19" s="156">
        <f>+'EJE 3'!U30</f>
        <v>35</v>
      </c>
      <c r="K19" s="156">
        <f>+'EJE 3'!V30</f>
        <v>0</v>
      </c>
      <c r="L19" s="156">
        <f>+'EJE 3'!W30</f>
        <v>7</v>
      </c>
      <c r="M19" s="155">
        <f t="shared" si="6"/>
        <v>350</v>
      </c>
      <c r="N19" s="156">
        <f>+'EJE 3'!Y30</f>
        <v>382</v>
      </c>
      <c r="O19" s="156">
        <f>+'EJE 3'!Z30</f>
        <v>0</v>
      </c>
      <c r="P19" s="156">
        <f>+'EJE 3'!AA30</f>
        <v>37</v>
      </c>
      <c r="Q19" s="156">
        <f>+'EJE 3'!AB30</f>
        <v>350</v>
      </c>
      <c r="R19" s="156">
        <f>+'EJE 3'!AC30</f>
        <v>8</v>
      </c>
      <c r="S19" s="155">
        <f t="shared" si="7"/>
        <v>777</v>
      </c>
      <c r="T19" s="156">
        <f>+'EJE 3'!AE30</f>
        <v>348</v>
      </c>
      <c r="U19" s="156">
        <f>+'EJE 3'!AF30</f>
        <v>0</v>
      </c>
      <c r="V19" s="156">
        <f>+'EJE 3'!AG30</f>
        <v>39</v>
      </c>
      <c r="W19" s="156">
        <f>+'EJE 3'!AH30</f>
        <v>0</v>
      </c>
      <c r="X19" s="156">
        <f>+'EJE 3'!AI30</f>
        <v>8</v>
      </c>
      <c r="Y19" s="155">
        <f t="shared" si="8"/>
        <v>395</v>
      </c>
      <c r="Z19" s="156">
        <f>+'EJE 3'!AK30</f>
        <v>1389</v>
      </c>
      <c r="AA19" s="156">
        <f>+'EJE 3'!AL30</f>
        <v>0</v>
      </c>
      <c r="AB19" s="156">
        <f>+'EJE 3'!AM30</f>
        <v>145.5</v>
      </c>
      <c r="AC19" s="156">
        <f>+'EJE 3'!AN30</f>
        <v>350</v>
      </c>
      <c r="AD19" s="156">
        <f>+'EJE 3'!AO30</f>
        <v>30</v>
      </c>
      <c r="AE19" s="155">
        <f t="shared" si="9"/>
        <v>1914.5</v>
      </c>
    </row>
    <row r="20" spans="1:31" s="151" customFormat="1" ht="12.75">
      <c r="A20" s="152" t="s">
        <v>654</v>
      </c>
      <c r="B20" s="156">
        <f>+'EJE 4'!M75</f>
        <v>95</v>
      </c>
      <c r="C20" s="156">
        <f>+'EJE 4'!N75</f>
        <v>663</v>
      </c>
      <c r="D20" s="156">
        <f>+'EJE 4'!O75</f>
        <v>269</v>
      </c>
      <c r="E20" s="156">
        <f>+'EJE 4'!P75</f>
        <v>170</v>
      </c>
      <c r="F20" s="156">
        <f>+'EJE 4'!Q75</f>
        <v>76</v>
      </c>
      <c r="G20" s="155">
        <f t="shared" si="5"/>
        <v>1273</v>
      </c>
      <c r="H20" s="156">
        <f>+'EJE 4'!S75</f>
        <v>193</v>
      </c>
      <c r="I20" s="156">
        <f>+'EJE 4'!T75</f>
        <v>639</v>
      </c>
      <c r="J20" s="156">
        <f>+'EJE 4'!U75</f>
        <v>278</v>
      </c>
      <c r="K20" s="156">
        <f>+'EJE 4'!V75</f>
        <v>320</v>
      </c>
      <c r="L20" s="156">
        <f>+'EJE 4'!W75</f>
        <v>26</v>
      </c>
      <c r="M20" s="155">
        <f t="shared" si="6"/>
        <v>1456</v>
      </c>
      <c r="N20" s="156">
        <f>+'EJE 4'!Y75</f>
        <v>172</v>
      </c>
      <c r="O20" s="156">
        <f>+'EJE 4'!Z75</f>
        <v>637</v>
      </c>
      <c r="P20" s="156">
        <f>+'EJE 4'!AA75</f>
        <v>383</v>
      </c>
      <c r="Q20" s="156">
        <f>+'EJE 4'!AB75</f>
        <v>300</v>
      </c>
      <c r="R20" s="156">
        <f>+'EJE 4'!AC75</f>
        <v>30</v>
      </c>
      <c r="S20" s="155">
        <f t="shared" si="7"/>
        <v>1522</v>
      </c>
      <c r="T20" s="156">
        <f>+'EJE 4'!AE75</f>
        <v>128</v>
      </c>
      <c r="U20" s="156">
        <f>+'EJE 4'!AF75</f>
        <v>665</v>
      </c>
      <c r="V20" s="156">
        <f>+'EJE 4'!AG75</f>
        <v>465</v>
      </c>
      <c r="W20" s="156">
        <f>+'EJE 4'!AH75</f>
        <v>35</v>
      </c>
      <c r="X20" s="156">
        <f>+'EJE 4'!AI75</f>
        <v>33</v>
      </c>
      <c r="Y20" s="155">
        <f t="shared" si="8"/>
        <v>1326</v>
      </c>
      <c r="Z20" s="156">
        <f>+'EJE 4'!AK75</f>
        <v>588</v>
      </c>
      <c r="AA20" s="156">
        <f>+'EJE 4'!AL75</f>
        <v>2604</v>
      </c>
      <c r="AB20" s="156">
        <f>+'EJE 4'!AM75</f>
        <v>1395</v>
      </c>
      <c r="AC20" s="156">
        <f>+'EJE 4'!AN75</f>
        <v>825</v>
      </c>
      <c r="AD20" s="156">
        <f>+'EJE 4'!AO75</f>
        <v>165</v>
      </c>
      <c r="AE20" s="155">
        <f t="shared" si="9"/>
        <v>5577</v>
      </c>
    </row>
    <row r="21" spans="1:31" s="151" customFormat="1" ht="12.75">
      <c r="A21" s="152" t="s">
        <v>655</v>
      </c>
      <c r="B21" s="156">
        <f>+'EJE 5'!M56</f>
        <v>522</v>
      </c>
      <c r="C21" s="156">
        <f>+'EJE 5'!N56</f>
        <v>306</v>
      </c>
      <c r="D21" s="156">
        <f>+'EJE 5'!O56</f>
        <v>161</v>
      </c>
      <c r="E21" s="156">
        <f>+'EJE 5'!P56</f>
        <v>0</v>
      </c>
      <c r="F21" s="156">
        <f>+'EJE 5'!Q56</f>
        <v>10</v>
      </c>
      <c r="G21" s="155">
        <f t="shared" si="5"/>
        <v>999</v>
      </c>
      <c r="H21" s="156">
        <f>+'EJE 5'!S56</f>
        <v>541</v>
      </c>
      <c r="I21" s="156">
        <f>+'EJE 5'!T56</f>
        <v>402</v>
      </c>
      <c r="J21" s="156">
        <f>+'EJE 5'!U56</f>
        <v>133</v>
      </c>
      <c r="K21" s="156">
        <f>+'EJE 5'!V56</f>
        <v>0</v>
      </c>
      <c r="L21" s="156">
        <f>+'EJE 5'!W56</f>
        <v>10</v>
      </c>
      <c r="M21" s="155">
        <f t="shared" si="6"/>
        <v>1086</v>
      </c>
      <c r="N21" s="156">
        <f>+'EJE 5'!Y56</f>
        <v>564</v>
      </c>
      <c r="O21" s="156">
        <f>+'EJE 5'!Z56</f>
        <v>478</v>
      </c>
      <c r="P21" s="156">
        <f>+'EJE 5'!AA56</f>
        <v>127</v>
      </c>
      <c r="Q21" s="156">
        <f>+'EJE 5'!AB56</f>
        <v>0</v>
      </c>
      <c r="R21" s="156">
        <f>+'EJE 5'!AC56</f>
        <v>10</v>
      </c>
      <c r="S21" s="155">
        <f t="shared" si="7"/>
        <v>1179</v>
      </c>
      <c r="T21" s="156">
        <f>+'EJE 5'!AE56</f>
        <v>513</v>
      </c>
      <c r="U21" s="156">
        <f>+'EJE 5'!AF56</f>
        <v>524</v>
      </c>
      <c r="V21" s="156">
        <f>+'EJE 5'!AG56</f>
        <v>130</v>
      </c>
      <c r="W21" s="156">
        <f>+'EJE 5'!AH56</f>
        <v>0</v>
      </c>
      <c r="X21" s="156">
        <f>+'EJE 5'!AI56</f>
        <v>10</v>
      </c>
      <c r="Y21" s="155">
        <f t="shared" si="8"/>
        <v>1177</v>
      </c>
      <c r="Z21" s="156">
        <f>+'EJE 5'!AK56</f>
        <v>2140</v>
      </c>
      <c r="AA21" s="156">
        <f>+'EJE 5'!AL56</f>
        <v>1710</v>
      </c>
      <c r="AB21" s="156">
        <f>+'EJE 5'!AM56</f>
        <v>551</v>
      </c>
      <c r="AC21" s="156">
        <f>+'EJE 5'!AN56</f>
        <v>0</v>
      </c>
      <c r="AD21" s="156">
        <f>+'EJE 5'!AO56</f>
        <v>40</v>
      </c>
      <c r="AE21" s="155">
        <f t="shared" si="9"/>
        <v>4441</v>
      </c>
    </row>
    <row r="22" spans="1:32" s="168" customFormat="1" ht="12.75">
      <c r="A22" s="165" t="s">
        <v>448</v>
      </c>
      <c r="B22" s="166">
        <f>+SUM(B17:B21)</f>
        <v>5963.75</v>
      </c>
      <c r="C22" s="166">
        <f>+SUM(C17:C21)</f>
        <v>6963</v>
      </c>
      <c r="D22" s="166">
        <f>+SUM(D17:D21)</f>
        <v>635.7</v>
      </c>
      <c r="E22" s="166">
        <f>+SUM(E17:E21)</f>
        <v>489</v>
      </c>
      <c r="F22" s="166">
        <f>+SUM(F17:F21)</f>
        <v>828</v>
      </c>
      <c r="G22" s="167">
        <f t="shared" si="5"/>
        <v>14879.45</v>
      </c>
      <c r="H22" s="166">
        <f>+SUM(H17:H21)</f>
        <v>6074.75</v>
      </c>
      <c r="I22" s="166">
        <f>+SUM(I17:I21)</f>
        <v>4266</v>
      </c>
      <c r="J22" s="166">
        <f>+SUM(J17:J21)</f>
        <v>631.4</v>
      </c>
      <c r="K22" s="166">
        <f>+SUM(K17:K21)</f>
        <v>657</v>
      </c>
      <c r="L22" s="166">
        <f>+SUM(L17:L21)</f>
        <v>766</v>
      </c>
      <c r="M22" s="167">
        <f t="shared" si="6"/>
        <v>12395.15</v>
      </c>
      <c r="N22" s="166">
        <f>+SUM(N17:N21)</f>
        <v>6257.75</v>
      </c>
      <c r="O22" s="166">
        <f>+SUM(O17:O21)</f>
        <v>4526</v>
      </c>
      <c r="P22" s="166">
        <f>+SUM(P17:P21)</f>
        <v>730.6</v>
      </c>
      <c r="Q22" s="166">
        <f>+SUM(Q17:Q21)</f>
        <v>992</v>
      </c>
      <c r="R22" s="166">
        <f>+SUM(R17:R21)</f>
        <v>769</v>
      </c>
      <c r="S22" s="167">
        <f t="shared" si="7"/>
        <v>13275.35</v>
      </c>
      <c r="T22" s="166">
        <f>+SUM(T17:T21)</f>
        <v>6350.75</v>
      </c>
      <c r="U22" s="166">
        <f>+SUM(U17:U21)</f>
        <v>4778</v>
      </c>
      <c r="V22" s="166">
        <f>+SUM(V17:V21)</f>
        <v>858.8</v>
      </c>
      <c r="W22" s="166">
        <f>+SUM(W17:W21)</f>
        <v>410</v>
      </c>
      <c r="X22" s="166">
        <f>+SUM(X17:X21)</f>
        <v>776</v>
      </c>
      <c r="Y22" s="167">
        <f t="shared" si="8"/>
        <v>13173.55</v>
      </c>
      <c r="Z22" s="166">
        <f>+SUM(Z17:Z21)</f>
        <v>24647</v>
      </c>
      <c r="AA22" s="166">
        <f>+SUM(AA17:AA21)</f>
        <v>20533</v>
      </c>
      <c r="AB22" s="166">
        <f>+SUM(AB17:AB21)</f>
        <v>2856.5</v>
      </c>
      <c r="AC22" s="166">
        <f>+SUM(AC17:AC21)</f>
        <v>2548</v>
      </c>
      <c r="AD22" s="166">
        <f>+SUM(AD17:AD21)</f>
        <v>3139</v>
      </c>
      <c r="AE22" s="167">
        <f t="shared" si="9"/>
        <v>53723.5</v>
      </c>
      <c r="AF22" s="170">
        <f>+AE22-AE10</f>
        <v>0</v>
      </c>
    </row>
    <row r="23" spans="7:31" ht="15">
      <c r="G23" s="17">
        <f>+G22-G10</f>
        <v>0</v>
      </c>
      <c r="M23" s="17">
        <f>+M22-M10</f>
        <v>0</v>
      </c>
      <c r="S23" s="17">
        <f>+S22-S10</f>
        <v>0</v>
      </c>
      <c r="Y23" s="17">
        <f>+Y22-Y10</f>
        <v>0</v>
      </c>
      <c r="AD23" s="17"/>
      <c r="AE23" s="17">
        <f>+AE22-AE10</f>
        <v>0</v>
      </c>
    </row>
    <row r="25" spans="1:7" ht="15">
      <c r="A25" s="403" t="s">
        <v>663</v>
      </c>
      <c r="B25" s="400" t="s">
        <v>664</v>
      </c>
      <c r="C25" s="401"/>
      <c r="D25" s="401"/>
      <c r="E25" s="401"/>
      <c r="F25" s="401"/>
      <c r="G25" s="402"/>
    </row>
    <row r="26" spans="1:7" ht="15">
      <c r="A26" s="404"/>
      <c r="B26" s="162" t="s">
        <v>457</v>
      </c>
      <c r="C26" s="162" t="s">
        <v>458</v>
      </c>
      <c r="D26" s="162" t="s">
        <v>459</v>
      </c>
      <c r="E26" s="162" t="s">
        <v>460</v>
      </c>
      <c r="F26" s="162" t="s">
        <v>461</v>
      </c>
      <c r="G26" s="162" t="s">
        <v>448</v>
      </c>
    </row>
    <row r="27" spans="1:8" s="151" customFormat="1" ht="12.75">
      <c r="A27" s="163">
        <v>2008</v>
      </c>
      <c r="B27" s="164">
        <f>+'EJE 1'!M125+'EJE 2'!M45+'EJE 3'!M37+'EJE 4'!M75+'EJE 5'!M56</f>
        <v>5963.75</v>
      </c>
      <c r="C27" s="164">
        <f>+'EJE 1'!N125+'EJE 2'!N45+'EJE 3'!N37+'EJE 4'!N75+'EJE 5'!N56</f>
        <v>6963</v>
      </c>
      <c r="D27" s="164">
        <f>+'EJE 1'!O125+'EJE 2'!O45+'EJE 3'!O37+'EJE 4'!O75+'EJE 5'!O56</f>
        <v>635.7</v>
      </c>
      <c r="E27" s="164">
        <f>+'EJE 1'!P125+'EJE 2'!P45+'EJE 3'!P37+'EJE 4'!P75+'EJE 5'!P56</f>
        <v>489</v>
      </c>
      <c r="F27" s="164">
        <f>+'EJE 1'!Q125+'EJE 2'!Q45+'EJE 3'!Q37+'EJE 4'!Q75+'EJE 5'!Q56</f>
        <v>828</v>
      </c>
      <c r="G27" s="164">
        <f>+SUM(B27:F27)</f>
        <v>14879.45</v>
      </c>
      <c r="H27" s="261">
        <f>+G27-G22</f>
        <v>0</v>
      </c>
    </row>
    <row r="28" spans="1:8" s="151" customFormat="1" ht="12.75">
      <c r="A28" s="163">
        <v>2009</v>
      </c>
      <c r="B28" s="164">
        <f>+'EJE 1'!S125+'EJE 2'!S45+'EJE 3'!S37+'EJE 4'!S75+'EJE 5'!S56</f>
        <v>6074.75</v>
      </c>
      <c r="C28" s="164">
        <f>+'EJE 1'!T125+'EJE 2'!T45+'EJE 3'!T37+'EJE 4'!T75+'EJE 5'!T56</f>
        <v>4266</v>
      </c>
      <c r="D28" s="164">
        <f>+'EJE 1'!U125+'EJE 2'!U45+'EJE 3'!U37+'EJE 4'!U75+'EJE 5'!U56</f>
        <v>631.4</v>
      </c>
      <c r="E28" s="164">
        <f>+'EJE 1'!V125+'EJE 2'!V45+'EJE 3'!V37+'EJE 4'!V75+'EJE 5'!V56</f>
        <v>657</v>
      </c>
      <c r="F28" s="164">
        <f>+'EJE 1'!W125+'EJE 2'!W45+'EJE 3'!W37+'EJE 4'!W75+'EJE 5'!W56</f>
        <v>766</v>
      </c>
      <c r="G28" s="164">
        <f>+SUM(B28:F28)</f>
        <v>12395.15</v>
      </c>
      <c r="H28" s="261">
        <f>+G28-M22</f>
        <v>0</v>
      </c>
    </row>
    <row r="29" spans="1:8" s="151" customFormat="1" ht="12.75">
      <c r="A29" s="163">
        <v>2010</v>
      </c>
      <c r="B29" s="164">
        <f>+'EJE 1'!Y125+'EJE 2'!Y45+'EJE 3'!Y37+'EJE 4'!Y75+'EJE 5'!Y56</f>
        <v>6257.75</v>
      </c>
      <c r="C29" s="164">
        <f>+'EJE 1'!Z125+'EJE 2'!Z45+'EJE 3'!Z37+'EJE 4'!Z75+'EJE 5'!Z56</f>
        <v>4526</v>
      </c>
      <c r="D29" s="164">
        <f>+'EJE 1'!AA125+'EJE 2'!AA45+'EJE 3'!AA37+'EJE 4'!AA75+'EJE 5'!AA56</f>
        <v>730.6</v>
      </c>
      <c r="E29" s="164">
        <f>+'EJE 1'!AB125+'EJE 2'!AB45+'EJE 3'!AB37+'EJE 4'!AB75+'EJE 5'!AB56</f>
        <v>992</v>
      </c>
      <c r="F29" s="164">
        <f>+'EJE 1'!AC125+'EJE 2'!AC45+'EJE 3'!AC37+'EJE 4'!AC75+'EJE 5'!AC56</f>
        <v>769</v>
      </c>
      <c r="G29" s="164">
        <f>+SUM(B29:F29)</f>
        <v>13275.35</v>
      </c>
      <c r="H29" s="261">
        <f>+G29-S22</f>
        <v>0</v>
      </c>
    </row>
    <row r="30" spans="1:8" s="151" customFormat="1" ht="12.75">
      <c r="A30" s="163">
        <v>2011</v>
      </c>
      <c r="B30" s="164">
        <f>+'EJE 1'!AE125+'EJE 2'!AE45+'EJE 3'!AE37+'EJE 4'!AE75+'EJE 5'!AE56</f>
        <v>6350.75</v>
      </c>
      <c r="C30" s="164">
        <f>+'EJE 1'!AF125+'EJE 2'!AF45+'EJE 3'!AF37+'EJE 4'!AF75+'EJE 5'!AF56</f>
        <v>4778</v>
      </c>
      <c r="D30" s="164">
        <f>+'EJE 1'!AG125+'EJE 2'!AG45+'EJE 3'!AG37+'EJE 4'!AG75+'EJE 5'!AG56</f>
        <v>858.8</v>
      </c>
      <c r="E30" s="164">
        <f>+'EJE 1'!AH125+'EJE 2'!AH45+'EJE 3'!AH37+'EJE 4'!AH75+'EJE 5'!AH56</f>
        <v>410</v>
      </c>
      <c r="F30" s="164">
        <f>+'EJE 1'!AI125+'EJE 2'!AI45+'EJE 3'!AI37+'EJE 4'!AI75+'EJE 5'!AI56</f>
        <v>776</v>
      </c>
      <c r="G30" s="164">
        <f>+SUM(B30:F30)</f>
        <v>13173.55</v>
      </c>
      <c r="H30" s="261">
        <f>+G30-Y22</f>
        <v>0</v>
      </c>
    </row>
    <row r="31" spans="1:8" ht="15">
      <c r="A31" s="160" t="s">
        <v>650</v>
      </c>
      <c r="B31" s="161">
        <f>+SUM(B27:B30)</f>
        <v>24647</v>
      </c>
      <c r="C31" s="161">
        <f>+SUM(C27:C30)</f>
        <v>20533</v>
      </c>
      <c r="D31" s="161">
        <f>+SUM(D27:D30)</f>
        <v>2856.5</v>
      </c>
      <c r="E31" s="161">
        <f>+SUM(E27:E30)</f>
        <v>2548</v>
      </c>
      <c r="F31" s="161">
        <f>+SUM(F27:F30)</f>
        <v>3139</v>
      </c>
      <c r="G31" s="161">
        <f>+SUM(B31:F31)</f>
        <v>53723.5</v>
      </c>
      <c r="H31" s="262">
        <f>+G31-AE22</f>
        <v>0</v>
      </c>
    </row>
    <row r="34" spans="2:7" ht="15">
      <c r="B34" s="236"/>
      <c r="C34" s="236"/>
      <c r="D34" s="236"/>
      <c r="E34" s="236"/>
      <c r="F34" s="236"/>
      <c r="G34" s="237"/>
    </row>
    <row r="35" spans="2:7" ht="15">
      <c r="B35" s="236"/>
      <c r="C35" s="236"/>
      <c r="D35" s="236"/>
      <c r="E35" s="236"/>
      <c r="F35" s="236"/>
      <c r="G35" s="237"/>
    </row>
    <row r="36" spans="2:7" ht="15">
      <c r="B36" s="236"/>
      <c r="C36" s="236"/>
      <c r="D36" s="236"/>
      <c r="E36" s="236"/>
      <c r="F36" s="236"/>
      <c r="G36" s="237"/>
    </row>
    <row r="37" spans="2:7" ht="15">
      <c r="B37" s="236"/>
      <c r="C37" s="236"/>
      <c r="D37" s="236"/>
      <c r="E37" s="236"/>
      <c r="F37" s="236"/>
      <c r="G37" s="237"/>
    </row>
    <row r="38" ht="15">
      <c r="G38" s="238"/>
    </row>
  </sheetData>
  <sheetProtection/>
  <mergeCells count="14">
    <mergeCell ref="A25:A26"/>
    <mergeCell ref="B1:G1"/>
    <mergeCell ref="N15:S15"/>
    <mergeCell ref="H1:M1"/>
    <mergeCell ref="A15:A16"/>
    <mergeCell ref="B15:G15"/>
    <mergeCell ref="H15:M15"/>
    <mergeCell ref="A1:A2"/>
    <mergeCell ref="T15:Y15"/>
    <mergeCell ref="Z15:AE15"/>
    <mergeCell ref="N1:S1"/>
    <mergeCell ref="T1:Y1"/>
    <mergeCell ref="Z1:AE1"/>
    <mergeCell ref="B25:G25"/>
  </mergeCells>
  <printOptions/>
  <pageMargins left="1.3385826771653544" right="0" top="0.984251968503937" bottom="0.984251968503937" header="0" footer="0"/>
  <pageSetup horizontalDpi="600" verticalDpi="600" orientation="landscape" paperSize="5" scale="65" r:id="rId1"/>
</worksheet>
</file>

<file path=xl/worksheets/sheet7.xml><?xml version="1.0" encoding="utf-8"?>
<worksheet xmlns="http://schemas.openxmlformats.org/spreadsheetml/2006/main" xmlns:r="http://schemas.openxmlformats.org/officeDocument/2006/relationships">
  <dimension ref="A1:AF8"/>
  <sheetViews>
    <sheetView zoomScalePageLayoutView="0" workbookViewId="0" topLeftCell="A1">
      <selection activeCell="AF3" sqref="AF3:AF9"/>
    </sheetView>
  </sheetViews>
  <sheetFormatPr defaultColWidth="11.421875" defaultRowHeight="15"/>
  <cols>
    <col min="1" max="1" width="20.57421875" style="0" customWidth="1"/>
    <col min="2" max="6" width="5.28125" style="0" hidden="1" customWidth="1"/>
    <col min="7" max="7" width="5.57421875" style="0" hidden="1" customWidth="1"/>
    <col min="8" max="12" width="5.28125" style="0" hidden="1" customWidth="1"/>
    <col min="13" max="13" width="6.57421875" style="0" hidden="1" customWidth="1"/>
    <col min="14" max="15" width="4.8515625" style="0" hidden="1" customWidth="1"/>
    <col min="16" max="16" width="3.421875" style="0" hidden="1" customWidth="1"/>
    <col min="17" max="17" width="5.00390625" style="0" hidden="1" customWidth="1"/>
    <col min="18" max="18" width="6.00390625" style="0" hidden="1" customWidth="1"/>
    <col min="19" max="19" width="5.7109375" style="0" hidden="1" customWidth="1"/>
    <col min="20" max="21" width="4.8515625" style="0" hidden="1" customWidth="1"/>
    <col min="22" max="22" width="3.421875" style="0" hidden="1" customWidth="1"/>
    <col min="23" max="23" width="5.00390625" style="0" hidden="1" customWidth="1"/>
    <col min="24" max="24" width="6.00390625" style="0" hidden="1" customWidth="1"/>
    <col min="25" max="26" width="5.7109375" style="0" hidden="1" customWidth="1"/>
    <col min="27" max="28" width="4.8515625" style="0" hidden="1" customWidth="1"/>
    <col min="29" max="29" width="5.00390625" style="0" hidden="1" customWidth="1"/>
    <col min="30" max="30" width="6.00390625" style="0" hidden="1" customWidth="1"/>
    <col min="31" max="31" width="16.00390625" style="0" customWidth="1"/>
  </cols>
  <sheetData>
    <row r="1" spans="1:31" ht="15.75">
      <c r="A1" s="417" t="s">
        <v>25</v>
      </c>
      <c r="B1" s="414">
        <v>2008</v>
      </c>
      <c r="C1" s="415"/>
      <c r="D1" s="415"/>
      <c r="E1" s="415"/>
      <c r="F1" s="415"/>
      <c r="G1" s="416"/>
      <c r="H1" s="414">
        <v>2009</v>
      </c>
      <c r="I1" s="415"/>
      <c r="J1" s="415"/>
      <c r="K1" s="415"/>
      <c r="L1" s="415"/>
      <c r="M1" s="416"/>
      <c r="N1" s="414">
        <v>2010</v>
      </c>
      <c r="O1" s="415"/>
      <c r="P1" s="415"/>
      <c r="Q1" s="415"/>
      <c r="R1" s="415"/>
      <c r="S1" s="416"/>
      <c r="T1" s="414">
        <v>2011</v>
      </c>
      <c r="U1" s="415"/>
      <c r="V1" s="415"/>
      <c r="W1" s="415"/>
      <c r="X1" s="415"/>
      <c r="Y1" s="416"/>
      <c r="Z1" s="408" t="s">
        <v>448</v>
      </c>
      <c r="AA1" s="409"/>
      <c r="AB1" s="409"/>
      <c r="AC1" s="409"/>
      <c r="AD1" s="409"/>
      <c r="AE1" s="410"/>
    </row>
    <row r="2" spans="1:31" ht="15.75">
      <c r="A2" s="418"/>
      <c r="B2" s="244" t="s">
        <v>457</v>
      </c>
      <c r="C2" s="244" t="s">
        <v>458</v>
      </c>
      <c r="D2" s="244" t="s">
        <v>459</v>
      </c>
      <c r="E2" s="244" t="s">
        <v>460</v>
      </c>
      <c r="F2" s="244" t="s">
        <v>461</v>
      </c>
      <c r="G2" s="244" t="s">
        <v>448</v>
      </c>
      <c r="H2" s="244" t="s">
        <v>457</v>
      </c>
      <c r="I2" s="244" t="s">
        <v>458</v>
      </c>
      <c r="J2" s="244" t="s">
        <v>459</v>
      </c>
      <c r="K2" s="244" t="s">
        <v>460</v>
      </c>
      <c r="L2" s="244" t="s">
        <v>461</v>
      </c>
      <c r="M2" s="244" t="s">
        <v>448</v>
      </c>
      <c r="N2" s="244" t="s">
        <v>457</v>
      </c>
      <c r="O2" s="244" t="s">
        <v>458</v>
      </c>
      <c r="P2" s="244" t="s">
        <v>459</v>
      </c>
      <c r="Q2" s="244" t="s">
        <v>460</v>
      </c>
      <c r="R2" s="244" t="s">
        <v>461</v>
      </c>
      <c r="S2" s="244" t="s">
        <v>448</v>
      </c>
      <c r="T2" s="244" t="s">
        <v>457</v>
      </c>
      <c r="U2" s="244" t="s">
        <v>458</v>
      </c>
      <c r="V2" s="244" t="s">
        <v>459</v>
      </c>
      <c r="W2" s="244" t="s">
        <v>460</v>
      </c>
      <c r="X2" s="244" t="s">
        <v>461</v>
      </c>
      <c r="Y2" s="244" t="s">
        <v>448</v>
      </c>
      <c r="Z2" s="411"/>
      <c r="AA2" s="412"/>
      <c r="AB2" s="412"/>
      <c r="AC2" s="412"/>
      <c r="AD2" s="412"/>
      <c r="AE2" s="413"/>
    </row>
    <row r="3" spans="1:31" s="50" customFormat="1" ht="20.25" customHeight="1">
      <c r="A3" s="239" t="s">
        <v>651</v>
      </c>
      <c r="B3" s="155">
        <v>4892</v>
      </c>
      <c r="C3" s="155">
        <v>146</v>
      </c>
      <c r="D3" s="155">
        <v>548.2</v>
      </c>
      <c r="E3" s="155">
        <v>220</v>
      </c>
      <c r="F3" s="155">
        <v>2159</v>
      </c>
      <c r="G3" s="155">
        <v>7965.2</v>
      </c>
      <c r="H3" s="155">
        <v>4749.35</v>
      </c>
      <c r="I3" s="155">
        <v>151.75</v>
      </c>
      <c r="J3" s="155">
        <v>559.25</v>
      </c>
      <c r="K3" s="155">
        <v>240</v>
      </c>
      <c r="L3" s="155">
        <v>2315</v>
      </c>
      <c r="M3" s="155">
        <v>8015.35</v>
      </c>
      <c r="N3" s="155">
        <v>4851.0175</v>
      </c>
      <c r="O3" s="155">
        <v>161.5875</v>
      </c>
      <c r="P3" s="155">
        <v>564.5425</v>
      </c>
      <c r="Q3" s="155">
        <v>240</v>
      </c>
      <c r="R3" s="155">
        <v>2471</v>
      </c>
      <c r="S3" s="155">
        <v>8288.1475</v>
      </c>
      <c r="T3" s="155">
        <v>5087.168375</v>
      </c>
      <c r="U3" s="155">
        <v>154.616875</v>
      </c>
      <c r="V3" s="155">
        <v>605.0896250000001</v>
      </c>
      <c r="W3" s="155">
        <v>269.5</v>
      </c>
      <c r="X3" s="155">
        <v>2626</v>
      </c>
      <c r="Y3" s="155">
        <v>8742.374875</v>
      </c>
      <c r="Z3" s="155">
        <v>19582.535875</v>
      </c>
      <c r="AA3" s="155">
        <v>613.954375</v>
      </c>
      <c r="AB3" s="155">
        <v>2277.082125</v>
      </c>
      <c r="AC3" s="155">
        <v>969.5</v>
      </c>
      <c r="AD3" s="155">
        <v>9571</v>
      </c>
      <c r="AE3" s="155">
        <f>+total!AE17</f>
        <v>40845</v>
      </c>
    </row>
    <row r="4" spans="1:31" s="50" customFormat="1" ht="20.25" customHeight="1">
      <c r="A4" s="239" t="s">
        <v>652</v>
      </c>
      <c r="B4" s="155">
        <v>28</v>
      </c>
      <c r="C4" s="155">
        <v>80</v>
      </c>
      <c r="D4" s="155">
        <v>31</v>
      </c>
      <c r="E4" s="155">
        <v>32</v>
      </c>
      <c r="F4" s="155">
        <v>49</v>
      </c>
      <c r="G4" s="155">
        <v>220</v>
      </c>
      <c r="H4" s="155">
        <v>30</v>
      </c>
      <c r="I4" s="155">
        <v>91</v>
      </c>
      <c r="J4" s="155">
        <v>32</v>
      </c>
      <c r="K4" s="155">
        <v>33</v>
      </c>
      <c r="L4" s="155">
        <v>51</v>
      </c>
      <c r="M4" s="155">
        <v>237</v>
      </c>
      <c r="N4" s="155">
        <v>31</v>
      </c>
      <c r="O4" s="155">
        <v>95</v>
      </c>
      <c r="P4" s="155">
        <v>34</v>
      </c>
      <c r="Q4" s="155">
        <v>36</v>
      </c>
      <c r="R4" s="155">
        <v>54.4</v>
      </c>
      <c r="S4" s="155">
        <v>250.4</v>
      </c>
      <c r="T4" s="155">
        <v>33</v>
      </c>
      <c r="U4" s="155">
        <v>98</v>
      </c>
      <c r="V4" s="155">
        <v>35</v>
      </c>
      <c r="W4" s="155">
        <v>37</v>
      </c>
      <c r="X4" s="155">
        <v>57</v>
      </c>
      <c r="Y4" s="155">
        <v>260</v>
      </c>
      <c r="Z4" s="155">
        <v>122</v>
      </c>
      <c r="AA4" s="155">
        <v>364</v>
      </c>
      <c r="AB4" s="155">
        <v>132</v>
      </c>
      <c r="AC4" s="155">
        <v>138</v>
      </c>
      <c r="AD4" s="155">
        <v>211.4</v>
      </c>
      <c r="AE4" s="155">
        <f>+total!AE18</f>
        <v>946</v>
      </c>
    </row>
    <row r="5" spans="1:31" s="50" customFormat="1" ht="20.25" customHeight="1">
      <c r="A5" s="239" t="s">
        <v>653</v>
      </c>
      <c r="B5" s="155">
        <v>351</v>
      </c>
      <c r="C5" s="155">
        <v>0</v>
      </c>
      <c r="D5" s="155">
        <v>33.5</v>
      </c>
      <c r="E5" s="155">
        <v>0</v>
      </c>
      <c r="F5" s="155">
        <v>7</v>
      </c>
      <c r="G5" s="155">
        <v>391.5</v>
      </c>
      <c r="H5" s="155">
        <v>316</v>
      </c>
      <c r="I5" s="155">
        <v>0</v>
      </c>
      <c r="J5" s="155">
        <v>34</v>
      </c>
      <c r="K5" s="155">
        <v>0</v>
      </c>
      <c r="L5" s="155">
        <v>7</v>
      </c>
      <c r="M5" s="155">
        <v>357</v>
      </c>
      <c r="N5" s="155">
        <v>382</v>
      </c>
      <c r="O5" s="155">
        <v>0</v>
      </c>
      <c r="P5" s="155">
        <v>35</v>
      </c>
      <c r="Q5" s="155">
        <v>350</v>
      </c>
      <c r="R5" s="155">
        <v>8</v>
      </c>
      <c r="S5" s="155">
        <v>775</v>
      </c>
      <c r="T5" s="155">
        <v>348</v>
      </c>
      <c r="U5" s="155">
        <v>0</v>
      </c>
      <c r="V5" s="155">
        <v>37</v>
      </c>
      <c r="W5" s="155">
        <v>0</v>
      </c>
      <c r="X5" s="155">
        <v>8</v>
      </c>
      <c r="Y5" s="155">
        <v>393</v>
      </c>
      <c r="Z5" s="155">
        <v>1397</v>
      </c>
      <c r="AA5" s="155">
        <v>0</v>
      </c>
      <c r="AB5" s="155">
        <v>139.5</v>
      </c>
      <c r="AC5" s="155">
        <v>350</v>
      </c>
      <c r="AD5" s="155">
        <v>30</v>
      </c>
      <c r="AE5" s="155">
        <f>+total!AE19</f>
        <v>1914.5</v>
      </c>
    </row>
    <row r="6" spans="1:31" s="50" customFormat="1" ht="20.25" customHeight="1">
      <c r="A6" s="239" t="s">
        <v>654</v>
      </c>
      <c r="B6" s="155">
        <v>300</v>
      </c>
      <c r="C6" s="155">
        <v>529.5</v>
      </c>
      <c r="D6" s="155">
        <v>83</v>
      </c>
      <c r="E6" s="155">
        <v>25</v>
      </c>
      <c r="F6" s="155">
        <v>30</v>
      </c>
      <c r="G6" s="155">
        <v>967.5</v>
      </c>
      <c r="H6" s="155">
        <v>415</v>
      </c>
      <c r="I6" s="155">
        <v>558</v>
      </c>
      <c r="J6" s="155">
        <v>87</v>
      </c>
      <c r="K6" s="155">
        <v>115</v>
      </c>
      <c r="L6" s="155">
        <v>21</v>
      </c>
      <c r="M6" s="155">
        <v>1196</v>
      </c>
      <c r="N6" s="155">
        <v>402</v>
      </c>
      <c r="O6" s="155">
        <v>586</v>
      </c>
      <c r="P6" s="155">
        <v>192</v>
      </c>
      <c r="Q6" s="155">
        <v>385</v>
      </c>
      <c r="R6" s="155">
        <v>22.05</v>
      </c>
      <c r="S6" s="155">
        <v>1587.05</v>
      </c>
      <c r="T6" s="155">
        <v>347</v>
      </c>
      <c r="U6" s="155">
        <v>614</v>
      </c>
      <c r="V6" s="155">
        <v>202</v>
      </c>
      <c r="W6" s="155">
        <v>35</v>
      </c>
      <c r="X6" s="155">
        <v>23</v>
      </c>
      <c r="Y6" s="155">
        <v>1221</v>
      </c>
      <c r="Z6" s="155">
        <v>1464</v>
      </c>
      <c r="AA6" s="155">
        <v>2287.5</v>
      </c>
      <c r="AB6" s="155">
        <v>564</v>
      </c>
      <c r="AC6" s="155">
        <v>560</v>
      </c>
      <c r="AD6" s="155">
        <v>96.05</v>
      </c>
      <c r="AE6" s="155">
        <f>+total!AE20</f>
        <v>5577</v>
      </c>
    </row>
    <row r="7" spans="1:31" s="50" customFormat="1" ht="20.25" customHeight="1">
      <c r="A7" s="239" t="s">
        <v>655</v>
      </c>
      <c r="B7" s="155">
        <v>520</v>
      </c>
      <c r="C7" s="155">
        <v>306</v>
      </c>
      <c r="D7" s="155">
        <v>60</v>
      </c>
      <c r="E7" s="155">
        <v>0</v>
      </c>
      <c r="F7" s="155">
        <v>0</v>
      </c>
      <c r="G7" s="155">
        <v>886</v>
      </c>
      <c r="H7" s="155">
        <v>541</v>
      </c>
      <c r="I7" s="155">
        <v>402</v>
      </c>
      <c r="J7" s="155">
        <v>80</v>
      </c>
      <c r="K7" s="155">
        <v>0</v>
      </c>
      <c r="L7" s="155">
        <v>0</v>
      </c>
      <c r="M7" s="155">
        <v>1023</v>
      </c>
      <c r="N7" s="155">
        <v>563.74</v>
      </c>
      <c r="O7" s="155">
        <v>478</v>
      </c>
      <c r="P7" s="155">
        <v>74</v>
      </c>
      <c r="Q7" s="155">
        <v>0</v>
      </c>
      <c r="R7" s="155">
        <v>0</v>
      </c>
      <c r="S7" s="155">
        <v>1115.74</v>
      </c>
      <c r="T7" s="155">
        <v>513</v>
      </c>
      <c r="U7" s="155">
        <v>524</v>
      </c>
      <c r="V7" s="155">
        <v>77</v>
      </c>
      <c r="W7" s="155">
        <v>0</v>
      </c>
      <c r="X7" s="155">
        <v>0</v>
      </c>
      <c r="Y7" s="155">
        <v>1114</v>
      </c>
      <c r="Z7" s="155">
        <v>2137.74</v>
      </c>
      <c r="AA7" s="155">
        <v>1710</v>
      </c>
      <c r="AB7" s="155">
        <v>291</v>
      </c>
      <c r="AC7" s="155">
        <v>0</v>
      </c>
      <c r="AD7" s="155">
        <v>0</v>
      </c>
      <c r="AE7" s="155">
        <f>+total!AE21</f>
        <v>4441</v>
      </c>
    </row>
    <row r="8" spans="1:32" s="247" customFormat="1" ht="22.5" customHeight="1">
      <c r="A8" s="245" t="s">
        <v>448</v>
      </c>
      <c r="B8" s="246">
        <v>6091</v>
      </c>
      <c r="C8" s="246">
        <v>1061.5</v>
      </c>
      <c r="D8" s="246">
        <v>755.7</v>
      </c>
      <c r="E8" s="246">
        <v>277</v>
      </c>
      <c r="F8" s="246">
        <v>2245</v>
      </c>
      <c r="G8" s="246">
        <v>10430.2</v>
      </c>
      <c r="H8" s="246">
        <v>6051.35</v>
      </c>
      <c r="I8" s="246">
        <v>1202.75</v>
      </c>
      <c r="J8" s="246">
        <v>792.25</v>
      </c>
      <c r="K8" s="246">
        <v>388</v>
      </c>
      <c r="L8" s="246">
        <v>2394</v>
      </c>
      <c r="M8" s="246">
        <v>10828.35</v>
      </c>
      <c r="N8" s="246">
        <v>6229.7575</v>
      </c>
      <c r="O8" s="246">
        <v>1320.5875</v>
      </c>
      <c r="P8" s="246">
        <v>899.5425</v>
      </c>
      <c r="Q8" s="246">
        <v>1011</v>
      </c>
      <c r="R8" s="246">
        <v>2555.45</v>
      </c>
      <c r="S8" s="246">
        <v>12016.3375</v>
      </c>
      <c r="T8" s="246">
        <v>6328.168375</v>
      </c>
      <c r="U8" s="246">
        <v>1390.616875</v>
      </c>
      <c r="V8" s="246">
        <v>956.0896250000001</v>
      </c>
      <c r="W8" s="246">
        <v>341.5</v>
      </c>
      <c r="X8" s="246">
        <v>2714</v>
      </c>
      <c r="Y8" s="246">
        <v>11730.374875</v>
      </c>
      <c r="Z8" s="246">
        <v>24703.275875</v>
      </c>
      <c r="AA8" s="246">
        <v>4975.454375</v>
      </c>
      <c r="AB8" s="246">
        <v>3403.582125</v>
      </c>
      <c r="AC8" s="246">
        <v>2017.5</v>
      </c>
      <c r="AD8" s="246">
        <v>9908.45</v>
      </c>
      <c r="AE8" s="246">
        <f>+SUM(AE3:AE7)</f>
        <v>53723.5</v>
      </c>
      <c r="AF8" s="246"/>
    </row>
  </sheetData>
  <sheetProtection/>
  <mergeCells count="6">
    <mergeCell ref="Z1:AE2"/>
    <mergeCell ref="T1:Y1"/>
    <mergeCell ref="A1:A2"/>
    <mergeCell ref="B1:G1"/>
    <mergeCell ref="H1:M1"/>
    <mergeCell ref="N1:S1"/>
  </mergeCells>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dimension ref="A1:AF10"/>
  <sheetViews>
    <sheetView zoomScalePageLayoutView="0" workbookViewId="0" topLeftCell="A1">
      <selection activeCell="AE6" sqref="AE6"/>
    </sheetView>
  </sheetViews>
  <sheetFormatPr defaultColWidth="11.421875" defaultRowHeight="15"/>
  <cols>
    <col min="1" max="1" width="37.57421875" style="0" customWidth="1"/>
    <col min="2" max="3" width="4.8515625" style="0" hidden="1" customWidth="1"/>
    <col min="4" max="4" width="3.421875" style="0" hidden="1" customWidth="1"/>
    <col min="5" max="5" width="5.00390625" style="0" hidden="1" customWidth="1"/>
    <col min="6" max="6" width="6.00390625" style="0" hidden="1" customWidth="1"/>
    <col min="7" max="7" width="5.7109375" style="0" hidden="1" customWidth="1"/>
    <col min="8" max="9" width="4.8515625" style="0" hidden="1" customWidth="1"/>
    <col min="10" max="10" width="3.421875" style="0" hidden="1" customWidth="1"/>
    <col min="11" max="11" width="5.00390625" style="0" hidden="1" customWidth="1"/>
    <col min="12" max="12" width="6.00390625" style="0" hidden="1" customWidth="1"/>
    <col min="13" max="13" width="5.7109375" style="0" hidden="1" customWidth="1"/>
    <col min="14" max="15" width="4.8515625" style="0" hidden="1" customWidth="1"/>
    <col min="16" max="16" width="3.421875" style="0" hidden="1" customWidth="1"/>
    <col min="17" max="17" width="5.00390625" style="0" hidden="1" customWidth="1"/>
    <col min="18" max="18" width="6.00390625" style="0" hidden="1" customWidth="1"/>
    <col min="19" max="19" width="5.7109375" style="0" hidden="1" customWidth="1"/>
    <col min="20" max="21" width="4.8515625" style="0" hidden="1" customWidth="1"/>
    <col min="22" max="22" width="3.421875" style="0" hidden="1" customWidth="1"/>
    <col min="23" max="23" width="5.00390625" style="0" hidden="1" customWidth="1"/>
    <col min="24" max="24" width="6.00390625" style="0" hidden="1" customWidth="1"/>
    <col min="25" max="26" width="5.7109375" style="0" hidden="1" customWidth="1"/>
    <col min="27" max="28" width="4.8515625" style="0" hidden="1" customWidth="1"/>
    <col min="29" max="29" width="5.00390625" style="0" hidden="1" customWidth="1"/>
    <col min="30" max="30" width="6.00390625" style="0" hidden="1" customWidth="1"/>
    <col min="31" max="31" width="12.7109375" style="0" customWidth="1"/>
  </cols>
  <sheetData>
    <row r="1" spans="1:31" ht="15.75">
      <c r="A1" s="419" t="s">
        <v>643</v>
      </c>
      <c r="B1" s="414">
        <v>2008</v>
      </c>
      <c r="C1" s="415"/>
      <c r="D1" s="415"/>
      <c r="E1" s="415"/>
      <c r="F1" s="415"/>
      <c r="G1" s="416"/>
      <c r="H1" s="414">
        <v>2009</v>
      </c>
      <c r="I1" s="415"/>
      <c r="J1" s="415"/>
      <c r="K1" s="415"/>
      <c r="L1" s="415"/>
      <c r="M1" s="416"/>
      <c r="N1" s="414">
        <v>2010</v>
      </c>
      <c r="O1" s="415"/>
      <c r="P1" s="415"/>
      <c r="Q1" s="415"/>
      <c r="R1" s="415"/>
      <c r="S1" s="416"/>
      <c r="T1" s="414">
        <v>2011</v>
      </c>
      <c r="U1" s="415"/>
      <c r="V1" s="415"/>
      <c r="W1" s="415"/>
      <c r="X1" s="415"/>
      <c r="Y1" s="416"/>
      <c r="Z1" s="408" t="s">
        <v>448</v>
      </c>
      <c r="AA1" s="409"/>
      <c r="AB1" s="409"/>
      <c r="AC1" s="409"/>
      <c r="AD1" s="409"/>
      <c r="AE1" s="410"/>
    </row>
    <row r="2" spans="1:31" ht="15.75">
      <c r="A2" s="420"/>
      <c r="B2" s="244" t="s">
        <v>457</v>
      </c>
      <c r="C2" s="244" t="s">
        <v>458</v>
      </c>
      <c r="D2" s="244" t="s">
        <v>459</v>
      </c>
      <c r="E2" s="244" t="s">
        <v>460</v>
      </c>
      <c r="F2" s="244" t="s">
        <v>461</v>
      </c>
      <c r="G2" s="244" t="s">
        <v>448</v>
      </c>
      <c r="H2" s="244" t="s">
        <v>457</v>
      </c>
      <c r="I2" s="244" t="s">
        <v>458</v>
      </c>
      <c r="J2" s="244" t="s">
        <v>459</v>
      </c>
      <c r="K2" s="244" t="s">
        <v>460</v>
      </c>
      <c r="L2" s="244" t="s">
        <v>461</v>
      </c>
      <c r="M2" s="244" t="s">
        <v>448</v>
      </c>
      <c r="N2" s="244" t="s">
        <v>457</v>
      </c>
      <c r="O2" s="244" t="s">
        <v>458</v>
      </c>
      <c r="P2" s="244" t="s">
        <v>459</v>
      </c>
      <c r="Q2" s="244" t="s">
        <v>460</v>
      </c>
      <c r="R2" s="244" t="s">
        <v>461</v>
      </c>
      <c r="S2" s="244" t="s">
        <v>448</v>
      </c>
      <c r="T2" s="244" t="s">
        <v>457</v>
      </c>
      <c r="U2" s="244" t="s">
        <v>458</v>
      </c>
      <c r="V2" s="244" t="s">
        <v>459</v>
      </c>
      <c r="W2" s="244" t="s">
        <v>460</v>
      </c>
      <c r="X2" s="244" t="s">
        <v>461</v>
      </c>
      <c r="Y2" s="244" t="s">
        <v>448</v>
      </c>
      <c r="Z2" s="411"/>
      <c r="AA2" s="412"/>
      <c r="AB2" s="412"/>
      <c r="AC2" s="412"/>
      <c r="AD2" s="412"/>
      <c r="AE2" s="413"/>
    </row>
    <row r="3" spans="1:31" s="50" customFormat="1" ht="20.25" customHeight="1">
      <c r="A3" s="239" t="s">
        <v>644</v>
      </c>
      <c r="B3" s="240">
        <v>772</v>
      </c>
      <c r="C3" s="240">
        <v>85</v>
      </c>
      <c r="D3" s="240">
        <v>3.4</v>
      </c>
      <c r="E3" s="240">
        <v>175</v>
      </c>
      <c r="F3" s="240">
        <v>0</v>
      </c>
      <c r="G3" s="240">
        <v>1035.4</v>
      </c>
      <c r="H3" s="240">
        <v>742</v>
      </c>
      <c r="I3" s="240">
        <v>89</v>
      </c>
      <c r="J3" s="240">
        <v>1</v>
      </c>
      <c r="K3" s="240">
        <v>183</v>
      </c>
      <c r="L3" s="240">
        <v>0</v>
      </c>
      <c r="M3" s="240">
        <v>1015</v>
      </c>
      <c r="N3" s="240">
        <v>778</v>
      </c>
      <c r="O3" s="240">
        <v>94</v>
      </c>
      <c r="P3" s="240">
        <v>2</v>
      </c>
      <c r="Q3" s="240">
        <v>193</v>
      </c>
      <c r="R3" s="240">
        <v>0</v>
      </c>
      <c r="S3" s="240">
        <v>1067</v>
      </c>
      <c r="T3" s="240">
        <v>783.15</v>
      </c>
      <c r="U3" s="240">
        <v>85.1</v>
      </c>
      <c r="V3" s="240">
        <v>2</v>
      </c>
      <c r="W3" s="240">
        <v>200.5</v>
      </c>
      <c r="X3" s="240">
        <v>0</v>
      </c>
      <c r="Y3" s="240">
        <v>1070.75</v>
      </c>
      <c r="Z3" s="240">
        <v>3075.15</v>
      </c>
      <c r="AA3" s="240">
        <v>353.1</v>
      </c>
      <c r="AB3" s="240">
        <v>8.4</v>
      </c>
      <c r="AC3" s="240">
        <v>751.5</v>
      </c>
      <c r="AD3" s="240">
        <v>0</v>
      </c>
      <c r="AE3" s="241">
        <f>+total!AE3</f>
        <v>4482.4</v>
      </c>
    </row>
    <row r="4" spans="1:31" s="50" customFormat="1" ht="20.25" customHeight="1">
      <c r="A4" s="239" t="s">
        <v>12</v>
      </c>
      <c r="B4" s="240">
        <v>103</v>
      </c>
      <c r="C4" s="240">
        <v>0</v>
      </c>
      <c r="D4" s="240">
        <v>0</v>
      </c>
      <c r="E4" s="240">
        <v>0</v>
      </c>
      <c r="F4" s="240">
        <v>0</v>
      </c>
      <c r="G4" s="240">
        <v>103</v>
      </c>
      <c r="H4" s="240">
        <v>108.15</v>
      </c>
      <c r="I4" s="240">
        <v>0</v>
      </c>
      <c r="J4" s="240">
        <v>0</v>
      </c>
      <c r="K4" s="240">
        <v>0</v>
      </c>
      <c r="L4" s="240">
        <v>0</v>
      </c>
      <c r="M4" s="240">
        <v>108.15</v>
      </c>
      <c r="N4" s="240">
        <v>113.5575</v>
      </c>
      <c r="O4" s="240">
        <v>0</v>
      </c>
      <c r="P4" s="240">
        <v>0</v>
      </c>
      <c r="Q4" s="240">
        <v>0</v>
      </c>
      <c r="R4" s="240">
        <v>0</v>
      </c>
      <c r="S4" s="240">
        <v>113.5575</v>
      </c>
      <c r="T4" s="240">
        <v>119.235375</v>
      </c>
      <c r="U4" s="240">
        <v>0</v>
      </c>
      <c r="V4" s="240">
        <v>0</v>
      </c>
      <c r="W4" s="240">
        <v>0</v>
      </c>
      <c r="X4" s="240">
        <v>0</v>
      </c>
      <c r="Y4" s="240">
        <v>119.235375</v>
      </c>
      <c r="Z4" s="240">
        <v>443.94287499999996</v>
      </c>
      <c r="AA4" s="240">
        <v>0</v>
      </c>
      <c r="AB4" s="240">
        <v>0</v>
      </c>
      <c r="AC4" s="240">
        <v>0</v>
      </c>
      <c r="AD4" s="240">
        <v>0</v>
      </c>
      <c r="AE4" s="241">
        <f>+total!AE4</f>
        <v>444</v>
      </c>
    </row>
    <row r="5" spans="1:31" s="50" customFormat="1" ht="20.25" customHeight="1">
      <c r="A5" s="239" t="s">
        <v>645</v>
      </c>
      <c r="B5" s="240">
        <v>3868</v>
      </c>
      <c r="C5" s="240">
        <v>0</v>
      </c>
      <c r="D5" s="240">
        <v>396.8</v>
      </c>
      <c r="E5" s="240">
        <v>20</v>
      </c>
      <c r="F5" s="240">
        <v>2159</v>
      </c>
      <c r="G5" s="240">
        <v>6443.8</v>
      </c>
      <c r="H5" s="240">
        <v>3745</v>
      </c>
      <c r="I5" s="240">
        <v>0</v>
      </c>
      <c r="J5" s="240">
        <v>400.4</v>
      </c>
      <c r="K5" s="240">
        <v>0</v>
      </c>
      <c r="L5" s="240">
        <v>2315</v>
      </c>
      <c r="M5" s="240">
        <v>6460.4</v>
      </c>
      <c r="N5" s="240">
        <v>3795</v>
      </c>
      <c r="O5" s="240">
        <v>0</v>
      </c>
      <c r="P5" s="240">
        <v>390.6</v>
      </c>
      <c r="Q5" s="240">
        <v>20</v>
      </c>
      <c r="R5" s="240">
        <v>2471</v>
      </c>
      <c r="S5" s="240">
        <v>6676.6</v>
      </c>
      <c r="T5" s="240">
        <v>4004</v>
      </c>
      <c r="U5" s="240">
        <v>0</v>
      </c>
      <c r="V5" s="240">
        <v>418.8</v>
      </c>
      <c r="W5" s="240">
        <v>0</v>
      </c>
      <c r="X5" s="240">
        <v>2626</v>
      </c>
      <c r="Y5" s="240">
        <v>7048.8</v>
      </c>
      <c r="Z5" s="240">
        <v>15415</v>
      </c>
      <c r="AA5" s="240">
        <v>0</v>
      </c>
      <c r="AB5" s="240">
        <v>1606.6</v>
      </c>
      <c r="AC5" s="240">
        <v>40</v>
      </c>
      <c r="AD5" s="240">
        <v>9571</v>
      </c>
      <c r="AE5" s="241">
        <f>+total!AE5</f>
        <v>34202.6</v>
      </c>
    </row>
    <row r="6" spans="1:31" s="50" customFormat="1" ht="20.25" customHeight="1">
      <c r="A6" s="239" t="s">
        <v>646</v>
      </c>
      <c r="B6" s="240">
        <v>620</v>
      </c>
      <c r="C6" s="240">
        <v>5</v>
      </c>
      <c r="D6" s="240">
        <v>33.5</v>
      </c>
      <c r="E6" s="240">
        <v>25</v>
      </c>
      <c r="F6" s="240">
        <v>17</v>
      </c>
      <c r="G6" s="240">
        <v>700.5</v>
      </c>
      <c r="H6" s="240">
        <v>699</v>
      </c>
      <c r="I6" s="240">
        <v>6</v>
      </c>
      <c r="J6" s="240">
        <v>34</v>
      </c>
      <c r="K6" s="240">
        <v>115</v>
      </c>
      <c r="L6" s="240">
        <v>7</v>
      </c>
      <c r="M6" s="240">
        <v>861</v>
      </c>
      <c r="N6" s="240">
        <v>748</v>
      </c>
      <c r="O6" s="240">
        <v>6</v>
      </c>
      <c r="P6" s="240">
        <v>35</v>
      </c>
      <c r="Q6" s="240">
        <v>735</v>
      </c>
      <c r="R6" s="240">
        <v>8</v>
      </c>
      <c r="S6" s="240">
        <v>1532</v>
      </c>
      <c r="T6" s="240">
        <v>659</v>
      </c>
      <c r="U6" s="240">
        <v>5</v>
      </c>
      <c r="V6" s="240">
        <v>37</v>
      </c>
      <c r="W6" s="240">
        <v>35</v>
      </c>
      <c r="X6" s="240">
        <v>8</v>
      </c>
      <c r="Y6" s="240">
        <v>744</v>
      </c>
      <c r="Z6" s="240">
        <v>2726</v>
      </c>
      <c r="AA6" s="240">
        <v>22</v>
      </c>
      <c r="AB6" s="240">
        <v>139.5</v>
      </c>
      <c r="AC6" s="240">
        <v>910</v>
      </c>
      <c r="AD6" s="240">
        <v>40</v>
      </c>
      <c r="AE6" s="241">
        <f>+total!AE6</f>
        <v>2645.5</v>
      </c>
    </row>
    <row r="7" spans="1:31" s="50" customFormat="1" ht="20.25" customHeight="1">
      <c r="A7" s="239" t="s">
        <v>647</v>
      </c>
      <c r="B7" s="240">
        <v>74</v>
      </c>
      <c r="C7" s="240">
        <v>0</v>
      </c>
      <c r="D7" s="240">
        <v>18</v>
      </c>
      <c r="E7" s="240">
        <v>0</v>
      </c>
      <c r="F7" s="240">
        <v>0</v>
      </c>
      <c r="G7" s="240">
        <v>92</v>
      </c>
      <c r="H7" s="240">
        <v>76</v>
      </c>
      <c r="I7" s="240">
        <v>0</v>
      </c>
      <c r="J7" s="240">
        <v>19</v>
      </c>
      <c r="K7" s="240">
        <v>0</v>
      </c>
      <c r="L7" s="240">
        <v>0</v>
      </c>
      <c r="M7" s="240">
        <v>95</v>
      </c>
      <c r="N7" s="240">
        <v>83</v>
      </c>
      <c r="O7" s="240">
        <v>0</v>
      </c>
      <c r="P7" s="240">
        <v>20</v>
      </c>
      <c r="Q7" s="240">
        <v>0</v>
      </c>
      <c r="R7" s="240">
        <v>0</v>
      </c>
      <c r="S7" s="240">
        <v>103</v>
      </c>
      <c r="T7" s="240">
        <v>85</v>
      </c>
      <c r="U7" s="240">
        <v>0</v>
      </c>
      <c r="V7" s="240">
        <v>21</v>
      </c>
      <c r="W7" s="240">
        <v>0</v>
      </c>
      <c r="X7" s="240">
        <v>0</v>
      </c>
      <c r="Y7" s="240">
        <v>106</v>
      </c>
      <c r="Z7" s="240">
        <v>318</v>
      </c>
      <c r="AA7" s="240">
        <v>0</v>
      </c>
      <c r="AB7" s="240">
        <v>78</v>
      </c>
      <c r="AC7" s="240">
        <v>0</v>
      </c>
      <c r="AD7" s="240">
        <v>0</v>
      </c>
      <c r="AE7" s="241">
        <f>+total!AE7</f>
        <v>395</v>
      </c>
    </row>
    <row r="8" spans="1:31" s="50" customFormat="1" ht="20.25" customHeight="1">
      <c r="A8" s="239" t="s">
        <v>648</v>
      </c>
      <c r="B8" s="240">
        <v>56</v>
      </c>
      <c r="C8" s="240">
        <v>26</v>
      </c>
      <c r="D8" s="240">
        <v>1</v>
      </c>
      <c r="E8" s="240">
        <v>25</v>
      </c>
      <c r="F8" s="240">
        <v>0</v>
      </c>
      <c r="G8" s="240">
        <v>108</v>
      </c>
      <c r="H8" s="240">
        <v>58</v>
      </c>
      <c r="I8" s="240">
        <v>26</v>
      </c>
      <c r="J8" s="240">
        <v>1</v>
      </c>
      <c r="K8" s="240">
        <v>27</v>
      </c>
      <c r="L8" s="240">
        <v>0</v>
      </c>
      <c r="M8" s="240">
        <v>112</v>
      </c>
      <c r="N8" s="240">
        <v>61</v>
      </c>
      <c r="O8" s="240">
        <v>29</v>
      </c>
      <c r="P8" s="240">
        <v>2</v>
      </c>
      <c r="Q8" s="240">
        <v>27</v>
      </c>
      <c r="R8" s="240">
        <v>0</v>
      </c>
      <c r="S8" s="240">
        <v>119</v>
      </c>
      <c r="T8" s="240">
        <v>74</v>
      </c>
      <c r="U8" s="240">
        <v>29</v>
      </c>
      <c r="V8" s="240">
        <v>2</v>
      </c>
      <c r="W8" s="240">
        <v>29</v>
      </c>
      <c r="X8" s="240">
        <v>0</v>
      </c>
      <c r="Y8" s="240">
        <v>134</v>
      </c>
      <c r="Z8" s="240">
        <v>249</v>
      </c>
      <c r="AA8" s="240">
        <v>110</v>
      </c>
      <c r="AB8" s="240">
        <v>6</v>
      </c>
      <c r="AC8" s="240">
        <v>108</v>
      </c>
      <c r="AD8" s="240">
        <v>0</v>
      </c>
      <c r="AE8" s="241">
        <f>+total!AE8</f>
        <v>473</v>
      </c>
    </row>
    <row r="9" spans="1:31" s="50" customFormat="1" ht="20.25" customHeight="1">
      <c r="A9" s="242" t="s">
        <v>649</v>
      </c>
      <c r="B9" s="243">
        <v>598</v>
      </c>
      <c r="C9" s="243">
        <v>946</v>
      </c>
      <c r="D9" s="243">
        <v>303</v>
      </c>
      <c r="E9" s="243">
        <v>32</v>
      </c>
      <c r="F9" s="243">
        <v>69</v>
      </c>
      <c r="G9" s="243">
        <v>1948</v>
      </c>
      <c r="H9" s="243">
        <v>623</v>
      </c>
      <c r="I9" s="243">
        <v>1081.75</v>
      </c>
      <c r="J9" s="243">
        <v>336</v>
      </c>
      <c r="K9" s="243">
        <v>63</v>
      </c>
      <c r="L9" s="243">
        <v>72</v>
      </c>
      <c r="M9" s="243">
        <v>2175.75</v>
      </c>
      <c r="N9" s="243">
        <v>651</v>
      </c>
      <c r="O9" s="243">
        <v>1191.5875</v>
      </c>
      <c r="P9" s="243">
        <v>451</v>
      </c>
      <c r="Q9" s="243">
        <v>36</v>
      </c>
      <c r="R9" s="243">
        <v>76</v>
      </c>
      <c r="S9" s="243">
        <v>2405.5875</v>
      </c>
      <c r="T9" s="243">
        <v>604</v>
      </c>
      <c r="U9" s="243">
        <v>1271.516875</v>
      </c>
      <c r="V9" s="243">
        <v>475</v>
      </c>
      <c r="W9" s="243">
        <v>77</v>
      </c>
      <c r="X9" s="243">
        <v>80</v>
      </c>
      <c r="Y9" s="243">
        <v>2507.5168750000003</v>
      </c>
      <c r="Z9" s="243">
        <v>2476</v>
      </c>
      <c r="AA9" s="243">
        <v>4492</v>
      </c>
      <c r="AB9" s="243">
        <v>1565</v>
      </c>
      <c r="AC9" s="243">
        <v>208</v>
      </c>
      <c r="AD9" s="243">
        <v>297</v>
      </c>
      <c r="AE9" s="243">
        <f>+total!AE9</f>
        <v>11081</v>
      </c>
    </row>
    <row r="10" spans="1:32" s="50" customFormat="1" ht="27.75" customHeight="1">
      <c r="A10" s="245" t="s">
        <v>650</v>
      </c>
      <c r="B10" s="248">
        <v>6091</v>
      </c>
      <c r="C10" s="248">
        <v>1062</v>
      </c>
      <c r="D10" s="248">
        <v>755.7</v>
      </c>
      <c r="E10" s="248">
        <v>277</v>
      </c>
      <c r="F10" s="248">
        <v>2245</v>
      </c>
      <c r="G10" s="248">
        <v>10430.7</v>
      </c>
      <c r="H10" s="248">
        <v>6051.15</v>
      </c>
      <c r="I10" s="248">
        <v>1202.75</v>
      </c>
      <c r="J10" s="248">
        <v>791.4</v>
      </c>
      <c r="K10" s="248">
        <v>388</v>
      </c>
      <c r="L10" s="248">
        <v>2394</v>
      </c>
      <c r="M10" s="248">
        <v>10827.3</v>
      </c>
      <c r="N10" s="248">
        <v>6229.5575</v>
      </c>
      <c r="O10" s="248">
        <v>1320.5875</v>
      </c>
      <c r="P10" s="248">
        <v>900.6</v>
      </c>
      <c r="Q10" s="248">
        <v>1011</v>
      </c>
      <c r="R10" s="248">
        <v>2555</v>
      </c>
      <c r="S10" s="248">
        <v>12016.745</v>
      </c>
      <c r="T10" s="248">
        <v>6328.385375</v>
      </c>
      <c r="U10" s="248">
        <v>1390.616875</v>
      </c>
      <c r="V10" s="248">
        <v>955.8</v>
      </c>
      <c r="W10" s="248">
        <v>341.5</v>
      </c>
      <c r="X10" s="248">
        <v>2714</v>
      </c>
      <c r="Y10" s="248">
        <v>11730.302249999999</v>
      </c>
      <c r="Z10" s="248">
        <v>24703.092875000002</v>
      </c>
      <c r="AA10" s="248">
        <v>4977.1</v>
      </c>
      <c r="AB10" s="248">
        <v>3403.5</v>
      </c>
      <c r="AC10" s="248">
        <v>2017.5</v>
      </c>
      <c r="AD10" s="248">
        <v>9908</v>
      </c>
      <c r="AE10" s="248">
        <f>+SUM(AE3:AE9)</f>
        <v>53723.5</v>
      </c>
      <c r="AF10" s="257"/>
    </row>
  </sheetData>
  <sheetProtection/>
  <mergeCells count="6">
    <mergeCell ref="Z1:AE2"/>
    <mergeCell ref="T1:Y1"/>
    <mergeCell ref="A1:A2"/>
    <mergeCell ref="B1:G1"/>
    <mergeCell ref="H1:M1"/>
    <mergeCell ref="N1:S1"/>
  </mergeCells>
  <printOptions/>
  <pageMargins left="0.75" right="0.75" top="1" bottom="1" header="0" footer="0"/>
  <pageSetup orientation="portrait" paperSize="9"/>
</worksheet>
</file>

<file path=xl/worksheets/sheet9.xml><?xml version="1.0" encoding="utf-8"?>
<worksheet xmlns="http://schemas.openxmlformats.org/spreadsheetml/2006/main" xmlns:r="http://schemas.openxmlformats.org/officeDocument/2006/relationships">
  <dimension ref="A1:H7"/>
  <sheetViews>
    <sheetView zoomScalePageLayoutView="0" workbookViewId="0" topLeftCell="A1">
      <selection activeCell="B7" sqref="B7"/>
    </sheetView>
  </sheetViews>
  <sheetFormatPr defaultColWidth="11.421875" defaultRowHeight="15"/>
  <cols>
    <col min="1" max="1" width="11.28125" style="0" customWidth="1"/>
    <col min="2" max="2" width="9.421875" style="0" customWidth="1"/>
    <col min="3" max="3" width="7.7109375" style="0" customWidth="1"/>
    <col min="4" max="4" width="7.421875" style="0" customWidth="1"/>
    <col min="5" max="5" width="7.7109375" style="0" customWidth="1"/>
    <col min="6" max="6" width="8.57421875" style="0" customWidth="1"/>
    <col min="7" max="7" width="9.421875" style="0" customWidth="1"/>
    <col min="8" max="8" width="11.140625" style="0" customWidth="1"/>
    <col min="9" max="9" width="5.421875" style="0" bestFit="1" customWidth="1"/>
    <col min="10" max="10" width="4.00390625" style="0" bestFit="1" customWidth="1"/>
    <col min="11" max="11" width="5.421875" style="0" bestFit="1" customWidth="1"/>
    <col min="12" max="12" width="6.421875" style="0" bestFit="1" customWidth="1"/>
    <col min="13" max="13" width="6.7109375" style="0" bestFit="1" customWidth="1"/>
    <col min="14" max="15" width="5.7109375" style="0" bestFit="1" customWidth="1"/>
    <col min="16" max="16" width="4.57421875" style="0" bestFit="1" customWidth="1"/>
    <col min="17" max="17" width="5.57421875" style="0" bestFit="1" customWidth="1"/>
    <col min="18" max="18" width="6.421875" style="0" bestFit="1" customWidth="1"/>
    <col min="19" max="19" width="6.7109375" style="0" bestFit="1" customWidth="1"/>
    <col min="20" max="20" width="6.140625" style="0" bestFit="1" customWidth="1"/>
    <col min="21" max="21" width="5.7109375" style="0" bestFit="1" customWidth="1"/>
    <col min="22" max="22" width="4.57421875" style="0" bestFit="1" customWidth="1"/>
    <col min="23" max="23" width="5.421875" style="0" bestFit="1" customWidth="1"/>
    <col min="24" max="24" width="6.421875" style="0" bestFit="1" customWidth="1"/>
    <col min="25" max="25" width="6.57421875" style="0" bestFit="1" customWidth="1"/>
    <col min="26" max="26" width="7.140625" style="0" bestFit="1" customWidth="1"/>
    <col min="27" max="27" width="5.57421875" style="0" bestFit="1" customWidth="1"/>
    <col min="28" max="29" width="6.00390625" style="0" bestFit="1" customWidth="1"/>
    <col min="30" max="30" width="6.421875" style="0" bestFit="1" customWidth="1"/>
    <col min="31" max="31" width="6.57421875" style="0" bestFit="1" customWidth="1"/>
  </cols>
  <sheetData>
    <row r="1" spans="1:7" ht="15.75">
      <c r="A1" s="421" t="s">
        <v>663</v>
      </c>
      <c r="B1" s="414" t="s">
        <v>664</v>
      </c>
      <c r="C1" s="415"/>
      <c r="D1" s="415"/>
      <c r="E1" s="415"/>
      <c r="F1" s="415"/>
      <c r="G1" s="416"/>
    </row>
    <row r="2" spans="1:7" ht="15.75">
      <c r="A2" s="422"/>
      <c r="B2" s="244" t="s">
        <v>457</v>
      </c>
      <c r="C2" s="244" t="s">
        <v>458</v>
      </c>
      <c r="D2" s="244" t="s">
        <v>459</v>
      </c>
      <c r="E2" s="244" t="s">
        <v>460</v>
      </c>
      <c r="F2" s="244" t="s">
        <v>461</v>
      </c>
      <c r="G2" s="244" t="s">
        <v>448</v>
      </c>
    </row>
    <row r="3" spans="1:8" s="252" customFormat="1" ht="21" customHeight="1">
      <c r="A3" s="249">
        <v>2008</v>
      </c>
      <c r="B3" s="250">
        <f>+total!B27</f>
        <v>5963.75</v>
      </c>
      <c r="C3" s="250">
        <f>+total!C27</f>
        <v>6963</v>
      </c>
      <c r="D3" s="250">
        <f>+total!D27</f>
        <v>635.7</v>
      </c>
      <c r="E3" s="250">
        <f>+total!E27</f>
        <v>489</v>
      </c>
      <c r="F3" s="250">
        <f>+total!F27</f>
        <v>828</v>
      </c>
      <c r="G3" s="250">
        <f>+SUM(B3:F3)</f>
        <v>14879.45</v>
      </c>
      <c r="H3" s="251"/>
    </row>
    <row r="4" spans="1:7" s="252" customFormat="1" ht="21" customHeight="1">
      <c r="A4" s="249">
        <v>2009</v>
      </c>
      <c r="B4" s="250">
        <f>+total!B28</f>
        <v>6074.75</v>
      </c>
      <c r="C4" s="250">
        <f>+total!C28</f>
        <v>4266</v>
      </c>
      <c r="D4" s="250">
        <f>+total!D28</f>
        <v>631.4</v>
      </c>
      <c r="E4" s="250">
        <f>+total!E28</f>
        <v>657</v>
      </c>
      <c r="F4" s="250">
        <f>+total!F28</f>
        <v>766</v>
      </c>
      <c r="G4" s="250">
        <f>+SUM(B4:F4)</f>
        <v>12395.15</v>
      </c>
    </row>
    <row r="5" spans="1:7" s="252" customFormat="1" ht="21" customHeight="1">
      <c r="A5" s="249">
        <v>2010</v>
      </c>
      <c r="B5" s="250">
        <f>+total!B29</f>
        <v>6257.75</v>
      </c>
      <c r="C5" s="250">
        <f>+total!C29</f>
        <v>4526</v>
      </c>
      <c r="D5" s="250">
        <f>+total!D29</f>
        <v>730.6</v>
      </c>
      <c r="E5" s="250">
        <f>+total!E29</f>
        <v>992</v>
      </c>
      <c r="F5" s="250">
        <f>+total!F29</f>
        <v>769</v>
      </c>
      <c r="G5" s="250">
        <f>+SUM(B5:F5)</f>
        <v>13275.35</v>
      </c>
    </row>
    <row r="6" spans="1:7" s="252" customFormat="1" ht="21" customHeight="1">
      <c r="A6" s="249">
        <v>2011</v>
      </c>
      <c r="B6" s="250">
        <f>+total!B30</f>
        <v>6350.75</v>
      </c>
      <c r="C6" s="250">
        <f>+total!C30</f>
        <v>4778</v>
      </c>
      <c r="D6" s="250">
        <f>+total!D30</f>
        <v>858.8</v>
      </c>
      <c r="E6" s="250">
        <f>+total!E30</f>
        <v>410</v>
      </c>
      <c r="F6" s="250">
        <f>+total!F30</f>
        <v>776</v>
      </c>
      <c r="G6" s="250">
        <f>+SUM(B6:F6)</f>
        <v>13173.55</v>
      </c>
    </row>
    <row r="7" spans="1:8" s="256" customFormat="1" ht="21" customHeight="1">
      <c r="A7" s="253" t="s">
        <v>650</v>
      </c>
      <c r="B7" s="254">
        <f aca="true" t="shared" si="0" ref="B7:G7">+SUM(B3:B6)</f>
        <v>24647</v>
      </c>
      <c r="C7" s="254">
        <f t="shared" si="0"/>
        <v>20533</v>
      </c>
      <c r="D7" s="254">
        <f t="shared" si="0"/>
        <v>2856.5</v>
      </c>
      <c r="E7" s="254">
        <f t="shared" si="0"/>
        <v>2548</v>
      </c>
      <c r="F7" s="254">
        <f t="shared" si="0"/>
        <v>3139</v>
      </c>
      <c r="G7" s="254">
        <f t="shared" si="0"/>
        <v>53723.5</v>
      </c>
      <c r="H7" s="255"/>
    </row>
  </sheetData>
  <sheetProtection/>
  <mergeCells count="2">
    <mergeCell ref="A1:A2"/>
    <mergeCell ref="B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 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PERSONAL</dc:creator>
  <cp:keywords/>
  <dc:description/>
  <cp:lastModifiedBy>Mayra Leguizamon</cp:lastModifiedBy>
  <cp:lastPrinted>2008-04-29T19:32:30Z</cp:lastPrinted>
  <dcterms:created xsi:type="dcterms:W3CDTF">2008-02-28T02:27:05Z</dcterms:created>
  <dcterms:modified xsi:type="dcterms:W3CDTF">2013-12-16T22:49:35Z</dcterms:modified>
  <cp:category/>
  <cp:version/>
  <cp:contentType/>
  <cp:contentStatus/>
</cp:coreProperties>
</file>