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Titles" localSheetId="2">'Hoja3'!$1:$2</definedName>
    <definedName name="_xlnm.Print_Titles" localSheetId="3">'Hoja4'!$5:$6</definedName>
  </definedNames>
  <calcPr fullCalcOnLoad="1"/>
</workbook>
</file>

<file path=xl/sharedStrings.xml><?xml version="1.0" encoding="utf-8"?>
<sst xmlns="http://schemas.openxmlformats.org/spreadsheetml/2006/main" count="980" uniqueCount="522">
  <si>
    <t>SALUD</t>
  </si>
  <si>
    <t>TOTAL</t>
  </si>
  <si>
    <t>COD.</t>
  </si>
  <si>
    <t>PLAN</t>
  </si>
  <si>
    <t>S.G.P</t>
  </si>
  <si>
    <t xml:space="preserve">GESTION </t>
  </si>
  <si>
    <t>PROGRAMAS</t>
  </si>
  <si>
    <t>EL SUEÑO SOCIAL</t>
  </si>
  <si>
    <t>1,1</t>
  </si>
  <si>
    <t>EDUCACION</t>
  </si>
  <si>
    <t>COSTO TOTAL        2008-20011</t>
  </si>
  <si>
    <t>1,2</t>
  </si>
  <si>
    <t>Continuidad</t>
  </si>
  <si>
    <t>ampliación</t>
  </si>
  <si>
    <t>Vacunación</t>
  </si>
  <si>
    <t>1,2,1</t>
  </si>
  <si>
    <t>SALUD PUBLICA</t>
  </si>
  <si>
    <t>Capacitación</t>
  </si>
  <si>
    <t>Salud Sexual y reproductiva</t>
  </si>
  <si>
    <t>Educación de calidad</t>
  </si>
  <si>
    <t>Consejo Municipal Juventud</t>
  </si>
  <si>
    <t>Conectividad</t>
  </si>
  <si>
    <t>Ninguno desnutrido con hambre</t>
  </si>
  <si>
    <t>Bienestar estudiantil y subsidio a la oferta</t>
  </si>
  <si>
    <t>Formación Técnica y tecnológica</t>
  </si>
  <si>
    <t>Apoyo al desarrollo educativo</t>
  </si>
  <si>
    <t>Fortalecimiento del ambiente sano</t>
  </si>
  <si>
    <t>salud de la infancia</t>
  </si>
  <si>
    <t>ambientes saludables</t>
  </si>
  <si>
    <t>fortalecimientos plan alimentación y nutrición</t>
  </si>
  <si>
    <t>Salud mental</t>
  </si>
  <si>
    <t>patologías trasmisibles y no trasmisibles</t>
  </si>
  <si>
    <t>Promoción y prevención de zoonosis</t>
  </si>
  <si>
    <t>Enfermedades trasmisibles por vectores</t>
  </si>
  <si>
    <t>Salud Ambiental</t>
  </si>
  <si>
    <t>Sivigila</t>
  </si>
  <si>
    <t>Fortalecimiento plan</t>
  </si>
  <si>
    <t>Dotación de equipos y elementos</t>
  </si>
  <si>
    <t>Estrategia de participación social</t>
  </si>
  <si>
    <t>1,3</t>
  </si>
  <si>
    <t>CULTURA</t>
  </si>
  <si>
    <t>Mantenimiento y remodelación parques públicos</t>
  </si>
  <si>
    <t>Expresiones artisticas y culturales</t>
  </si>
  <si>
    <t>1,4</t>
  </si>
  <si>
    <t>RECREACION Y DEPORTE</t>
  </si>
  <si>
    <t>Todos  jugando</t>
  </si>
  <si>
    <t xml:space="preserve">Todos Saludables </t>
  </si>
  <si>
    <t>implementos deportivos</t>
  </si>
  <si>
    <t>apoyo a deportistas</t>
  </si>
  <si>
    <t>todos compitiendo</t>
  </si>
  <si>
    <t>1,5</t>
  </si>
  <si>
    <t>POBLACION VULNERABLE</t>
  </si>
  <si>
    <t>Red Juntos</t>
  </si>
  <si>
    <t>Promoción de salud en grupos vulnerables</t>
  </si>
  <si>
    <t>Menor trabajador</t>
  </si>
  <si>
    <t>Dia internacional del niño</t>
  </si>
  <si>
    <t>Empoderamiento de género</t>
  </si>
  <si>
    <t>Organización y fortalecimiento asociación mujeres</t>
  </si>
  <si>
    <t>Herveo cero hambre</t>
  </si>
  <si>
    <t>fomento microempresas perpectiva género</t>
  </si>
  <si>
    <t>Comisaria de familia</t>
  </si>
  <si>
    <t>cuidado de preparto y posparto</t>
  </si>
  <si>
    <t>lactancia materna</t>
  </si>
  <si>
    <t>todos con accfeso a servicios de salud</t>
  </si>
  <si>
    <t>Desayunos infantiles</t>
  </si>
  <si>
    <t>ninguno sin registro</t>
  </si>
  <si>
    <t>debido proceso para adolescentes</t>
  </si>
  <si>
    <t>ninguno maltratado o abusado</t>
  </si>
  <si>
    <t>población desplazada</t>
  </si>
  <si>
    <t>mujeres y hombres en desprotección</t>
  </si>
  <si>
    <t>subsidio en dinero al adulto en mayor</t>
  </si>
  <si>
    <t>subsidio en especie al adulto mayor</t>
  </si>
  <si>
    <t>asilo de caridad san vicente</t>
  </si>
  <si>
    <t>LA INFRAESTRUCTURA QUE SOÑAMOS</t>
  </si>
  <si>
    <t>Red  Vial</t>
  </si>
  <si>
    <t>Caminos veredales</t>
  </si>
  <si>
    <t xml:space="preserve">Puentes vehiculares y peatonales </t>
  </si>
  <si>
    <t>Empreasas de  transporte</t>
  </si>
  <si>
    <t>Mejoramiento de vivienda</t>
  </si>
  <si>
    <t>Reubicación de vivienda</t>
  </si>
  <si>
    <t>Titulación de predios</t>
  </si>
  <si>
    <t>Acueducto urbano</t>
  </si>
  <si>
    <t>Acueductos rurales</t>
  </si>
  <si>
    <t>Tasas retributivas</t>
  </si>
  <si>
    <t>Alcantarillado urbano</t>
  </si>
  <si>
    <t>Saneamiento basico rural</t>
  </si>
  <si>
    <t>Residuos sólidos</t>
  </si>
  <si>
    <t>sostenibilidad recursos hídrico</t>
  </si>
  <si>
    <t>Plan Departamental de Aguas</t>
  </si>
  <si>
    <t>Control erosión cuencas</t>
  </si>
  <si>
    <t>VIAS</t>
  </si>
  <si>
    <t>VIVIENDA</t>
  </si>
  <si>
    <t>AGUA Y SANEAMIENTO</t>
  </si>
  <si>
    <t>Monitoreo de cuencas</t>
  </si>
  <si>
    <t>ENERGIA</t>
  </si>
  <si>
    <t>Alumbrado público</t>
  </si>
  <si>
    <t>Electrificación  Rural</t>
  </si>
  <si>
    <t>EQUIPAMENTO</t>
  </si>
  <si>
    <t>Edificio Municipal</t>
  </si>
  <si>
    <t>Planta de Sacrificio y plaza de ferias</t>
  </si>
  <si>
    <t>Bienes inmuebles</t>
  </si>
  <si>
    <t>Oficinas y centros poblados</t>
  </si>
  <si>
    <t>DIMENSION INSTITUCIONAL QUE SOÑAMOS</t>
  </si>
  <si>
    <t>Capacitación a los funcionarios</t>
  </si>
  <si>
    <t>Operación Página Web</t>
  </si>
  <si>
    <t>Ajuste Planta de Personal</t>
  </si>
  <si>
    <t>Sistemas</t>
  </si>
  <si>
    <t>PRODUCTIVIDAD</t>
  </si>
  <si>
    <t>Instalación Huertas, parcelas y viveros</t>
  </si>
  <si>
    <t>Capacitación agricultura orgánica</t>
  </si>
  <si>
    <t>Asistencia técnica directa rural</t>
  </si>
  <si>
    <t>Diagnóstico agropecuario municipal</t>
  </si>
  <si>
    <t>Formulación de proyectos productivos</t>
  </si>
  <si>
    <t>Capacitación en productividad a JAC, productores</t>
  </si>
  <si>
    <t>SECTOR AGROPECUARIO</t>
  </si>
  <si>
    <t>SECTOR MEDIO AMBIENTE</t>
  </si>
  <si>
    <t>Plan manejo integrado zona nevados</t>
  </si>
  <si>
    <t>conservación agua y suelo</t>
  </si>
  <si>
    <t>sistema de prevención de desastres</t>
  </si>
  <si>
    <t>Plan manejo residuos sólidos</t>
  </si>
  <si>
    <t>Producción material agricola y pecuario</t>
  </si>
  <si>
    <t>PLAN  DE INVERSIONES   MUNICIPIO DE HERVEO</t>
  </si>
  <si>
    <t>Construcción infraestructura educativa</t>
  </si>
  <si>
    <t>Mantenimiento Infraestrcutura educativa</t>
  </si>
  <si>
    <t>Ninguno desnutrido con hambre (Alimentación escolar)</t>
  </si>
  <si>
    <t>Apoyo al desarrollo educativo (Dotación)</t>
  </si>
  <si>
    <t>Transporte Escolar</t>
  </si>
  <si>
    <t>Apoyo y fortalecimiento de grupos ecológicos</t>
  </si>
  <si>
    <t>Apoyo y fortalecimiento de la Banda Musical Juvenil</t>
  </si>
  <si>
    <t>Mantenimiento y/o construcción de escenarios deportivos</t>
  </si>
  <si>
    <t>Seguridad alimentaria y nutricional</t>
  </si>
  <si>
    <t>Programa ampliado de inmunización</t>
  </si>
  <si>
    <t>Salud oral</t>
  </si>
  <si>
    <t>Escuelas saludables</t>
  </si>
  <si>
    <t>Canalización</t>
  </si>
  <si>
    <t>Enfermedades crónicas</t>
  </si>
  <si>
    <t>Promoción social</t>
  </si>
  <si>
    <t>Contratación de personal</t>
  </si>
  <si>
    <t>Salud de la infancia</t>
  </si>
  <si>
    <t>Riesgos profesionales</t>
  </si>
  <si>
    <t>Mantenimiento y dotación de bibliotecas</t>
  </si>
  <si>
    <t>Mantenimiento y remodelación de escenarios culturales</t>
  </si>
  <si>
    <t>Atención y apoyo a padres-madres cabeza de hogar</t>
  </si>
  <si>
    <t>Programas de discapacidad</t>
  </si>
  <si>
    <t>Protección integral a la niñez</t>
  </si>
  <si>
    <t>Protección integarl a la adolescencia</t>
  </si>
  <si>
    <t>Protección integral a la primera infancia</t>
  </si>
  <si>
    <t>Ajuste Planta de Personal-Acuerdos de reestructuración de pasivos</t>
  </si>
  <si>
    <t xml:space="preserve">EJE ESTRATÉGICO </t>
  </si>
  <si>
    <t>SECTOR</t>
  </si>
  <si>
    <t>METAS RESULTADO CUATRIENIO 2008 - 2011</t>
  </si>
  <si>
    <t>INDICADOR RESULTADO</t>
  </si>
  <si>
    <t>NOMBRE INDICADOR</t>
  </si>
  <si>
    <t>VALOR ESPERADO (31 DIC/11)</t>
  </si>
  <si>
    <t>SUBPROGRAMA</t>
  </si>
  <si>
    <t xml:space="preserve"> EL SUEÑO SOCIAL</t>
  </si>
  <si>
    <t>EDUCACIÓN</t>
  </si>
  <si>
    <t>Cobertura Educativa</t>
  </si>
  <si>
    <t>Aumentar la  cobertura educativa de 1825 a 2000 alumnos en las sedes educativas del Municipio</t>
  </si>
  <si>
    <t>Número de nuevos cupos educativos asignados</t>
  </si>
  <si>
    <t>Alimentación Escolar</t>
  </si>
  <si>
    <t>Transporte Escolar zona rural</t>
  </si>
  <si>
    <t xml:space="preserve">Subsidio economico </t>
  </si>
  <si>
    <t>Incrementar en un 5% la retención del sistema educativo</t>
  </si>
  <si>
    <t xml:space="preserve">Retención Escolar = (Número niños fin de año / Niños matriculados inicio año)x100 </t>
  </si>
  <si>
    <t xml:space="preserve"> Articulación de nuevas tecnologías al Sistema Educativo Municipal</t>
  </si>
  <si>
    <t>Dotación e Infraestructura educativa</t>
  </si>
  <si>
    <t xml:space="preserve"> Calidad educativa</t>
  </si>
  <si>
    <t xml:space="preserve">Mejorar el posicionamiento educativo Municipal en pruebas ICFES </t>
  </si>
  <si>
    <t>Posicionamiento de Inst. Educativas Públicas en pruebas de estado</t>
  </si>
  <si>
    <t>medio</t>
  </si>
  <si>
    <t xml:space="preserve"> Dotación de Material educativo (mapas, laminas, marcadores, guias) </t>
  </si>
  <si>
    <t>Proyectos ambientales  escolares</t>
  </si>
  <si>
    <t>consejo Municipal de Juventud</t>
  </si>
  <si>
    <t>Rediseño y Actualización de PEIs</t>
  </si>
  <si>
    <t>Cualificación de comunidad educativa</t>
  </si>
  <si>
    <t xml:space="preserve"> SALUD</t>
  </si>
  <si>
    <t>Acceso a la seguridad social</t>
  </si>
  <si>
    <t xml:space="preserve">Incremento de la cobertura en régimen subsidiado a 2000 Nuevos usuarios </t>
  </si>
  <si>
    <t>Número usuarios régimen subsidiado</t>
  </si>
  <si>
    <t>Plan obligatorio de Salud Subsidiado zona urbana y rural Municipio de Herveo (Continuidad y ampliación).</t>
  </si>
  <si>
    <t xml:space="preserve"> Salud pública</t>
  </si>
  <si>
    <t>Ejecutar el Plan de salud e intervencioncolectivas 2008-2011 para lograr la promoción y prevención en salud, y la reducción de la morbilidad y mortalidad en los habitantes del Municipio de Herveo</t>
  </si>
  <si>
    <t>Número de habitantes del municipio beneficiados</t>
  </si>
  <si>
    <t>Promocion de la salud oral</t>
  </si>
  <si>
    <t>Salud sexual y reproductiva</t>
  </si>
  <si>
    <t>Prevencion de enfermedades prevalentes en la infancia</t>
  </si>
  <si>
    <t>Salud alimentaria y Nutricional</t>
  </si>
  <si>
    <t>Promocion de estilos de vida saludable para la prevencion de enfermedades cronicas no transmisibles</t>
  </si>
  <si>
    <t>Inspeccion, vigilancia y control de Zoonosis y factores que contribuyen a una optima salud ambiental</t>
  </si>
  <si>
    <t>Sistema de Vigilancia en salud pública</t>
  </si>
  <si>
    <t>Plan Ampliado de Inmunizacion</t>
  </si>
  <si>
    <t>Canalizacion</t>
  </si>
  <si>
    <t>Salud Mental</t>
  </si>
  <si>
    <t>DEPORTE Y RECREACION</t>
  </si>
  <si>
    <t>Adecuación de escenarios deportivos</t>
  </si>
  <si>
    <t>Mejoramiento y adecuación de 22 escenarios deportivos del municipio</t>
  </si>
  <si>
    <t>Adecuación escenarios deportivos =(Número de escenarios adecuados / Número total de escenarios deportivos) x 100</t>
  </si>
  <si>
    <t>Adecuación y mejoramiento de escenarios deportivos</t>
  </si>
  <si>
    <t xml:space="preserve">construccion de tres polideportivos </t>
  </si>
  <si>
    <t>Apoyo a eventos y deporte asociado</t>
  </si>
  <si>
    <t>Vinculación y participación del 10% de la población Hervense en actividades deportivas</t>
  </si>
  <si>
    <t>Cobertura =(Población beneficiada / Población total) x 100</t>
  </si>
  <si>
    <t>Fomento a la actividad deportiva - campeonatos</t>
  </si>
  <si>
    <t>Apoyo a eventos deportivos</t>
  </si>
  <si>
    <t xml:space="preserve"> Realización de eventos y competencias </t>
  </si>
  <si>
    <t>Participación de 20 deportistas en juegos  Departamental o Nacionales</t>
  </si>
  <si>
    <t>Participación deportistas =(Número deportistas participantes / Número población objeto ) x 100</t>
  </si>
  <si>
    <t xml:space="preserve">Fase Municipal  o Departamental </t>
  </si>
  <si>
    <t>Fortalecimiento institucional</t>
  </si>
  <si>
    <t>Beneficiar a 100 deportistas del municipio con actividades deportivas</t>
  </si>
  <si>
    <t>Número deportistas beneficiados</t>
  </si>
  <si>
    <t>Todos Saludables</t>
  </si>
  <si>
    <t>mantenimiento de los parques publicos  institucional</t>
  </si>
  <si>
    <t>Fortalecimiento de escenarios culturales</t>
  </si>
  <si>
    <t>Número de ciudadanos participantes en actividades culturales</t>
  </si>
  <si>
    <t>Mantenimiento y remodelacion de escenarios culturales</t>
  </si>
  <si>
    <t>Difusión y comunicación cultural y artística</t>
  </si>
  <si>
    <t>fortalecer en un 15% los eventos culturales y artisticos</t>
  </si>
  <si>
    <t>85%</t>
  </si>
  <si>
    <t>Apoyo a eventos</t>
  </si>
  <si>
    <t>Realizar 4 proyectos de expresion oral, narrativa, cuento oratoria por medio de la emisora</t>
  </si>
  <si>
    <t>proyectos de expresion narrativa realizados</t>
  </si>
  <si>
    <t>4</t>
  </si>
  <si>
    <t>Fortalecimiento programa Red Municipal de Bibliotecas</t>
  </si>
  <si>
    <t>Fortalecimiento, mantenimiento y adecuación de espacios de la Red Municipal de Bibliotecas beneficiando a 2000 usuarios</t>
  </si>
  <si>
    <t>Número de usuarios beneficiados</t>
  </si>
  <si>
    <t xml:space="preserve"> Mantenimiento, funcionamiento, capacitación y dotación de Red de Bibliotecas y  Ludotecas </t>
  </si>
  <si>
    <t>Atención a discapacitados</t>
  </si>
  <si>
    <t>Atención al 20% de la población discapacitada del Municipio</t>
  </si>
  <si>
    <t>Cobertura =(Número de personas atendidas / Población total discapacitada) x 100</t>
  </si>
  <si>
    <t>Ayudas Tecnicas</t>
  </si>
  <si>
    <t>Lograr que el 20% de las familias de nivel 1 salgan de la pobreza extrema</t>
  </si>
  <si>
    <t>cobertura=(numero de familias atendidas/numero total de familias sisben 1)* 100</t>
  </si>
  <si>
    <t xml:space="preserve">acompañamiento social y comunitario </t>
  </si>
  <si>
    <t xml:space="preserve"> Niñez</t>
  </si>
  <si>
    <t>Incrementar en un 50% la atención integral a los niños del municipio de Herveo</t>
  </si>
  <si>
    <t>Número de niños atendidos integralmente</t>
  </si>
  <si>
    <t>Dia Internacional del Niño</t>
  </si>
  <si>
    <t>Organizaciones sociales</t>
  </si>
  <si>
    <t>Creación de espacios y ejecución de procesos pedagógicos en 100% de juntas de accion comunal</t>
  </si>
  <si>
    <t>Cobertura =(juntas de accion comunal atendidas / Total juntas accion comunal) x 100</t>
  </si>
  <si>
    <t>Creacion de un comité  de Alertas Tempranas CAT</t>
  </si>
  <si>
    <t xml:space="preserve">Acompañamiento y apoyo en en el desarrollo de actividades de las JAC </t>
  </si>
  <si>
    <t>Atención a las Madres Cabeza de Familia</t>
  </si>
  <si>
    <t>Incrementar la atención integral a 80 madres cabeza de familia del municipio de Herveo</t>
  </si>
  <si>
    <t>Número de mujeres atendidas</t>
  </si>
  <si>
    <t>Organización, cualificación y fortalecimiento de organizaciones de mujeres</t>
  </si>
  <si>
    <t>Atención al Adulto Mayor</t>
  </si>
  <si>
    <t xml:space="preserve">Atención integral a 100 adultos mayores del municipio </t>
  </si>
  <si>
    <t>Número de personas atendidas</t>
  </si>
  <si>
    <t>Centro de Atención integral al Adulto Mayor</t>
  </si>
  <si>
    <t>Protección Social al adulto mayor</t>
  </si>
  <si>
    <t>Atención integral a Desplazados</t>
  </si>
  <si>
    <t>Incrementar al 10% la atención integral a la población desplazada</t>
  </si>
  <si>
    <t>Cobertura =(Número de personas atendidas / Total población desplazada) x 100</t>
  </si>
  <si>
    <t>Atender oportunamente las victimas del desplazamiento  forzado</t>
  </si>
  <si>
    <t>Juventud</t>
  </si>
  <si>
    <t>Desarrollar políticas públicas que permitan el mejoramiento de la calidad de vida de 100 jovenes del Municipio de Herveo</t>
  </si>
  <si>
    <t>Número de jovenes beneficados</t>
  </si>
  <si>
    <t>Convenio ACJ</t>
  </si>
  <si>
    <t>Defensa y Seguridad</t>
  </si>
  <si>
    <t>creacion de espacio de asesoria y acompañamiento para la comunidad</t>
  </si>
  <si>
    <t>cobertura=( total comunidad/personas atendidas)</t>
  </si>
  <si>
    <t>comisaria de familia</t>
  </si>
  <si>
    <t>Seguridad ciudadana y preservacion del orden público</t>
  </si>
  <si>
    <t>Inspecciones de Policia</t>
  </si>
  <si>
    <t xml:space="preserve"> LA INFRAESTRUCTURA QUE SOÑAMOS</t>
  </si>
  <si>
    <t>AGUA POTABLE Y SANEAMIENTO BASICO</t>
  </si>
  <si>
    <t>Agua potable</t>
  </si>
  <si>
    <t>Ofrecer agua de calidad al 100% de la publacion urbana, todo el año</t>
  </si>
  <si>
    <t>Calidad del servicio de acueducto   (Número interrupciones del servicio/año)=0</t>
  </si>
  <si>
    <t>acueducto urbano</t>
  </si>
  <si>
    <t>Suministrar agua de calidad permanentemente a los 2500 habitantes del area urbana del Municipio.</t>
  </si>
  <si>
    <t>Acueductos Rurales</t>
  </si>
  <si>
    <t>Construcion o rehabilitacion de 3 acueductos rurales</t>
  </si>
  <si>
    <t>Sostenibilidad recursos Hidricos</t>
  </si>
  <si>
    <t xml:space="preserve">Adquirir o Fortelecer 3 predios donde nacen acueductos </t>
  </si>
  <si>
    <t>plan departamental de aguas</t>
  </si>
  <si>
    <t>Monitoreo de   cuencas hidrográficas</t>
  </si>
  <si>
    <t>Monitoreo de 4  cuencas hidrográficas en el Municipio de Herveo</t>
  </si>
  <si>
    <t xml:space="preserve"> Monitoreo y detección de fugas</t>
  </si>
  <si>
    <t>Monitoreo anual de 8 Km de red de acueductos</t>
  </si>
  <si>
    <t>Saneamiento Básico</t>
  </si>
  <si>
    <t>Incrementar la cobertura en saneamiento básico Rural al 60%</t>
  </si>
  <si>
    <t>Cobertura en saneamiento básico Rural</t>
  </si>
  <si>
    <t>mejoramiento de condiciones de saneamiento basico Rural</t>
  </si>
  <si>
    <t xml:space="preserve">Construcion de 110 unidades  Sanitarias con pozo septico </t>
  </si>
  <si>
    <t>Residuos  solidos</t>
  </si>
  <si>
    <t>Realizar la recoleccion y disposicion final de residuos solidos 2 veces por semana</t>
  </si>
  <si>
    <t>Control de erosión de cuentas</t>
  </si>
  <si>
    <t>plan maestro de alcantarillado y pago de tasas retributivas</t>
  </si>
  <si>
    <t>Ejecutar el 48% del Plan Maestro de alcantarillado</t>
  </si>
  <si>
    <t>Empresa de servicios Publicos</t>
  </si>
  <si>
    <t>Fortalecimiento de la Empresa de Servicios Publicos en un 50% en cuanto a su estructura administrativa y financiera</t>
  </si>
  <si>
    <t>Mejoramiento y reorganización de estructura administrativa</t>
  </si>
  <si>
    <t>Levantamiento de informacion contable para el registro  en el SUI</t>
  </si>
  <si>
    <t>Organizar la empresa de servicios publicos de Herveo</t>
  </si>
  <si>
    <t>Mejoramiento programa comercial</t>
  </si>
  <si>
    <t>Mejorar el sistema de recaudo, software, cartera, catastro de usuarios de redes, actualización tarifas y calificación de riesgos</t>
  </si>
  <si>
    <t>ALUMBRADO PUBLICO</t>
  </si>
  <si>
    <t>Alumbrado publico</t>
  </si>
  <si>
    <t>Mantener la cobertura del alumbrado público operando en un 80%</t>
  </si>
  <si>
    <t>Cobertura en alumbrado publico</t>
  </si>
  <si>
    <t>Repacion en falla  del alumbrado publico en 100%</t>
  </si>
  <si>
    <t>300 lamparas en buen estado</t>
  </si>
  <si>
    <t>Electrificacion</t>
  </si>
  <si>
    <t>Ampliacion y mantenimiento de infraestructura electrica</t>
  </si>
  <si>
    <t>Numero de viviendas</t>
  </si>
  <si>
    <t>Ampliacion de redes electricas</t>
  </si>
  <si>
    <t>Instalacion del servicio a 150 viviendas</t>
  </si>
  <si>
    <t>PLAN VIAL</t>
  </si>
  <si>
    <t>Pavimentación, repavimentación y mantenimiento de red vial del Municipio de Herveo</t>
  </si>
  <si>
    <t>Recuperacion del 25% de la red vial</t>
  </si>
  <si>
    <t>% Recuperación =(Kms. Via recuperados / Kms. Total de via) x 100</t>
  </si>
  <si>
    <t>red vial</t>
  </si>
  <si>
    <t>Realizar mejoramiento a 1000 m2 de calles del Municipio</t>
  </si>
  <si>
    <t>Realizar mantenimiento a 25 caminos veredales</t>
  </si>
  <si>
    <t>Realizar mantenimiento y mejoramiento a 75Km de red vial rural</t>
  </si>
  <si>
    <t>Diseño, estudio, y construcción de puentes peatonales</t>
  </si>
  <si>
    <t>Construcción de puentes  peatonales</t>
  </si>
  <si>
    <t>No. de puentes construidos</t>
  </si>
  <si>
    <t>Diseño estudio y construccion de puentes</t>
  </si>
  <si>
    <t xml:space="preserve">Construccion y/o mantenimiento de tres puentes peatonales </t>
  </si>
  <si>
    <t>VIVIENDA DIGNA</t>
  </si>
  <si>
    <t>Planes parciales de vivienda</t>
  </si>
  <si>
    <t>Beneficiar a 1000 Personas con el programas  vivienda</t>
  </si>
  <si>
    <t>Número de personas beneficiadas</t>
  </si>
  <si>
    <t>mejoramiento de vivienda</t>
  </si>
  <si>
    <t>Ayuda para  mejoramiento a 250 viviendas urbanas</t>
  </si>
  <si>
    <t>titulacion de predios</t>
  </si>
  <si>
    <t>Estudio para la Titularizacion de predios</t>
  </si>
  <si>
    <t>reubicacion de viviendas</t>
  </si>
  <si>
    <t>Apoyo a  300 viviendas damnificadas por la ola invernal</t>
  </si>
  <si>
    <t>INFRAESTRUCTURA A CARGO DEL MUNICIPIO</t>
  </si>
  <si>
    <t>equipamento Municipal en buen estado</t>
  </si>
  <si>
    <t>100% de equipamento Municipal en buen estado</t>
  </si>
  <si>
    <t>% de equipamento en buen estado</t>
  </si>
  <si>
    <t>Realizar labores de mantenimiento y conservación del edificio municipal</t>
  </si>
  <si>
    <t>Planta de sacrificios y plaza de ferias</t>
  </si>
  <si>
    <t>Adecuar las dos infraestructuras a la normatividad vigente</t>
  </si>
  <si>
    <t>Galerias de mercado</t>
  </si>
  <si>
    <t>Recuperación del uso social de la galeria al servicio de la comunidad</t>
  </si>
  <si>
    <t>Oficinas y sedes centros poblados</t>
  </si>
  <si>
    <t>Realizar mantenimiento  en estas sedes</t>
  </si>
  <si>
    <t>Parques y zonas verdes recuperados</t>
  </si>
  <si>
    <t>100% del espacio publico(PARQUES Y ZONAS VERDES) ADECUADO</t>
  </si>
  <si>
    <t>% de espacios publicos adecuados</t>
  </si>
  <si>
    <t>Parque publicos</t>
  </si>
  <si>
    <t xml:space="preserve">Realizar labores de embellecimiento y cuidado del parque Principal </t>
  </si>
  <si>
    <t>PRODUCTIVIDAD PARA  FORTALECER EL SUEÑO ECONOMICO</t>
  </si>
  <si>
    <t>SECTOR AGROPECUARIO Y AMBIENTAL</t>
  </si>
  <si>
    <t>Mejoramiento productividad agropecuaria y Planes de seguridad alimentaria</t>
  </si>
  <si>
    <t>Incrementar la Economía campesina en 15%</t>
  </si>
  <si>
    <t>Economía Campesina =( Número de productores campesinos 2011 / Número de productores campesinos Dic 2007) x 100</t>
  </si>
  <si>
    <t>Capacitación en productividad agropecuaria a asociaciones campesinas y JAC</t>
  </si>
  <si>
    <t>Instalacion de huertas, parcelas y viveros comunitarios y escolares</t>
  </si>
  <si>
    <t>Capacitación en agricultura orgánica</t>
  </si>
  <si>
    <t>Asociatividad</t>
  </si>
  <si>
    <t>Asistencia técnica directa agropecuaria, individual o grupal</t>
  </si>
  <si>
    <t>formulacion de proyectos productivos</t>
  </si>
  <si>
    <t>Producción de material agrícola y pecuario</t>
  </si>
  <si>
    <t>Manejo integral a zonas de interés ambiental en Herveo</t>
  </si>
  <si>
    <t>Fomentar la conservar y restauración de áreas ambientalmente prioritarias para el municipio de Herveo</t>
  </si>
  <si>
    <t>Indices de contaminación ambiental dentro de los límites de tolerancia</t>
  </si>
  <si>
    <t>Conservación de agua y suelo en el municipio de Herveo</t>
  </si>
  <si>
    <t>Prevención de desastres</t>
  </si>
  <si>
    <t>Preparar a la comunidad para que responda a situaciones de emergencia y desastres</t>
  </si>
  <si>
    <t>Planes de emergencia por comunas</t>
  </si>
  <si>
    <t>cultura de prevencion</t>
  </si>
  <si>
    <t>EL GOBIERNO QUE SOÑAMOS</t>
  </si>
  <si>
    <t>FORTALECIMIENTO INSTITUCIONAL</t>
  </si>
  <si>
    <t>Pasivo pensional</t>
  </si>
  <si>
    <t>Lograr el calculo del 100% de las cuotas partes pensionales</t>
  </si>
  <si>
    <t>Actualizar el calculo del pasivo pensional</t>
  </si>
  <si>
    <t>Cuantificacion de las cuotas partes pensionales</t>
  </si>
  <si>
    <t xml:space="preserve"> Fortalecimiento programas capacitacitación de servidores públicos</t>
  </si>
  <si>
    <t xml:space="preserve">Lograr el 40% de autocontrol del recurso humano a nivel de la administración Municipal para el logro en la calidad administrativa </t>
  </si>
  <si>
    <t>Fortalecimiento del recurso humano en autocontrol</t>
  </si>
  <si>
    <t>Ajustar y  Capacitar la planta de personal</t>
  </si>
  <si>
    <t>Implementación de tecnología computacional</t>
  </si>
  <si>
    <t>Lograr un 50% de integración de sistemas de información de la Alcaldía Municipal</t>
  </si>
  <si>
    <t>% Dependencias conectadas =(Número dependencias en línea / Número total dependencias) x 100</t>
  </si>
  <si>
    <t>Pagina WEB</t>
  </si>
  <si>
    <t>Mantenimiento y actualizacion de Sistemas Informaticos</t>
  </si>
  <si>
    <t>Suministro de 550 refrigerios a estudiantes</t>
  </si>
  <si>
    <t>Entrega de 406 subsidios escolares</t>
  </si>
  <si>
    <t>30% de las instituciones educativas con infraestructura informatica y de conectividad implementada</t>
  </si>
  <si>
    <t>10 escuelas dotadas con equipo de computo</t>
  </si>
  <si>
    <t>4 nuevas aulas construidas</t>
  </si>
  <si>
    <t>34 Sedes educativas mejoradas y adecuadas en infraestructura educativa</t>
  </si>
  <si>
    <t>4 Instituciones educativas  dotadas con material y medios pedagógicos</t>
  </si>
  <si>
    <t>formular cuatro proyectos ambientales</t>
  </si>
  <si>
    <t>fortalecer el Consejo Municipal de Juventud</t>
  </si>
  <si>
    <t>2 Instituciones educativas con énfasis en agroindustria o agricultura</t>
  </si>
  <si>
    <t xml:space="preserve">Capacitación a 80 jovenes de 10 y 11 en derecho humano y participacion ciudadana </t>
  </si>
  <si>
    <t>Ampliación de 2000 Nuevos usuarios en régimen subsidiado</t>
  </si>
  <si>
    <t>garantizar la continuidad al servicio a 4528 afiliados</t>
  </si>
  <si>
    <t>Vigilancia y control de EPS -RS (8 Interventorias)</t>
  </si>
  <si>
    <t>Realizar 136 jornadas en educacion sobre factores protectores para la salud oral</t>
  </si>
  <si>
    <t>Realizar  en 15 veredas del Municipio acciones dirigidas a garantizar una adecuada salud sexual y reproductiva centradas en las etapas de la sexualidad, adolescencia, ETS,cancer de cuello uterinoy mama, planificacion familiar, maternidad segura y violencia domestica.</t>
  </si>
  <si>
    <t xml:space="preserve">Contribuir a la reduccion de enfermedades prevalentes en 838 niños mediante la estrategia AIEPI, fortaleciendo las redes Institucionales, comunitarias y clinicas </t>
  </si>
  <si>
    <t xml:space="preserve">Atención a 15 sedes  educativas en actividades  IEC que promuevan la salud, prevengan la enfermedad y se orienten hacia el manejo de entornos saludables </t>
  </si>
  <si>
    <t>Contribuir al mejoramiento de la salud alimentaria y nutricional  a 1956 personas del Municipio</t>
  </si>
  <si>
    <t>Promover estilos de vida saludables y prevenir los principales factores de riesgo de las enfermedades cronicas no transmisibles 480 adultos</t>
  </si>
  <si>
    <t>Realizar I.E.C sobre consumo de carne madura, consumo correcto de sal yodada y fluorizada, y consumo de panela procesada de manera higienica, sanitaria y exenta de blanqueadores y colorantes a 250 personas</t>
  </si>
  <si>
    <t>Realizar 4 capacitaciones a la comunidad sobre la promocion prevencion y control de la rabia canina y silvestre</t>
  </si>
  <si>
    <t>Vigilancia a la totalidad de eventos de salud realizados en el municipio de Herveo</t>
  </si>
  <si>
    <t>Desarrollar 16 jornadas de vacunacion deacuerdo a la programacion Nacional y el apoyo en la etapa de prejornada  y postjornada</t>
  </si>
  <si>
    <t>Canalizar 15 veredas en el Municipio</t>
  </si>
  <si>
    <t>Fomentar el fortalecimiento para la red de Salud Mental que propicie acciones de prevencion de  la enfermedad  y promocion de la salud mental en el municipio, integrando todos los ciclos vitales a las 20 Instituciones que conforma la Red</t>
  </si>
  <si>
    <t>22 Escenarios deportivos adecuados y mejorados</t>
  </si>
  <si>
    <t>3 polideportivos construidos</t>
  </si>
  <si>
    <t>Realizacion de 4 campeonatos</t>
  </si>
  <si>
    <t>Dotar 4 Instituciones Educativas de implementos Deportivos</t>
  </si>
  <si>
    <t xml:space="preserve">Apoyo a 50 deportistas en juegos  Municipales o Departamentales </t>
  </si>
  <si>
    <t>Creación de una Escuela  de formacion Deportiva para beneficio de 120 niños</t>
  </si>
  <si>
    <t>Un gimnasio funcionando</t>
  </si>
  <si>
    <t>200 M2 mejorados</t>
  </si>
  <si>
    <t>Apoyo a 6 eventos artisticos y culturales</t>
  </si>
  <si>
    <t xml:space="preserve">Apoyar la banda musical </t>
  </si>
  <si>
    <t>Crear un grupo de danzas y un grupo de teatro</t>
  </si>
  <si>
    <t xml:space="preserve">Realizacion de 4 proyectos de expresion narrativa </t>
  </si>
  <si>
    <t>Dotacion de material bibliografico, didactico, equipos, bienes muebles y audiovisuales a 2 bibliotecas y /o 1 ludotecas</t>
  </si>
  <si>
    <t>Dotacion de ayudas tecnicas a 10 discapacitados</t>
  </si>
  <si>
    <t>60%  de las familias cubiertas por el trabajo de los cogestores</t>
  </si>
  <si>
    <t>vinculacion de las 172 familias a la oferta estatal y al programa vivienda saludable</t>
  </si>
  <si>
    <t>850 niños beneficiados en celebración anual del dia del niño</t>
  </si>
  <si>
    <t>Conformación de un comité de alertas tempranas</t>
  </si>
  <si>
    <t>Realizar 48 actividades de divulgación y orientacion para la participacion de mecanismos participativos</t>
  </si>
  <si>
    <t>80  Mujeres capacitadas en artes y oficios</t>
  </si>
  <si>
    <t>Apoyar el fortalecimiento y operación del asilo de caridad san vicente</t>
  </si>
  <si>
    <t>400 Subsidios a Adultos Mayores</t>
  </si>
  <si>
    <t>Desplazados atendidos  con el pago de arrendamiento de alojamiento temporal</t>
  </si>
  <si>
    <t>Realizar 4 convenios para el desarrollo de programas sociales dirigidos a la juventud</t>
  </si>
  <si>
    <t>conformar y hacer operativa la comisaria de familia</t>
  </si>
  <si>
    <t>Apoyo a 192 acciones de seguridad ciudadana</t>
  </si>
  <si>
    <t>3 Inspecciones funcionando</t>
  </si>
  <si>
    <t>elaborar un convenio entre la IPS local y la registraduria para registrar todos los niños que nacen en el Hospital</t>
  </si>
  <si>
    <t>METAS PRODUCTO 2011</t>
  </si>
  <si>
    <t xml:space="preserve"> 15 Capacitaciones en productividad agropecuaria </t>
  </si>
  <si>
    <t>Instalación de 60 Huertas comunitarias</t>
  </si>
  <si>
    <t>4 Capacitaciones en agricultura orgánica</t>
  </si>
  <si>
    <t xml:space="preserve">Orientacion  cuatro asociaciones agropecuarias en el Municipio </t>
  </si>
  <si>
    <t>100 Visitas técnicas agropecuarias</t>
  </si>
  <si>
    <t>Inmplementacion de 30 hectarias de café especializado</t>
  </si>
  <si>
    <t>Implementacion de 30 hectarias de platano con BPA</t>
  </si>
  <si>
    <t>mejoramiento de 50 hectareas de pradera</t>
  </si>
  <si>
    <t>Comercializacion de 50 toneladas de productos agropecuarios</t>
  </si>
  <si>
    <t>mejoramiento de 50 hectareas de caña</t>
  </si>
  <si>
    <t>Implementacion de 10 hectarias de hortaliza</t>
  </si>
  <si>
    <t>50 Kg. Lombriz roja californiana</t>
  </si>
  <si>
    <t>Capacitación de 20 Agricultores en el tema de conservación de agua y suelo</t>
  </si>
  <si>
    <t xml:space="preserve">Convenio para las actividades de prevencion y emergencias </t>
  </si>
  <si>
    <t>Capacitar a 100 familias en separacion en la fuente de residuos</t>
  </si>
  <si>
    <t>Contratar la cantificación de las cuotas partes pensionales cobradas y adeudadas</t>
  </si>
  <si>
    <t>Realizar 15 capacitaciones a servidores publicos</t>
  </si>
  <si>
    <t>Propuesta de ajuste a la planta de personal municipal</t>
  </si>
  <si>
    <t>Ajustar la planta de personal al numero requerido para operar con eficiencia</t>
  </si>
  <si>
    <t>Fortalecimiento  y operación de la pagina WEB del Municipio</t>
  </si>
  <si>
    <t>Adquisición de 24 elementos de computo para la optimizacion de la gestion administrativa</t>
  </si>
  <si>
    <t>Adquisicion de equipo de computo cumpliendo con los requisitos exigidos para el funcionamiento del Sisben</t>
  </si>
  <si>
    <t>Adquisición de  Software</t>
  </si>
  <si>
    <t>Mantenimiento del Software Financiero</t>
  </si>
  <si>
    <t>PRESUPUESTO TOTAL</t>
  </si>
  <si>
    <t>COSTOS EN MILES DE PESOS Y FUENTES DE FINANCIACION</t>
  </si>
  <si>
    <t>SGP</t>
  </si>
  <si>
    <t>MUNICIPIO</t>
  </si>
  <si>
    <t>COFINANCIACION</t>
  </si>
  <si>
    <t>OTROS</t>
  </si>
  <si>
    <t xml:space="preserve">384 estudiantes con transporte escolar   </t>
  </si>
  <si>
    <t>Transferencia de recursos</t>
  </si>
  <si>
    <t>Contruir un muro de contención en la cuenca abastecedora de acueducto</t>
  </si>
  <si>
    <t>TOTAL EDUCACION</t>
  </si>
  <si>
    <t>RESPONSABLES</t>
  </si>
  <si>
    <t>COMISARIA DE FAMILIA</t>
  </si>
  <si>
    <t>SECRETARIA DE DESARROLLO SOCIAL</t>
  </si>
  <si>
    <t>Ampliación de 500 Nuevos usuarios en régimen subsidiado</t>
  </si>
  <si>
    <t>Vigilancia y control de EPS -RS (2 Interventorias)</t>
  </si>
  <si>
    <t>Realizar 34 jornadas en educacion sobre factores protectores para la salud oral</t>
  </si>
  <si>
    <t>Contribuir al mejoramiento de la salud alimentaria y nutricional  a 489 personas del Municipio</t>
  </si>
  <si>
    <t>Promover estilos de vida saludables y prevenir los principales factores de riesgo de las enfermedades cronicas no transmisibles 120 adultos</t>
  </si>
  <si>
    <t>SECRETARIA DE DESARROLLO SOCIAL, DIRECTOR PLAN LOCAL DE SALUD</t>
  </si>
  <si>
    <t>TOTAL SALUD</t>
  </si>
  <si>
    <t>INPECTOR SANITARIO</t>
  </si>
  <si>
    <t>TOTAL DEPORTE Y RECREACION</t>
  </si>
  <si>
    <t>SECRETARIA DE DESARROLLO SOCIAL, COMITÉ DE DEPORTES, MONITOR DE DEPORTES INDEPORTES</t>
  </si>
  <si>
    <t>5 Escenarios deportivos adecuados y mejorados</t>
  </si>
  <si>
    <t>1 polideportivos construidos</t>
  </si>
  <si>
    <t>SECRETARIA DE DESARROLLO SOCIAL, CONSEJO MUNICIPAL DE CULTURA</t>
  </si>
  <si>
    <t>TOTAL CULTURA</t>
  </si>
  <si>
    <t>Dotacion de ayudas tecnicas a 2 discapacitados</t>
  </si>
  <si>
    <t>SECRETARIA DE DESARROLLO SOCIAL, COMISARIA DE FAMILIA</t>
  </si>
  <si>
    <t>DIRECCION PLAN DE SALUD PUBLICA</t>
  </si>
  <si>
    <t>TOTAL POBLACION VULNERABLE</t>
  </si>
  <si>
    <t>TOTAL DEFENSA Y SEGURIDAD</t>
  </si>
  <si>
    <t>ALCALDE MUNICIPAL, SECRETARIA GENERAL Y DE GOBIERNO</t>
  </si>
  <si>
    <t>Suministrar agua de calidad permanentemente a los 2500 habitantes del area urbana del Municipio.(FSRD)</t>
  </si>
  <si>
    <t>Pago de tasa retributiva</t>
  </si>
  <si>
    <t>EMPOHERVEO ESP SA</t>
  </si>
  <si>
    <t>ALCALDE MUNICIPAL, SECRETARIA DE HACIENDA, SECRETARIA DE PLANEACION</t>
  </si>
  <si>
    <t>ALCALDE MUNICIPAL, SECRETARIA DE PLANEACION</t>
  </si>
  <si>
    <t>SECRETARIA DE HACIENDA</t>
  </si>
  <si>
    <t>TOTAL AGUA POTABLE Y SANEAMIENTO BASICO</t>
  </si>
  <si>
    <t xml:space="preserve">Construccion y/o mantenimiento de un puente peatonal </t>
  </si>
  <si>
    <t>Realizar mantenimiento y mejoramiento a 20Km de red vial rural</t>
  </si>
  <si>
    <t>Apoyo a  75 viviendas damnificadas por la ola invernal</t>
  </si>
  <si>
    <t>Ayuda para  mejoramiento a 70 viviendas urbanas</t>
  </si>
  <si>
    <t xml:space="preserve"> TOTAL INFRAESTRUCTURA </t>
  </si>
  <si>
    <t>ALCALDE MUNICIPAL, SECRETARIA DE PLANEACION E INFRAESTRUCTURA</t>
  </si>
  <si>
    <t>Convenio con el cuerpo de bomberos para las actividades de prevencion y emergencias y fortalecimiento de los CLOPAD</t>
  </si>
  <si>
    <t>TOTAL SECTOR AGROPECUARIO</t>
  </si>
  <si>
    <t>Desarrollar procesos integrales de evaluación institucional y reorganización administrativa</t>
  </si>
  <si>
    <t>Adquisición de 6 elementos de computo para la optimizacion de la gestion administrativa</t>
  </si>
  <si>
    <t>ALCALDE MUNICIPAL, SECRETARIA GENERAL Y DE GOBIERNO, OFICINA DE CONTROL INTERNO</t>
  </si>
  <si>
    <t>TOTAL GOBERNABILIDAD</t>
  </si>
  <si>
    <t>TOTAL PRESUPUESTO 2011</t>
  </si>
  <si>
    <t>ALCALDE MUNICIPAL, SECRETARIA DE DESARROLLO SOCIAL</t>
  </si>
  <si>
    <t>PLAN OPERATIVO ANUAL DE INVERSIONES 2011 -POAI-</t>
  </si>
  <si>
    <t>MUNICIPIO DE HERVEO - TOLIMA</t>
  </si>
  <si>
    <t>Elaboró: Magda Liliana Avila</t>
  </si>
  <si>
    <t>Revisó: Jaime Alberto Alarcón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</si>
</sst>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* #,##0_);_(* \(#,##0\);_(* &quot;-&quot;??_);_(@_)"/>
    <numFmt numFmtId="187" formatCode="#,##0.0"/>
    <numFmt numFmtId="188" formatCode="_(* #,##0.0_);_(* \(#,##0.0\);_(* &quot;-&quot;??_);_(@_)"/>
    <numFmt numFmtId="189" formatCode="_-* #,##0\ _€_-;\-* #,##0\ _€_-;_-* &quot;-&quot;??\ _€_-;_-@_-"/>
    <numFmt numFmtId="190" formatCode="_ * #,##0_ ;_ * \-#,##0_ ;_ * &quot;-&quot;??_ ;_ @_ "/>
    <numFmt numFmtId="191" formatCode="0.0"/>
    <numFmt numFmtId="192" formatCode="0.000"/>
    <numFmt numFmtId="193" formatCode="#,##0;[Red]#,##0"/>
    <numFmt numFmtId="194" formatCode="#,##0.000"/>
    <numFmt numFmtId="195" formatCode="#,##0.0;[Red]#,##0.0"/>
    <numFmt numFmtId="196" formatCode="_(* #,##0.000_);_(* \(#,##0.000\);_(* &quot;-&quot;??_);_(@_)"/>
    <numFmt numFmtId="197" formatCode="0.0%"/>
  </numFmts>
  <fonts count="46">
    <font>
      <sz val="10"/>
      <name val="Arial"/>
      <family val="0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57">
    <xf numFmtId="0" fontId="0" fillId="0" borderId="0" xfId="0" applyAlignment="1">
      <alignment/>
    </xf>
    <xf numFmtId="1" fontId="3" fillId="0" borderId="0" xfId="49" applyNumberFormat="1" applyFont="1" applyFill="1" applyBorder="1" applyAlignment="1">
      <alignment horizontal="right" vertical="top"/>
    </xf>
    <xf numFmtId="186" fontId="2" fillId="0" borderId="0" xfId="49" applyNumberFormat="1" applyFont="1" applyFill="1" applyBorder="1" applyAlignment="1">
      <alignment horizontal="justify" vertical="top"/>
    </xf>
    <xf numFmtId="186" fontId="4" fillId="0" borderId="0" xfId="49" applyNumberFormat="1" applyFont="1" applyFill="1" applyBorder="1" applyAlignment="1">
      <alignment/>
    </xf>
    <xf numFmtId="186" fontId="4" fillId="0" borderId="0" xfId="49" applyNumberFormat="1" applyFont="1" applyFill="1" applyAlignment="1">
      <alignment/>
    </xf>
    <xf numFmtId="186" fontId="4" fillId="33" borderId="0" xfId="49" applyNumberFormat="1" applyFont="1" applyFill="1" applyAlignment="1">
      <alignment/>
    </xf>
    <xf numFmtId="4" fontId="3" fillId="0" borderId="0" xfId="55" applyNumberFormat="1" applyFont="1" applyFill="1" applyBorder="1" applyAlignment="1">
      <alignment/>
    </xf>
    <xf numFmtId="186" fontId="3" fillId="0" borderId="0" xfId="49" applyNumberFormat="1" applyFont="1" applyFill="1" applyBorder="1" applyAlignment="1">
      <alignment/>
    </xf>
    <xf numFmtId="186" fontId="3" fillId="0" borderId="0" xfId="49" applyNumberFormat="1" applyFont="1" applyFill="1" applyAlignment="1">
      <alignment/>
    </xf>
    <xf numFmtId="186" fontId="3" fillId="0" borderId="0" xfId="49" applyNumberFormat="1" applyFont="1" applyAlignment="1">
      <alignment/>
    </xf>
    <xf numFmtId="9" fontId="3" fillId="0" borderId="0" xfId="55" applyFont="1" applyFill="1" applyBorder="1" applyAlignment="1">
      <alignment horizontal="center"/>
    </xf>
    <xf numFmtId="4" fontId="3" fillId="33" borderId="0" xfId="55" applyNumberFormat="1" applyFont="1" applyFill="1" applyBorder="1" applyAlignment="1">
      <alignment/>
    </xf>
    <xf numFmtId="186" fontId="3" fillId="33" borderId="0" xfId="49" applyNumberFormat="1" applyFont="1" applyFill="1" applyAlignment="1">
      <alignment/>
    </xf>
    <xf numFmtId="186" fontId="3" fillId="34" borderId="0" xfId="49" applyNumberFormat="1" applyFont="1" applyFill="1" applyAlignment="1">
      <alignment/>
    </xf>
    <xf numFmtId="4" fontId="3" fillId="35" borderId="0" xfId="55" applyNumberFormat="1" applyFont="1" applyFill="1" applyBorder="1" applyAlignment="1">
      <alignment/>
    </xf>
    <xf numFmtId="186" fontId="4" fillId="35" borderId="0" xfId="49" applyNumberFormat="1" applyFont="1" applyFill="1" applyBorder="1" applyAlignment="1">
      <alignment/>
    </xf>
    <xf numFmtId="186" fontId="4" fillId="35" borderId="0" xfId="49" applyNumberFormat="1" applyFont="1" applyFill="1" applyAlignment="1">
      <alignment/>
    </xf>
    <xf numFmtId="186" fontId="3" fillId="35" borderId="0" xfId="49" applyNumberFormat="1" applyFont="1" applyFill="1" applyAlignment="1">
      <alignment/>
    </xf>
    <xf numFmtId="4" fontId="3" fillId="35" borderId="0" xfId="55" applyNumberFormat="1" applyFont="1" applyFill="1" applyBorder="1" applyAlignment="1">
      <alignment/>
    </xf>
    <xf numFmtId="186" fontId="3" fillId="35" borderId="0" xfId="49" applyNumberFormat="1" applyFont="1" applyFill="1" applyBorder="1" applyAlignment="1">
      <alignment/>
    </xf>
    <xf numFmtId="186" fontId="3" fillId="35" borderId="0" xfId="49" applyNumberFormat="1" applyFont="1" applyFill="1" applyAlignment="1">
      <alignment/>
    </xf>
    <xf numFmtId="186" fontId="4" fillId="33" borderId="0" xfId="49" applyNumberFormat="1" applyFont="1" applyFill="1" applyBorder="1" applyAlignment="1">
      <alignment/>
    </xf>
    <xf numFmtId="186" fontId="4" fillId="34" borderId="0" xfId="49" applyNumberFormat="1" applyFont="1" applyFill="1" applyBorder="1" applyAlignment="1">
      <alignment/>
    </xf>
    <xf numFmtId="186" fontId="4" fillId="34" borderId="0" xfId="49" applyNumberFormat="1" applyFont="1" applyFill="1" applyAlignment="1">
      <alignment/>
    </xf>
    <xf numFmtId="186" fontId="2" fillId="0" borderId="0" xfId="49" applyNumberFormat="1" applyFont="1" applyFill="1" applyBorder="1" applyAlignment="1">
      <alignment/>
    </xf>
    <xf numFmtId="186" fontId="2" fillId="0" borderId="0" xfId="49" applyNumberFormat="1" applyFont="1" applyFill="1" applyAlignment="1">
      <alignment/>
    </xf>
    <xf numFmtId="186" fontId="2" fillId="36" borderId="0" xfId="49" applyNumberFormat="1" applyFont="1" applyFill="1" applyAlignment="1">
      <alignment/>
    </xf>
    <xf numFmtId="3" fontId="3" fillId="0" borderId="10" xfId="49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49" applyNumberFormat="1" applyFont="1" applyFill="1" applyBorder="1" applyAlignment="1">
      <alignment horizontal="right" vertical="top"/>
    </xf>
    <xf numFmtId="186" fontId="1" fillId="0" borderId="10" xfId="49" applyNumberFormat="1" applyFont="1" applyFill="1" applyBorder="1" applyAlignment="1">
      <alignment horizontal="right" vertical="top"/>
    </xf>
    <xf numFmtId="186" fontId="1" fillId="0" borderId="10" xfId="49" applyNumberFormat="1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justify" vertical="top"/>
    </xf>
    <xf numFmtId="186" fontId="5" fillId="0" borderId="10" xfId="49" applyNumberFormat="1" applyFont="1" applyFill="1" applyBorder="1" applyAlignment="1">
      <alignment horizontal="left" vertical="top" wrapText="1"/>
    </xf>
    <xf numFmtId="186" fontId="1" fillId="0" borderId="10" xfId="49" applyNumberFormat="1" applyFont="1" applyFill="1" applyBorder="1" applyAlignment="1">
      <alignment horizontal="justify" vertical="top"/>
    </xf>
    <xf numFmtId="3" fontId="1" fillId="0" borderId="10" xfId="49" applyNumberFormat="1" applyFont="1" applyFill="1" applyBorder="1" applyAlignment="1">
      <alignment horizontal="right" vertical="top"/>
    </xf>
    <xf numFmtId="3" fontId="4" fillId="0" borderId="10" xfId="49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/>
    </xf>
    <xf numFmtId="186" fontId="5" fillId="0" borderId="10" xfId="49" applyNumberFormat="1" applyFont="1" applyFill="1" applyBorder="1" applyAlignment="1">
      <alignment vertical="top" wrapText="1"/>
    </xf>
    <xf numFmtId="3" fontId="3" fillId="0" borderId="10" xfId="49" applyNumberFormat="1" applyFont="1" applyFill="1" applyBorder="1" applyAlignment="1">
      <alignment horizontal="right" vertical="top"/>
    </xf>
    <xf numFmtId="3" fontId="5" fillId="0" borderId="10" xfId="49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wrapText="1"/>
    </xf>
    <xf numFmtId="186" fontId="3" fillId="0" borderId="10" xfId="49" applyNumberFormat="1" applyFont="1" applyFill="1" applyBorder="1" applyAlignment="1">
      <alignment vertical="top" wrapText="1"/>
    </xf>
    <xf numFmtId="3" fontId="3" fillId="0" borderId="10" xfId="49" applyNumberFormat="1" applyFont="1" applyFill="1" applyBorder="1" applyAlignment="1">
      <alignment horizontal="right"/>
    </xf>
    <xf numFmtId="186" fontId="5" fillId="0" borderId="10" xfId="49" applyNumberFormat="1" applyFont="1" applyFill="1" applyBorder="1" applyAlignment="1">
      <alignment horizontal="justify" vertical="top"/>
    </xf>
    <xf numFmtId="186" fontId="1" fillId="34" borderId="10" xfId="49" applyNumberFormat="1" applyFont="1" applyFill="1" applyBorder="1" applyAlignment="1">
      <alignment horizontal="right"/>
    </xf>
    <xf numFmtId="186" fontId="1" fillId="34" borderId="10" xfId="49" applyNumberFormat="1" applyFont="1" applyFill="1" applyBorder="1" applyAlignment="1">
      <alignment horizontal="center"/>
    </xf>
    <xf numFmtId="186" fontId="5" fillId="0" borderId="10" xfId="49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justify" vertical="center"/>
    </xf>
    <xf numFmtId="186" fontId="5" fillId="0" borderId="10" xfId="49" applyNumberFormat="1" applyFont="1" applyFill="1" applyBorder="1" applyAlignment="1">
      <alignment horizontal="right" vertical="top"/>
    </xf>
    <xf numFmtId="191" fontId="1" fillId="0" borderId="10" xfId="49" applyNumberFormat="1" applyFont="1" applyFill="1" applyBorder="1" applyAlignment="1">
      <alignment horizontal="right" vertical="top"/>
    </xf>
    <xf numFmtId="191" fontId="1" fillId="0" borderId="10" xfId="49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86" fontId="1" fillId="0" borderId="10" xfId="49" applyNumberFormat="1" applyFont="1" applyFill="1" applyBorder="1" applyAlignment="1">
      <alignment vertical="top"/>
    </xf>
    <xf numFmtId="186" fontId="5" fillId="0" borderId="10" xfId="49" applyNumberFormat="1" applyFont="1" applyFill="1" applyBorder="1" applyAlignment="1">
      <alignment vertical="top"/>
    </xf>
    <xf numFmtId="3" fontId="5" fillId="0" borderId="10" xfId="49" applyNumberFormat="1" applyFont="1" applyFill="1" applyBorder="1" applyAlignment="1">
      <alignment vertical="top" wrapText="1"/>
    </xf>
    <xf numFmtId="191" fontId="5" fillId="0" borderId="10" xfId="49" applyNumberFormat="1" applyFont="1" applyFill="1" applyBorder="1" applyAlignment="1">
      <alignment horizontal="left" vertical="top"/>
    </xf>
    <xf numFmtId="191" fontId="5" fillId="0" borderId="10" xfId="49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186" fontId="1" fillId="0" borderId="10" xfId="49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 wrapText="1"/>
    </xf>
    <xf numFmtId="4" fontId="3" fillId="0" borderId="0" xfId="55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186" fontId="5" fillId="0" borderId="10" xfId="49" applyNumberFormat="1" applyFont="1" applyFill="1" applyBorder="1" applyAlignment="1">
      <alignment horizontal="justify" vertical="top"/>
    </xf>
    <xf numFmtId="3" fontId="1" fillId="0" borderId="10" xfId="49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 quotePrefix="1">
      <alignment/>
    </xf>
    <xf numFmtId="3" fontId="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86" fontId="1" fillId="34" borderId="10" xfId="49" applyNumberFormat="1" applyFont="1" applyFill="1" applyBorder="1" applyAlignment="1">
      <alignment horizontal="right" wrapText="1"/>
    </xf>
    <xf numFmtId="186" fontId="1" fillId="34" borderId="10" xfId="49" applyNumberFormat="1" applyFont="1" applyFill="1" applyBorder="1" applyAlignment="1">
      <alignment horizontal="center" wrapText="1"/>
    </xf>
    <xf numFmtId="186" fontId="1" fillId="0" borderId="10" xfId="49" applyNumberFormat="1" applyFont="1" applyFill="1" applyBorder="1" applyAlignment="1">
      <alignment horizontal="right" vertical="top" wrapText="1"/>
    </xf>
    <xf numFmtId="186" fontId="1" fillId="0" borderId="10" xfId="49" applyNumberFormat="1" applyFont="1" applyFill="1" applyBorder="1" applyAlignment="1">
      <alignment horizontal="left" vertical="top" wrapText="1"/>
    </xf>
    <xf numFmtId="186" fontId="1" fillId="0" borderId="10" xfId="49" applyNumberFormat="1" applyFont="1" applyFill="1" applyBorder="1" applyAlignment="1">
      <alignment horizontal="justify" vertical="top" wrapText="1"/>
    </xf>
    <xf numFmtId="186" fontId="5" fillId="0" borderId="10" xfId="49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3" fontId="1" fillId="0" borderId="10" xfId="49" applyNumberFormat="1" applyFont="1" applyFill="1" applyBorder="1" applyAlignment="1">
      <alignment horizontal="right" vertical="top" wrapText="1"/>
    </xf>
    <xf numFmtId="186" fontId="5" fillId="0" borderId="10" xfId="49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justify" vertical="center" wrapText="1"/>
    </xf>
    <xf numFmtId="3" fontId="5" fillId="0" borderId="10" xfId="49" applyNumberFormat="1" applyFont="1" applyFill="1" applyBorder="1" applyAlignment="1">
      <alignment horizontal="right" vertical="top" wrapText="1"/>
    </xf>
    <xf numFmtId="191" fontId="1" fillId="0" borderId="10" xfId="49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3" fontId="3" fillId="0" borderId="10" xfId="49" applyNumberFormat="1" applyFont="1" applyFill="1" applyBorder="1" applyAlignment="1">
      <alignment horizontal="right" vertical="top" wrapText="1"/>
    </xf>
    <xf numFmtId="3" fontId="4" fillId="0" borderId="10" xfId="49" applyNumberFormat="1" applyFont="1" applyFill="1" applyBorder="1" applyAlignment="1">
      <alignment horizontal="right" vertical="top" wrapText="1"/>
    </xf>
    <xf numFmtId="186" fontId="5" fillId="0" borderId="10" xfId="49" applyNumberFormat="1" applyFont="1" applyFill="1" applyBorder="1" applyAlignment="1">
      <alignment horizontal="justify" vertical="top" wrapText="1"/>
    </xf>
    <xf numFmtId="191" fontId="5" fillId="0" borderId="10" xfId="49" applyNumberFormat="1" applyFont="1" applyFill="1" applyBorder="1" applyAlignment="1">
      <alignment horizontal="right" vertical="top" wrapText="1"/>
    </xf>
    <xf numFmtId="3" fontId="5" fillId="0" borderId="10" xfId="49" applyNumberFormat="1" applyFont="1" applyFill="1" applyBorder="1" applyAlignment="1">
      <alignment horizontal="right" vertical="top" wrapText="1"/>
    </xf>
    <xf numFmtId="3" fontId="3" fillId="0" borderId="10" xfId="49" applyNumberFormat="1" applyFont="1" applyFill="1" applyBorder="1" applyAlignment="1">
      <alignment horizontal="right" vertical="top" wrapText="1"/>
    </xf>
    <xf numFmtId="186" fontId="5" fillId="0" borderId="10" xfId="49" applyNumberFormat="1" applyFont="1" applyFill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3" fontId="0" fillId="0" borderId="10" xfId="0" applyNumberForma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3" fillId="0" borderId="10" xfId="0" applyNumberFormat="1" applyFont="1" applyBorder="1" applyAlignment="1" quotePrefix="1">
      <alignment wrapText="1"/>
    </xf>
    <xf numFmtId="3" fontId="4" fillId="0" borderId="10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justify" vertical="center"/>
    </xf>
    <xf numFmtId="0" fontId="0" fillId="37" borderId="0" xfId="0" applyFill="1" applyAlignment="1">
      <alignment/>
    </xf>
    <xf numFmtId="0" fontId="8" fillId="37" borderId="10" xfId="0" applyFont="1" applyFill="1" applyBorder="1" applyAlignment="1">
      <alignment horizontal="center" vertical="center" textRotation="90" wrapText="1"/>
    </xf>
    <xf numFmtId="3" fontId="10" fillId="0" borderId="10" xfId="49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191" fontId="1" fillId="37" borderId="10" xfId="49" applyNumberFormat="1" applyFont="1" applyFill="1" applyBorder="1" applyAlignment="1">
      <alignment horizontal="right" vertical="top" wrapText="1"/>
    </xf>
    <xf numFmtId="186" fontId="5" fillId="37" borderId="10" xfId="49" applyNumberFormat="1" applyFont="1" applyFill="1" applyBorder="1" applyAlignment="1">
      <alignment horizontal="left" vertical="top" wrapText="1"/>
    </xf>
    <xf numFmtId="3" fontId="5" fillId="37" borderId="10" xfId="49" applyNumberFormat="1" applyFont="1" applyFill="1" applyBorder="1" applyAlignment="1">
      <alignment horizontal="right" vertical="top" wrapText="1"/>
    </xf>
    <xf numFmtId="3" fontId="1" fillId="37" borderId="10" xfId="49" applyNumberFormat="1" applyFont="1" applyFill="1" applyBorder="1" applyAlignment="1">
      <alignment horizontal="right" vertical="top" wrapText="1"/>
    </xf>
    <xf numFmtId="186" fontId="5" fillId="37" borderId="10" xfId="49" applyNumberFormat="1" applyFont="1" applyFill="1" applyBorder="1" applyAlignment="1">
      <alignment vertical="top" wrapText="1"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3" fontId="10" fillId="0" borderId="10" xfId="49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9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vertical="center" textRotation="90" wrapText="1"/>
    </xf>
    <xf numFmtId="0" fontId="0" fillId="0" borderId="12" xfId="0" applyFont="1" applyFill="1" applyBorder="1" applyAlignment="1">
      <alignment vertical="center" textRotation="90" wrapText="1"/>
    </xf>
    <xf numFmtId="0" fontId="0" fillId="0" borderId="11" xfId="0" applyFont="1" applyFill="1" applyBorder="1" applyAlignment="1">
      <alignment vertical="center" textRotation="255"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 textRotation="255"/>
    </xf>
    <xf numFmtId="0" fontId="3" fillId="0" borderId="0" xfId="0" applyFont="1" applyAlignment="1">
      <alignment wrapText="1"/>
    </xf>
    <xf numFmtId="0" fontId="4" fillId="37" borderId="10" xfId="0" applyFont="1" applyFill="1" applyBorder="1" applyAlignment="1">
      <alignment horizontal="justify" vertical="center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5" fillId="0" borderId="10" xfId="49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186" fontId="1" fillId="34" borderId="10" xfId="49" applyNumberFormat="1" applyFont="1" applyFill="1" applyBorder="1" applyAlignment="1">
      <alignment horizontal="center" vertical="center" wrapText="1"/>
    </xf>
    <xf numFmtId="186" fontId="1" fillId="34" borderId="10" xfId="49" applyNumberFormat="1" applyFont="1" applyFill="1" applyBorder="1" applyAlignment="1">
      <alignment horizontal="justify"/>
    </xf>
    <xf numFmtId="186" fontId="5" fillId="0" borderId="10" xfId="49" applyNumberFormat="1" applyFont="1" applyBorder="1" applyAlignment="1">
      <alignment horizontal="justify"/>
    </xf>
    <xf numFmtId="186" fontId="1" fillId="34" borderId="16" xfId="49" applyNumberFormat="1" applyFont="1" applyFill="1" applyBorder="1" applyAlignment="1">
      <alignment horizontal="center"/>
    </xf>
    <xf numFmtId="186" fontId="1" fillId="34" borderId="17" xfId="49" applyNumberFormat="1" applyFont="1" applyFill="1" applyBorder="1" applyAlignment="1">
      <alignment horizontal="center"/>
    </xf>
    <xf numFmtId="186" fontId="1" fillId="34" borderId="18" xfId="49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186" fontId="1" fillId="34" borderId="10" xfId="49" applyNumberFormat="1" applyFont="1" applyFill="1" applyBorder="1" applyAlignment="1">
      <alignment horizontal="justify" wrapText="1"/>
    </xf>
    <xf numFmtId="186" fontId="5" fillId="0" borderId="10" xfId="49" applyNumberFormat="1" applyFont="1" applyBorder="1" applyAlignment="1">
      <alignment horizontal="justify" wrapText="1"/>
    </xf>
    <xf numFmtId="186" fontId="1" fillId="34" borderId="16" xfId="49" applyNumberFormat="1" applyFont="1" applyFill="1" applyBorder="1" applyAlignment="1">
      <alignment horizontal="center" wrapText="1"/>
    </xf>
    <xf numFmtId="186" fontId="1" fillId="34" borderId="17" xfId="49" applyNumberFormat="1" applyFont="1" applyFill="1" applyBorder="1" applyAlignment="1">
      <alignment horizontal="center" wrapText="1"/>
    </xf>
    <xf numFmtId="186" fontId="1" fillId="34" borderId="18" xfId="49" applyNumberFormat="1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justify" vertical="center" textRotation="90"/>
    </xf>
    <xf numFmtId="0" fontId="8" fillId="37" borderId="13" xfId="0" applyFont="1" applyFill="1" applyBorder="1" applyAlignment="1">
      <alignment horizontal="justify" vertical="center" textRotation="90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37" borderId="2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textRotation="90"/>
    </xf>
    <xf numFmtId="0" fontId="8" fillId="37" borderId="13" xfId="0" applyFont="1" applyFill="1" applyBorder="1" applyAlignment="1">
      <alignment horizontal="center" vertical="center" textRotation="90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89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justify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9" fontId="0" fillId="0" borderId="11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9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8" fillId="37" borderId="2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0" fontId="8" fillId="37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center" vertical="justify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textRotation="90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textRotation="90" wrapText="1"/>
    </xf>
    <xf numFmtId="0" fontId="4" fillId="37" borderId="13" xfId="0" applyFont="1" applyFill="1" applyBorder="1" applyAlignment="1">
      <alignment horizontal="center" vertical="center" textRotation="90" wrapText="1"/>
    </xf>
    <xf numFmtId="0" fontId="4" fillId="37" borderId="20" xfId="0" applyFont="1" applyFill="1" applyBorder="1" applyAlignment="1">
      <alignment horizontal="justify" vertical="center" textRotation="90" wrapText="1"/>
    </xf>
    <xf numFmtId="0" fontId="4" fillId="37" borderId="13" xfId="0" applyFont="1" applyFill="1" applyBorder="1" applyAlignment="1">
      <alignment horizontal="justify" vertical="center" textRotation="90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justify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89" wrapText="1"/>
    </xf>
    <xf numFmtId="0" fontId="3" fillId="0" borderId="10" xfId="0" applyFont="1" applyFill="1" applyBorder="1" applyAlignment="1">
      <alignment horizontal="justify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textRotation="255" wrapText="1"/>
    </xf>
    <xf numFmtId="0" fontId="11" fillId="0" borderId="12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3" fontId="4" fillId="37" borderId="10" xfId="0" applyNumberFormat="1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E171"/>
  <sheetViews>
    <sheetView zoomScale="112" zoomScaleNormal="112" zoomScalePageLayoutView="0" workbookViewId="0" topLeftCell="A1">
      <selection activeCell="B9" sqref="B9"/>
    </sheetView>
  </sheetViews>
  <sheetFormatPr defaultColWidth="11.421875" defaultRowHeight="12.75"/>
  <cols>
    <col min="1" max="1" width="6.28125" style="0" bestFit="1" customWidth="1"/>
    <col min="2" max="2" width="37.00390625" style="0" customWidth="1"/>
    <col min="3" max="3" width="9.28125" style="0" customWidth="1"/>
    <col min="4" max="4" width="10.28125" style="0" bestFit="1" customWidth="1"/>
    <col min="5" max="5" width="8.140625" style="0" customWidth="1"/>
    <col min="6" max="6" width="8.7109375" style="0" customWidth="1"/>
    <col min="7" max="7" width="8.7109375" style="0" bestFit="1" customWidth="1"/>
    <col min="8" max="8" width="7.7109375" style="0" customWidth="1"/>
    <col min="9" max="9" width="8.7109375" style="0" bestFit="1" customWidth="1"/>
    <col min="10" max="10" width="8.57421875" style="0" customWidth="1"/>
    <col min="11" max="11" width="7.7109375" style="0" customWidth="1"/>
    <col min="12" max="13" width="8.7109375" style="0" bestFit="1" customWidth="1"/>
    <col min="14" max="14" width="7.8515625" style="0" customWidth="1"/>
    <col min="15" max="15" width="8.57421875" style="0" customWidth="1"/>
  </cols>
  <sheetData>
    <row r="4" ht="12.75">
      <c r="C4" s="28" t="s">
        <v>121</v>
      </c>
    </row>
    <row r="5" spans="1:109" s="9" customFormat="1" ht="11.25">
      <c r="A5" s="47" t="s">
        <v>2</v>
      </c>
      <c r="B5" s="192" t="s">
        <v>6</v>
      </c>
      <c r="C5" s="193" t="s">
        <v>10</v>
      </c>
      <c r="D5" s="195">
        <v>2008</v>
      </c>
      <c r="E5" s="196"/>
      <c r="F5" s="197"/>
      <c r="G5" s="195">
        <v>2009</v>
      </c>
      <c r="H5" s="196"/>
      <c r="I5" s="197"/>
      <c r="J5" s="195">
        <v>2010</v>
      </c>
      <c r="K5" s="196"/>
      <c r="L5" s="197"/>
      <c r="M5" s="195">
        <v>2011</v>
      </c>
      <c r="N5" s="196"/>
      <c r="O5" s="197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</row>
    <row r="6" spans="1:109" s="9" customFormat="1" ht="26.25" customHeight="1">
      <c r="A6" s="47" t="s">
        <v>3</v>
      </c>
      <c r="B6" s="192"/>
      <c r="C6" s="194"/>
      <c r="D6" s="48" t="s">
        <v>4</v>
      </c>
      <c r="E6" s="48" t="s">
        <v>5</v>
      </c>
      <c r="F6" s="48" t="s">
        <v>1</v>
      </c>
      <c r="G6" s="48" t="s">
        <v>4</v>
      </c>
      <c r="H6" s="48" t="s">
        <v>5</v>
      </c>
      <c r="I6" s="48" t="s">
        <v>1</v>
      </c>
      <c r="J6" s="48" t="s">
        <v>4</v>
      </c>
      <c r="K6" s="48" t="s">
        <v>5</v>
      </c>
      <c r="L6" s="48" t="s">
        <v>1</v>
      </c>
      <c r="M6" s="48" t="s">
        <v>4</v>
      </c>
      <c r="N6" s="48" t="s">
        <v>5</v>
      </c>
      <c r="O6" s="48" t="s">
        <v>1</v>
      </c>
      <c r="P6" s="1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</row>
    <row r="7" spans="1:109" s="12" customFormat="1" ht="11.25">
      <c r="A7" s="32">
        <v>1</v>
      </c>
      <c r="B7" s="33" t="s">
        <v>7</v>
      </c>
      <c r="C7" s="36">
        <f>+C8+C17+C21+C36+C39+C45</f>
        <v>4458785.0434897505</v>
      </c>
      <c r="D7" s="36">
        <f aca="true" t="shared" si="0" ref="D7:O7">+D8+D17+D21+D36+D39+D45</f>
        <v>896076</v>
      </c>
      <c r="E7" s="36">
        <f t="shared" si="0"/>
        <v>268280</v>
      </c>
      <c r="F7" s="36">
        <f t="shared" si="0"/>
        <v>1164356</v>
      </c>
      <c r="G7" s="36">
        <f t="shared" si="0"/>
        <v>927438.66</v>
      </c>
      <c r="H7" s="36">
        <f t="shared" si="0"/>
        <v>140000</v>
      </c>
      <c r="I7" s="36">
        <f t="shared" si="0"/>
        <v>1057438.6600000001</v>
      </c>
      <c r="J7" s="36">
        <f t="shared" si="0"/>
        <v>959899.0131000001</v>
      </c>
      <c r="K7" s="36">
        <f t="shared" si="0"/>
        <v>140000</v>
      </c>
      <c r="L7" s="36">
        <f t="shared" si="0"/>
        <v>1099899.0131</v>
      </c>
      <c r="M7" s="36">
        <f t="shared" si="0"/>
        <v>992091.3703897499</v>
      </c>
      <c r="N7" s="36">
        <f t="shared" si="0"/>
        <v>145000</v>
      </c>
      <c r="O7" s="36">
        <f t="shared" si="0"/>
        <v>1137091.3703897498</v>
      </c>
      <c r="P7" s="1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</row>
    <row r="8" spans="1:109" s="9" customFormat="1" ht="17.25" customHeight="1">
      <c r="A8" s="49" t="s">
        <v>8</v>
      </c>
      <c r="B8" s="50" t="s">
        <v>9</v>
      </c>
      <c r="C8" s="37">
        <f>+C9+C10+C11+C12+C13+C14+C15+C16</f>
        <v>948258.694465625</v>
      </c>
      <c r="D8" s="37">
        <f aca="true" t="shared" si="1" ref="D8:O8">+D9+D10+D11+D12+D13+D14+D15+D16</f>
        <v>130075</v>
      </c>
      <c r="E8" s="37">
        <f t="shared" si="1"/>
        <v>100000</v>
      </c>
      <c r="F8" s="37">
        <f t="shared" si="1"/>
        <v>230075</v>
      </c>
      <c r="G8" s="37">
        <f t="shared" si="1"/>
        <v>134627.625</v>
      </c>
      <c r="H8" s="37">
        <f t="shared" si="1"/>
        <v>100000</v>
      </c>
      <c r="I8" s="37">
        <f t="shared" si="1"/>
        <v>234627.625</v>
      </c>
      <c r="J8" s="37">
        <f t="shared" si="1"/>
        <v>139339.59187499998</v>
      </c>
      <c r="K8" s="37">
        <f t="shared" si="1"/>
        <v>100000</v>
      </c>
      <c r="L8" s="37">
        <f t="shared" si="1"/>
        <v>239339.59187499998</v>
      </c>
      <c r="M8" s="37">
        <f t="shared" si="1"/>
        <v>144216.47759062497</v>
      </c>
      <c r="N8" s="37">
        <f t="shared" si="1"/>
        <v>100000</v>
      </c>
      <c r="O8" s="37">
        <f t="shared" si="1"/>
        <v>244216.477590625</v>
      </c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</row>
    <row r="9" spans="1:109" s="9" customFormat="1" ht="18" customHeight="1">
      <c r="A9" s="51"/>
      <c r="B9" s="29" t="s">
        <v>19</v>
      </c>
      <c r="C9" s="31">
        <f aca="true" t="shared" si="2" ref="C9:C73">+F9+I9+L9+O9</f>
        <v>630072.464715625</v>
      </c>
      <c r="D9" s="31">
        <f>15000+19075+30000</f>
        <v>64075</v>
      </c>
      <c r="E9" s="31">
        <v>90000</v>
      </c>
      <c r="F9" s="31">
        <f>+E9+D9</f>
        <v>154075</v>
      </c>
      <c r="G9" s="31">
        <f>+D9+D9*3.5%</f>
        <v>66317.625</v>
      </c>
      <c r="H9" s="31">
        <v>90000</v>
      </c>
      <c r="I9" s="37">
        <f>+G9+H9</f>
        <v>156317.625</v>
      </c>
      <c r="J9" s="31">
        <f>+G9+G9*3.5%</f>
        <v>68638.741875</v>
      </c>
      <c r="K9" s="31">
        <v>90000</v>
      </c>
      <c r="L9" s="37">
        <f>+K9+J9</f>
        <v>158638.741875</v>
      </c>
      <c r="M9" s="31">
        <f>+J9+J9*3.5%</f>
        <v>71041.097840625</v>
      </c>
      <c r="N9" s="31">
        <v>90000</v>
      </c>
      <c r="O9" s="37">
        <f>+M9+N9</f>
        <v>161041.097840625</v>
      </c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</row>
    <row r="10" spans="1:109" s="9" customFormat="1" ht="18" customHeight="1">
      <c r="A10" s="51"/>
      <c r="B10" s="30" t="s">
        <v>20</v>
      </c>
      <c r="C10" s="31">
        <f t="shared" si="2"/>
        <v>0</v>
      </c>
      <c r="D10" s="31">
        <v>0</v>
      </c>
      <c r="E10" s="31"/>
      <c r="F10" s="31">
        <f aca="true" t="shared" si="3" ref="F10:F16">+E10+D10</f>
        <v>0</v>
      </c>
      <c r="G10" s="31">
        <f aca="true" t="shared" si="4" ref="G10:G16">+D10+D10*3.5%</f>
        <v>0</v>
      </c>
      <c r="H10" s="31">
        <v>0</v>
      </c>
      <c r="I10" s="37">
        <f aca="true" t="shared" si="5" ref="I10:I16">+G10+H10</f>
        <v>0</v>
      </c>
      <c r="J10" s="31">
        <f aca="true" t="shared" si="6" ref="J10:J16">+G10+G10*3.5%</f>
        <v>0</v>
      </c>
      <c r="K10" s="31">
        <v>0</v>
      </c>
      <c r="L10" s="37">
        <f aca="true" t="shared" si="7" ref="L10:L16">+K10+J10</f>
        <v>0</v>
      </c>
      <c r="M10" s="31">
        <f aca="true" t="shared" si="8" ref="M10:M16">+J10+J10*3.5%</f>
        <v>0</v>
      </c>
      <c r="N10" s="31">
        <v>0</v>
      </c>
      <c r="O10" s="37">
        <f aca="true" t="shared" si="9" ref="O10:O16">+M10+N10</f>
        <v>0</v>
      </c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</row>
    <row r="11" spans="1:109" s="12" customFormat="1" ht="15.75" customHeight="1">
      <c r="A11" s="51"/>
      <c r="B11" s="40" t="s">
        <v>21</v>
      </c>
      <c r="C11" s="31">
        <f t="shared" si="2"/>
        <v>62149.42875</v>
      </c>
      <c r="D11" s="31">
        <v>10000</v>
      </c>
      <c r="E11" s="31">
        <v>5000</v>
      </c>
      <c r="F11" s="31">
        <f t="shared" si="3"/>
        <v>15000</v>
      </c>
      <c r="G11" s="31">
        <f t="shared" si="4"/>
        <v>10350</v>
      </c>
      <c r="H11" s="31">
        <v>5000</v>
      </c>
      <c r="I11" s="37">
        <f t="shared" si="5"/>
        <v>15350</v>
      </c>
      <c r="J11" s="31">
        <f t="shared" si="6"/>
        <v>10712.25</v>
      </c>
      <c r="K11" s="31">
        <v>5000</v>
      </c>
      <c r="L11" s="37">
        <f t="shared" si="7"/>
        <v>15712.25</v>
      </c>
      <c r="M11" s="31">
        <f t="shared" si="8"/>
        <v>11087.17875</v>
      </c>
      <c r="N11" s="31">
        <v>5000</v>
      </c>
      <c r="O11" s="37">
        <f t="shared" si="9"/>
        <v>16087.17875</v>
      </c>
      <c r="P11" s="1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7"/>
      <c r="AY11" s="7"/>
      <c r="AZ11" s="7"/>
      <c r="BA11" s="7"/>
      <c r="BB11" s="7"/>
      <c r="BC11" s="7"/>
      <c r="BD11" s="7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</row>
    <row r="12" spans="1:109" s="9" customFormat="1" ht="14.25" customHeight="1">
      <c r="A12" s="52"/>
      <c r="B12" s="40" t="s">
        <v>22</v>
      </c>
      <c r="C12" s="31">
        <f t="shared" si="2"/>
        <v>61226.26020225</v>
      </c>
      <c r="D12" s="31">
        <v>14526</v>
      </c>
      <c r="E12" s="31"/>
      <c r="F12" s="31">
        <f t="shared" si="3"/>
        <v>14526</v>
      </c>
      <c r="G12" s="31">
        <f t="shared" si="4"/>
        <v>15034.41</v>
      </c>
      <c r="H12" s="31">
        <v>0</v>
      </c>
      <c r="I12" s="37">
        <f t="shared" si="5"/>
        <v>15034.41</v>
      </c>
      <c r="J12" s="31">
        <f t="shared" si="6"/>
        <v>15560.61435</v>
      </c>
      <c r="K12" s="31">
        <v>0</v>
      </c>
      <c r="L12" s="37">
        <f t="shared" si="7"/>
        <v>15560.61435</v>
      </c>
      <c r="M12" s="31">
        <f t="shared" si="8"/>
        <v>16105.23585225</v>
      </c>
      <c r="N12" s="31">
        <v>0</v>
      </c>
      <c r="O12" s="37">
        <f t="shared" si="9"/>
        <v>16105.23585225</v>
      </c>
      <c r="P12" s="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7"/>
      <c r="AY12" s="7"/>
      <c r="AZ12" s="7"/>
      <c r="BA12" s="7"/>
      <c r="BB12" s="7"/>
      <c r="BC12" s="7"/>
      <c r="BD12" s="7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</row>
    <row r="13" spans="1:109" s="13" customFormat="1" ht="17.25" customHeight="1">
      <c r="A13" s="53"/>
      <c r="B13" s="34" t="s">
        <v>23</v>
      </c>
      <c r="C13" s="31">
        <f t="shared" si="2"/>
        <v>104298.8575</v>
      </c>
      <c r="D13" s="31">
        <v>20000</v>
      </c>
      <c r="E13" s="31">
        <v>5000</v>
      </c>
      <c r="F13" s="31">
        <f t="shared" si="3"/>
        <v>25000</v>
      </c>
      <c r="G13" s="31">
        <f t="shared" si="4"/>
        <v>20700</v>
      </c>
      <c r="H13" s="31">
        <v>5000</v>
      </c>
      <c r="I13" s="37">
        <f t="shared" si="5"/>
        <v>25700</v>
      </c>
      <c r="J13" s="31">
        <f t="shared" si="6"/>
        <v>21424.5</v>
      </c>
      <c r="K13" s="31">
        <v>5000</v>
      </c>
      <c r="L13" s="37">
        <f t="shared" si="7"/>
        <v>26424.5</v>
      </c>
      <c r="M13" s="31">
        <f t="shared" si="8"/>
        <v>22174.3575</v>
      </c>
      <c r="N13" s="31">
        <v>5000</v>
      </c>
      <c r="O13" s="37">
        <f t="shared" si="9"/>
        <v>27174.3575</v>
      </c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</row>
    <row r="14" spans="1:56" s="16" customFormat="1" ht="13.5" customHeight="1">
      <c r="A14" s="51"/>
      <c r="B14" s="40" t="s">
        <v>24</v>
      </c>
      <c r="C14" s="31">
        <f t="shared" si="2"/>
        <v>21074.714375</v>
      </c>
      <c r="D14" s="31">
        <v>5000</v>
      </c>
      <c r="E14" s="31"/>
      <c r="F14" s="31">
        <f t="shared" si="3"/>
        <v>5000</v>
      </c>
      <c r="G14" s="31">
        <f t="shared" si="4"/>
        <v>5175</v>
      </c>
      <c r="H14" s="31">
        <v>0</v>
      </c>
      <c r="I14" s="37">
        <f t="shared" si="5"/>
        <v>5175</v>
      </c>
      <c r="J14" s="31">
        <f t="shared" si="6"/>
        <v>5356.125</v>
      </c>
      <c r="K14" s="31">
        <v>0</v>
      </c>
      <c r="L14" s="37">
        <f t="shared" si="7"/>
        <v>5356.125</v>
      </c>
      <c r="M14" s="31">
        <f t="shared" si="8"/>
        <v>5543.589375</v>
      </c>
      <c r="N14" s="31">
        <v>0</v>
      </c>
      <c r="O14" s="37">
        <f t="shared" si="9"/>
        <v>5543.589375</v>
      </c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56" s="16" customFormat="1" ht="10.5" customHeight="1">
      <c r="A15" s="51"/>
      <c r="B15" s="40" t="s">
        <v>25</v>
      </c>
      <c r="C15" s="31">
        <f t="shared" si="2"/>
        <v>63224.143125</v>
      </c>
      <c r="D15" s="31">
        <v>15000</v>
      </c>
      <c r="E15" s="31"/>
      <c r="F15" s="31">
        <f t="shared" si="3"/>
        <v>15000</v>
      </c>
      <c r="G15" s="31">
        <f t="shared" si="4"/>
        <v>15525</v>
      </c>
      <c r="H15" s="31">
        <v>0</v>
      </c>
      <c r="I15" s="37">
        <f t="shared" si="5"/>
        <v>15525</v>
      </c>
      <c r="J15" s="31">
        <f t="shared" si="6"/>
        <v>16068.375</v>
      </c>
      <c r="K15" s="31">
        <v>0</v>
      </c>
      <c r="L15" s="37">
        <f t="shared" si="7"/>
        <v>16068.375</v>
      </c>
      <c r="M15" s="31">
        <f t="shared" si="8"/>
        <v>16630.768125</v>
      </c>
      <c r="N15" s="31">
        <v>0</v>
      </c>
      <c r="O15" s="37">
        <f t="shared" si="9"/>
        <v>16630.768125</v>
      </c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109" s="9" customFormat="1" ht="11.25">
      <c r="A16" s="52"/>
      <c r="B16" s="35" t="s">
        <v>26</v>
      </c>
      <c r="C16" s="31">
        <f t="shared" si="2"/>
        <v>6212.82579775</v>
      </c>
      <c r="D16" s="31">
        <v>1474</v>
      </c>
      <c r="E16" s="31"/>
      <c r="F16" s="31">
        <f t="shared" si="3"/>
        <v>1474</v>
      </c>
      <c r="G16" s="31">
        <f t="shared" si="4"/>
        <v>1525.59</v>
      </c>
      <c r="H16" s="31">
        <v>0</v>
      </c>
      <c r="I16" s="37">
        <f t="shared" si="5"/>
        <v>1525.59</v>
      </c>
      <c r="J16" s="31">
        <f t="shared" si="6"/>
        <v>1578.9856499999999</v>
      </c>
      <c r="K16" s="31">
        <v>0</v>
      </c>
      <c r="L16" s="37">
        <f t="shared" si="7"/>
        <v>1578.9856499999999</v>
      </c>
      <c r="M16" s="31">
        <f t="shared" si="8"/>
        <v>1634.2501477499998</v>
      </c>
      <c r="N16" s="31">
        <v>0</v>
      </c>
      <c r="O16" s="37">
        <f t="shared" si="9"/>
        <v>1634.2501477499998</v>
      </c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</row>
    <row r="17" spans="1:109" s="9" customFormat="1" ht="11.25">
      <c r="A17" s="53" t="s">
        <v>11</v>
      </c>
      <c r="B17" s="66" t="s">
        <v>0</v>
      </c>
      <c r="C17" s="37">
        <f>+C18+C19+C20</f>
        <v>2551111.772540375</v>
      </c>
      <c r="D17" s="37">
        <f aca="true" t="shared" si="10" ref="D17:O17">+D18+D19+D20</f>
        <v>594911</v>
      </c>
      <c r="E17" s="37">
        <f t="shared" si="10"/>
        <v>10000</v>
      </c>
      <c r="F17" s="37">
        <f t="shared" si="10"/>
        <v>604911</v>
      </c>
      <c r="G17" s="37">
        <f t="shared" si="10"/>
        <v>615732.885</v>
      </c>
      <c r="H17" s="37">
        <f t="shared" si="10"/>
        <v>10000</v>
      </c>
      <c r="I17" s="37">
        <f t="shared" si="10"/>
        <v>625732.885</v>
      </c>
      <c r="J17" s="37">
        <f t="shared" si="10"/>
        <v>637283.535975</v>
      </c>
      <c r="K17" s="37">
        <f t="shared" si="10"/>
        <v>10000</v>
      </c>
      <c r="L17" s="37">
        <f t="shared" si="10"/>
        <v>647283.535975</v>
      </c>
      <c r="M17" s="37">
        <f t="shared" si="10"/>
        <v>658184.351565375</v>
      </c>
      <c r="N17" s="37">
        <f t="shared" si="10"/>
        <v>15000</v>
      </c>
      <c r="O17" s="37">
        <f t="shared" si="10"/>
        <v>673184.351565375</v>
      </c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</row>
    <row r="18" spans="1:109" s="9" customFormat="1" ht="11.25">
      <c r="A18" s="53"/>
      <c r="B18" s="34" t="s">
        <v>12</v>
      </c>
      <c r="C18" s="37">
        <f t="shared" si="2"/>
        <v>2354666.270040375</v>
      </c>
      <c r="D18" s="31">
        <v>557461</v>
      </c>
      <c r="E18" s="31">
        <v>0</v>
      </c>
      <c r="F18" s="31">
        <f>+E18+D18</f>
        <v>557461</v>
      </c>
      <c r="G18" s="31">
        <f>+D18+D18*3.5%</f>
        <v>576972.135</v>
      </c>
      <c r="H18" s="31">
        <v>0</v>
      </c>
      <c r="I18" s="31">
        <f>+H18+G18</f>
        <v>576972.135</v>
      </c>
      <c r="J18" s="31">
        <f>+I18+I18*3.5%</f>
        <v>597166.159725</v>
      </c>
      <c r="K18" s="31">
        <v>0</v>
      </c>
      <c r="L18" s="31">
        <f>+K18+J18</f>
        <v>597166.159725</v>
      </c>
      <c r="M18" s="31">
        <f>+L18+L18*3.5%</f>
        <v>618066.975315375</v>
      </c>
      <c r="N18" s="31">
        <v>5000</v>
      </c>
      <c r="O18" s="31">
        <f>+N18+M18</f>
        <v>623066.975315375</v>
      </c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</row>
    <row r="19" spans="1:109" s="9" customFormat="1" ht="11.25">
      <c r="A19" s="52"/>
      <c r="B19" s="40" t="s">
        <v>13</v>
      </c>
      <c r="C19" s="37">
        <f t="shared" si="2"/>
        <v>156445.5025</v>
      </c>
      <c r="D19" s="31">
        <v>37450</v>
      </c>
      <c r="E19" s="31">
        <v>0</v>
      </c>
      <c r="F19" s="31">
        <f>+E19+D19</f>
        <v>37450</v>
      </c>
      <c r="G19" s="31">
        <f>+F19+F19*3.5%</f>
        <v>38760.75</v>
      </c>
      <c r="H19" s="31">
        <v>0</v>
      </c>
      <c r="I19" s="31">
        <f>+H19+G19</f>
        <v>38760.75</v>
      </c>
      <c r="J19" s="31">
        <f>+I19+I19*3.5%</f>
        <v>40117.37625</v>
      </c>
      <c r="K19" s="31">
        <v>0</v>
      </c>
      <c r="L19" s="31">
        <f>+K19+J19</f>
        <v>40117.37625</v>
      </c>
      <c r="M19" s="31">
        <f>+L19+L197*3.5%</f>
        <v>40117.37625</v>
      </c>
      <c r="N19" s="31">
        <v>0</v>
      </c>
      <c r="O19" s="31">
        <f>+N19+M19</f>
        <v>40117.37625</v>
      </c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</row>
    <row r="20" spans="1:109" s="9" customFormat="1" ht="11.25">
      <c r="A20" s="51"/>
      <c r="B20" s="54" t="s">
        <v>14</v>
      </c>
      <c r="C20" s="37">
        <f t="shared" si="2"/>
        <v>40000</v>
      </c>
      <c r="D20" s="31">
        <v>0</v>
      </c>
      <c r="E20" s="31">
        <v>10000</v>
      </c>
      <c r="F20" s="31">
        <f>+E20+D20</f>
        <v>10000</v>
      </c>
      <c r="G20" s="31">
        <v>0</v>
      </c>
      <c r="H20" s="31">
        <v>10000</v>
      </c>
      <c r="I20" s="31">
        <f>+H20+G20</f>
        <v>10000</v>
      </c>
      <c r="J20" s="31">
        <v>0</v>
      </c>
      <c r="K20" s="31">
        <v>10000</v>
      </c>
      <c r="L20" s="31">
        <f>+K20+J20</f>
        <v>10000</v>
      </c>
      <c r="M20" s="31">
        <v>0</v>
      </c>
      <c r="N20" s="31">
        <v>10000</v>
      </c>
      <c r="O20" s="31">
        <f>+N20+M20</f>
        <v>10000</v>
      </c>
      <c r="P20" s="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</row>
    <row r="21" spans="1:109" s="9" customFormat="1" ht="11.25">
      <c r="A21" s="52" t="s">
        <v>15</v>
      </c>
      <c r="B21" s="65" t="s">
        <v>16</v>
      </c>
      <c r="C21" s="37">
        <f>+C22+C23+C24+C25+C26+C27+C28+C29+C30+C31+C32+C33+C34+C35</f>
        <v>193887.3722499999</v>
      </c>
      <c r="D21" s="37">
        <f aca="true" t="shared" si="11" ref="D21:O21">+D22+D23+D24+D25+D26+D27+D28+D29+D30+D31+D32+D33+D34+D35</f>
        <v>46000</v>
      </c>
      <c r="E21" s="37">
        <f t="shared" si="11"/>
        <v>0</v>
      </c>
      <c r="F21" s="37">
        <f t="shared" si="11"/>
        <v>46000</v>
      </c>
      <c r="G21" s="37">
        <f t="shared" si="11"/>
        <v>47610</v>
      </c>
      <c r="H21" s="37">
        <f t="shared" si="11"/>
        <v>0</v>
      </c>
      <c r="I21" s="37">
        <f t="shared" si="11"/>
        <v>47610</v>
      </c>
      <c r="J21" s="37">
        <f t="shared" si="11"/>
        <v>49276.34999999998</v>
      </c>
      <c r="K21" s="37">
        <f t="shared" si="11"/>
        <v>0</v>
      </c>
      <c r="L21" s="37">
        <f t="shared" si="11"/>
        <v>49276.34999999998</v>
      </c>
      <c r="M21" s="37">
        <f t="shared" si="11"/>
        <v>51001.02224999997</v>
      </c>
      <c r="N21" s="37">
        <f t="shared" si="11"/>
        <v>0</v>
      </c>
      <c r="O21" s="37">
        <f t="shared" si="11"/>
        <v>51001.02224999997</v>
      </c>
      <c r="P21" s="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7"/>
      <c r="BC21" s="7"/>
      <c r="BD21" s="7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</row>
    <row r="22" spans="1:109" s="9" customFormat="1" ht="11.25">
      <c r="A22" s="51"/>
      <c r="B22" s="40" t="s">
        <v>17</v>
      </c>
      <c r="C22" s="31">
        <f t="shared" si="2"/>
        <v>42149.42875</v>
      </c>
      <c r="D22" s="31">
        <v>10000</v>
      </c>
      <c r="E22" s="31"/>
      <c r="F22" s="31">
        <f aca="true" t="shared" si="12" ref="F22:F35">+D22+E22</f>
        <v>10000</v>
      </c>
      <c r="G22" s="31">
        <f aca="true" t="shared" si="13" ref="G22:G35">+D22+D22*3.5%</f>
        <v>10350</v>
      </c>
      <c r="H22" s="31">
        <v>0</v>
      </c>
      <c r="I22" s="31">
        <f aca="true" t="shared" si="14" ref="I22:I35">+H22+G22</f>
        <v>10350</v>
      </c>
      <c r="J22" s="31">
        <f aca="true" t="shared" si="15" ref="J22:J35">+G22+G22*3.5%</f>
        <v>10712.25</v>
      </c>
      <c r="K22" s="31">
        <v>0</v>
      </c>
      <c r="L22" s="31">
        <f aca="true" t="shared" si="16" ref="L22:L35">+J22+K22</f>
        <v>10712.25</v>
      </c>
      <c r="M22" s="31">
        <f aca="true" t="shared" si="17" ref="M22:M35">+J22+J22*3.5%</f>
        <v>11087.17875</v>
      </c>
      <c r="N22" s="31">
        <v>0</v>
      </c>
      <c r="O22" s="31">
        <f aca="true" t="shared" si="18" ref="O22:O35">+N22+M22</f>
        <v>11087.17875</v>
      </c>
      <c r="P22" s="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</row>
    <row r="23" spans="1:109" s="9" customFormat="1" ht="11.25">
      <c r="A23" s="51"/>
      <c r="B23" s="40" t="s">
        <v>18</v>
      </c>
      <c r="C23" s="31">
        <f t="shared" si="2"/>
        <v>8429.88575</v>
      </c>
      <c r="D23" s="31">
        <v>2000</v>
      </c>
      <c r="E23" s="31"/>
      <c r="F23" s="31">
        <f t="shared" si="12"/>
        <v>2000</v>
      </c>
      <c r="G23" s="31">
        <f t="shared" si="13"/>
        <v>2070</v>
      </c>
      <c r="H23" s="31">
        <v>0</v>
      </c>
      <c r="I23" s="31">
        <f t="shared" si="14"/>
        <v>2070</v>
      </c>
      <c r="J23" s="31">
        <f t="shared" si="15"/>
        <v>2142.45</v>
      </c>
      <c r="K23" s="31">
        <v>0</v>
      </c>
      <c r="L23" s="31">
        <f t="shared" si="16"/>
        <v>2142.45</v>
      </c>
      <c r="M23" s="31">
        <f t="shared" si="17"/>
        <v>2217.4357499999996</v>
      </c>
      <c r="N23" s="31">
        <v>0</v>
      </c>
      <c r="O23" s="31">
        <f t="shared" si="18"/>
        <v>2217.4357499999996</v>
      </c>
      <c r="P23" s="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</row>
    <row r="24" spans="1:109" s="9" customFormat="1" ht="12.75" customHeight="1">
      <c r="A24" s="51"/>
      <c r="B24" s="40" t="s">
        <v>27</v>
      </c>
      <c r="C24" s="31">
        <f t="shared" si="2"/>
        <v>16859.7715</v>
      </c>
      <c r="D24" s="31">
        <v>4000</v>
      </c>
      <c r="E24" s="31"/>
      <c r="F24" s="31">
        <f t="shared" si="12"/>
        <v>4000</v>
      </c>
      <c r="G24" s="31">
        <f t="shared" si="13"/>
        <v>4140</v>
      </c>
      <c r="H24" s="31">
        <v>0</v>
      </c>
      <c r="I24" s="31">
        <f t="shared" si="14"/>
        <v>4140</v>
      </c>
      <c r="J24" s="31">
        <f t="shared" si="15"/>
        <v>4284.9</v>
      </c>
      <c r="K24" s="31">
        <v>0</v>
      </c>
      <c r="L24" s="31">
        <f t="shared" si="16"/>
        <v>4284.9</v>
      </c>
      <c r="M24" s="31">
        <f t="shared" si="17"/>
        <v>4434.871499999999</v>
      </c>
      <c r="N24" s="31">
        <v>0</v>
      </c>
      <c r="O24" s="31">
        <f t="shared" si="18"/>
        <v>4434.871499999999</v>
      </c>
      <c r="P24" s="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</row>
    <row r="25" spans="1:109" s="9" customFormat="1" ht="11.25">
      <c r="A25" s="51"/>
      <c r="B25" s="40" t="s">
        <v>28</v>
      </c>
      <c r="C25" s="31">
        <f t="shared" si="2"/>
        <v>8429.88575</v>
      </c>
      <c r="D25" s="31">
        <v>2000</v>
      </c>
      <c r="E25" s="31"/>
      <c r="F25" s="31">
        <f t="shared" si="12"/>
        <v>2000</v>
      </c>
      <c r="G25" s="31">
        <f t="shared" si="13"/>
        <v>2070</v>
      </c>
      <c r="H25" s="31">
        <v>0</v>
      </c>
      <c r="I25" s="31">
        <f t="shared" si="14"/>
        <v>2070</v>
      </c>
      <c r="J25" s="31">
        <f t="shared" si="15"/>
        <v>2142.45</v>
      </c>
      <c r="K25" s="31">
        <v>0</v>
      </c>
      <c r="L25" s="31">
        <f t="shared" si="16"/>
        <v>2142.45</v>
      </c>
      <c r="M25" s="31">
        <f t="shared" si="17"/>
        <v>2217.4357499999996</v>
      </c>
      <c r="N25" s="31">
        <v>0</v>
      </c>
      <c r="O25" s="31">
        <f t="shared" si="18"/>
        <v>2217.4357499999996</v>
      </c>
      <c r="P25" s="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</row>
    <row r="26" spans="1:109" s="9" customFormat="1" ht="11.25">
      <c r="A26" s="51"/>
      <c r="B26" s="40" t="s">
        <v>29</v>
      </c>
      <c r="C26" s="31">
        <f t="shared" si="2"/>
        <v>8429.88575</v>
      </c>
      <c r="D26" s="31">
        <v>2000</v>
      </c>
      <c r="E26" s="31"/>
      <c r="F26" s="31">
        <f t="shared" si="12"/>
        <v>2000</v>
      </c>
      <c r="G26" s="31">
        <f t="shared" si="13"/>
        <v>2070</v>
      </c>
      <c r="H26" s="31">
        <v>0</v>
      </c>
      <c r="I26" s="31">
        <f t="shared" si="14"/>
        <v>2070</v>
      </c>
      <c r="J26" s="31">
        <f t="shared" si="15"/>
        <v>2142.45</v>
      </c>
      <c r="K26" s="31">
        <v>0</v>
      </c>
      <c r="L26" s="31">
        <f t="shared" si="16"/>
        <v>2142.45</v>
      </c>
      <c r="M26" s="31">
        <f t="shared" si="17"/>
        <v>2217.4357499999996</v>
      </c>
      <c r="N26" s="31">
        <v>0</v>
      </c>
      <c r="O26" s="31">
        <f t="shared" si="18"/>
        <v>2217.4357499999996</v>
      </c>
      <c r="P26" s="6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</row>
    <row r="27" spans="1:109" s="9" customFormat="1" ht="11.25">
      <c r="A27" s="52"/>
      <c r="B27" s="40" t="s">
        <v>30</v>
      </c>
      <c r="C27" s="31">
        <f t="shared" si="2"/>
        <v>42149.42875</v>
      </c>
      <c r="D27" s="31">
        <v>10000</v>
      </c>
      <c r="E27" s="37"/>
      <c r="F27" s="31">
        <f t="shared" si="12"/>
        <v>10000</v>
      </c>
      <c r="G27" s="31">
        <f t="shared" si="13"/>
        <v>10350</v>
      </c>
      <c r="H27" s="31">
        <v>0</v>
      </c>
      <c r="I27" s="31">
        <f t="shared" si="14"/>
        <v>10350</v>
      </c>
      <c r="J27" s="31">
        <f t="shared" si="15"/>
        <v>10712.25</v>
      </c>
      <c r="K27" s="31">
        <v>0</v>
      </c>
      <c r="L27" s="31">
        <f t="shared" si="16"/>
        <v>10712.25</v>
      </c>
      <c r="M27" s="31">
        <f t="shared" si="17"/>
        <v>11087.17875</v>
      </c>
      <c r="N27" s="31">
        <v>0</v>
      </c>
      <c r="O27" s="31">
        <f t="shared" si="18"/>
        <v>11087.17875</v>
      </c>
      <c r="P27" s="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</row>
    <row r="28" spans="1:109" s="17" customFormat="1" ht="11.25">
      <c r="A28" s="51"/>
      <c r="B28" s="67" t="s">
        <v>31</v>
      </c>
      <c r="C28" s="31">
        <f t="shared" si="2"/>
        <v>8429.88575</v>
      </c>
      <c r="D28" s="55">
        <v>2000</v>
      </c>
      <c r="E28" s="55"/>
      <c r="F28" s="31">
        <f t="shared" si="12"/>
        <v>2000</v>
      </c>
      <c r="G28" s="31">
        <f t="shared" si="13"/>
        <v>2070</v>
      </c>
      <c r="H28" s="31">
        <v>0</v>
      </c>
      <c r="I28" s="31">
        <f t="shared" si="14"/>
        <v>2070</v>
      </c>
      <c r="J28" s="31">
        <f t="shared" si="15"/>
        <v>2142.45</v>
      </c>
      <c r="K28" s="31">
        <v>0</v>
      </c>
      <c r="L28" s="31">
        <f t="shared" si="16"/>
        <v>2142.45</v>
      </c>
      <c r="M28" s="31">
        <f t="shared" si="17"/>
        <v>2217.4357499999996</v>
      </c>
      <c r="N28" s="31">
        <v>0</v>
      </c>
      <c r="O28" s="31">
        <f t="shared" si="18"/>
        <v>2217.4357499999996</v>
      </c>
      <c r="P28" s="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</row>
    <row r="29" spans="1:109" s="17" customFormat="1" ht="11.25">
      <c r="A29" s="51"/>
      <c r="B29" s="67" t="s">
        <v>32</v>
      </c>
      <c r="C29" s="31">
        <f t="shared" si="2"/>
        <v>8429.88575</v>
      </c>
      <c r="D29" s="55">
        <v>2000</v>
      </c>
      <c r="E29" s="27"/>
      <c r="F29" s="31">
        <f t="shared" si="12"/>
        <v>2000</v>
      </c>
      <c r="G29" s="31">
        <f t="shared" si="13"/>
        <v>2070</v>
      </c>
      <c r="H29" s="31">
        <v>0</v>
      </c>
      <c r="I29" s="31">
        <f t="shared" si="14"/>
        <v>2070</v>
      </c>
      <c r="J29" s="31">
        <f t="shared" si="15"/>
        <v>2142.45</v>
      </c>
      <c r="K29" s="31">
        <v>0</v>
      </c>
      <c r="L29" s="31">
        <f t="shared" si="16"/>
        <v>2142.45</v>
      </c>
      <c r="M29" s="31">
        <f t="shared" si="17"/>
        <v>2217.4357499999996</v>
      </c>
      <c r="N29" s="31">
        <v>0</v>
      </c>
      <c r="O29" s="31">
        <f t="shared" si="18"/>
        <v>2217.4357499999996</v>
      </c>
      <c r="P29" s="6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</row>
    <row r="30" spans="1:109" s="12" customFormat="1" ht="12.75" customHeight="1">
      <c r="A30" s="51"/>
      <c r="B30" s="67" t="s">
        <v>33</v>
      </c>
      <c r="C30" s="31">
        <f t="shared" si="2"/>
        <v>8429.88575</v>
      </c>
      <c r="D30" s="39">
        <v>2000</v>
      </c>
      <c r="E30" s="27"/>
      <c r="F30" s="31">
        <f t="shared" si="12"/>
        <v>2000</v>
      </c>
      <c r="G30" s="31">
        <f t="shared" si="13"/>
        <v>2070</v>
      </c>
      <c r="H30" s="31">
        <v>0</v>
      </c>
      <c r="I30" s="31">
        <f t="shared" si="14"/>
        <v>2070</v>
      </c>
      <c r="J30" s="31">
        <f t="shared" si="15"/>
        <v>2142.45</v>
      </c>
      <c r="K30" s="31">
        <v>0</v>
      </c>
      <c r="L30" s="31">
        <f t="shared" si="16"/>
        <v>2142.45</v>
      </c>
      <c r="M30" s="31">
        <f t="shared" si="17"/>
        <v>2217.4357499999996</v>
      </c>
      <c r="N30" s="31">
        <v>0</v>
      </c>
      <c r="O30" s="31">
        <f t="shared" si="18"/>
        <v>2217.4357499999996</v>
      </c>
      <c r="P30" s="6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</row>
    <row r="31" spans="1:109" s="12" customFormat="1" ht="15" customHeight="1">
      <c r="A31" s="51"/>
      <c r="B31" s="67" t="s">
        <v>34</v>
      </c>
      <c r="C31" s="31">
        <f t="shared" si="2"/>
        <v>8429.88575</v>
      </c>
      <c r="D31" s="39">
        <v>2000</v>
      </c>
      <c r="E31" s="27"/>
      <c r="F31" s="31">
        <f t="shared" si="12"/>
        <v>2000</v>
      </c>
      <c r="G31" s="31">
        <f t="shared" si="13"/>
        <v>2070</v>
      </c>
      <c r="H31" s="31">
        <v>0</v>
      </c>
      <c r="I31" s="31">
        <f t="shared" si="14"/>
        <v>2070</v>
      </c>
      <c r="J31" s="31">
        <f t="shared" si="15"/>
        <v>2142.45</v>
      </c>
      <c r="K31" s="31">
        <v>0</v>
      </c>
      <c r="L31" s="31">
        <f t="shared" si="16"/>
        <v>2142.45</v>
      </c>
      <c r="M31" s="31">
        <f t="shared" si="17"/>
        <v>2217.4357499999996</v>
      </c>
      <c r="N31" s="31">
        <v>0</v>
      </c>
      <c r="O31" s="31">
        <f t="shared" si="18"/>
        <v>2217.4357499999996</v>
      </c>
      <c r="P31" s="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</row>
    <row r="32" spans="1:109" s="12" customFormat="1" ht="15" customHeight="1">
      <c r="A32" s="51"/>
      <c r="B32" s="63" t="s">
        <v>35</v>
      </c>
      <c r="C32" s="31">
        <f t="shared" si="2"/>
        <v>8429.88575</v>
      </c>
      <c r="D32" s="39">
        <v>2000</v>
      </c>
      <c r="E32" s="38"/>
      <c r="F32" s="31">
        <f t="shared" si="12"/>
        <v>2000</v>
      </c>
      <c r="G32" s="31">
        <f t="shared" si="13"/>
        <v>2070</v>
      </c>
      <c r="H32" s="31">
        <v>0</v>
      </c>
      <c r="I32" s="31">
        <f t="shared" si="14"/>
        <v>2070</v>
      </c>
      <c r="J32" s="31">
        <f t="shared" si="15"/>
        <v>2142.45</v>
      </c>
      <c r="K32" s="31">
        <v>0</v>
      </c>
      <c r="L32" s="31">
        <f t="shared" si="16"/>
        <v>2142.45</v>
      </c>
      <c r="M32" s="31">
        <f t="shared" si="17"/>
        <v>2217.4357499999996</v>
      </c>
      <c r="N32" s="31">
        <v>0</v>
      </c>
      <c r="O32" s="31">
        <f t="shared" si="18"/>
        <v>2217.4357499999996</v>
      </c>
      <c r="P32" s="6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</row>
    <row r="33" spans="1:109" s="12" customFormat="1" ht="11.25">
      <c r="A33" s="52"/>
      <c r="B33" s="40" t="s">
        <v>36</v>
      </c>
      <c r="C33" s="31">
        <f t="shared" si="2"/>
        <v>8429.88575</v>
      </c>
      <c r="D33" s="31">
        <v>2000</v>
      </c>
      <c r="E33" s="31"/>
      <c r="F33" s="31">
        <f t="shared" si="12"/>
        <v>2000</v>
      </c>
      <c r="G33" s="31">
        <f t="shared" si="13"/>
        <v>2070</v>
      </c>
      <c r="H33" s="31">
        <v>0</v>
      </c>
      <c r="I33" s="31">
        <f t="shared" si="14"/>
        <v>2070</v>
      </c>
      <c r="J33" s="31">
        <f t="shared" si="15"/>
        <v>2142.45</v>
      </c>
      <c r="K33" s="31">
        <v>0</v>
      </c>
      <c r="L33" s="31">
        <f t="shared" si="16"/>
        <v>2142.45</v>
      </c>
      <c r="M33" s="31">
        <f t="shared" si="17"/>
        <v>2217.4357499999996</v>
      </c>
      <c r="N33" s="31">
        <v>0</v>
      </c>
      <c r="O33" s="31">
        <f t="shared" si="18"/>
        <v>2217.4357499999996</v>
      </c>
      <c r="P33" s="68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</row>
    <row r="34" spans="1:109" s="17" customFormat="1" ht="11.25">
      <c r="A34" s="32"/>
      <c r="B34" s="63" t="s">
        <v>38</v>
      </c>
      <c r="C34" s="31">
        <f t="shared" si="2"/>
        <v>8429.88575</v>
      </c>
      <c r="D34" s="31">
        <v>2000</v>
      </c>
      <c r="E34" s="31"/>
      <c r="F34" s="31">
        <f t="shared" si="12"/>
        <v>2000</v>
      </c>
      <c r="G34" s="31">
        <f t="shared" si="13"/>
        <v>2070</v>
      </c>
      <c r="H34" s="31">
        <v>0</v>
      </c>
      <c r="I34" s="31">
        <f t="shared" si="14"/>
        <v>2070</v>
      </c>
      <c r="J34" s="31">
        <f t="shared" si="15"/>
        <v>2142.45</v>
      </c>
      <c r="K34" s="31">
        <v>0</v>
      </c>
      <c r="L34" s="31">
        <f t="shared" si="16"/>
        <v>2142.45</v>
      </c>
      <c r="M34" s="31">
        <f t="shared" si="17"/>
        <v>2217.4357499999996</v>
      </c>
      <c r="N34" s="31">
        <v>0</v>
      </c>
      <c r="O34" s="31">
        <f t="shared" si="18"/>
        <v>2217.4357499999996</v>
      </c>
      <c r="P34" s="6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</row>
    <row r="35" spans="1:109" s="5" customFormat="1" ht="11.25">
      <c r="A35" s="51"/>
      <c r="B35" s="63" t="s">
        <v>37</v>
      </c>
      <c r="C35" s="31">
        <f t="shared" si="2"/>
        <v>8429.88575</v>
      </c>
      <c r="D35" s="31">
        <v>2000</v>
      </c>
      <c r="E35" s="31"/>
      <c r="F35" s="31">
        <f t="shared" si="12"/>
        <v>2000</v>
      </c>
      <c r="G35" s="31">
        <f t="shared" si="13"/>
        <v>2070</v>
      </c>
      <c r="H35" s="31">
        <v>0</v>
      </c>
      <c r="I35" s="31">
        <f t="shared" si="14"/>
        <v>2070</v>
      </c>
      <c r="J35" s="31">
        <f t="shared" si="15"/>
        <v>2142.45</v>
      </c>
      <c r="K35" s="31">
        <v>0</v>
      </c>
      <c r="L35" s="31">
        <f t="shared" si="16"/>
        <v>2142.45</v>
      </c>
      <c r="M35" s="31">
        <f t="shared" si="17"/>
        <v>2217.4357499999996</v>
      </c>
      <c r="N35" s="31">
        <v>0</v>
      </c>
      <c r="O35" s="31">
        <f t="shared" si="18"/>
        <v>2217.4357499999996</v>
      </c>
      <c r="P35" s="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</row>
    <row r="36" spans="1:109" s="17" customFormat="1" ht="11.25">
      <c r="A36" s="32" t="s">
        <v>39</v>
      </c>
      <c r="B36" s="69" t="s">
        <v>40</v>
      </c>
      <c r="C36" s="37">
        <f>+C37+C38</f>
        <v>193938.335797</v>
      </c>
      <c r="D36" s="37">
        <f aca="true" t="shared" si="19" ref="D36:O36">+D37+D38</f>
        <v>27032</v>
      </c>
      <c r="E36" s="37">
        <f t="shared" si="19"/>
        <v>20000</v>
      </c>
      <c r="F36" s="37">
        <f t="shared" si="19"/>
        <v>47032</v>
      </c>
      <c r="G36" s="37">
        <f t="shared" si="19"/>
        <v>27978.120000000003</v>
      </c>
      <c r="H36" s="37">
        <f t="shared" si="19"/>
        <v>20000</v>
      </c>
      <c r="I36" s="37">
        <f t="shared" si="19"/>
        <v>47978.12</v>
      </c>
      <c r="J36" s="37">
        <f t="shared" si="19"/>
        <v>28957.3542</v>
      </c>
      <c r="K36" s="37">
        <f t="shared" si="19"/>
        <v>20000</v>
      </c>
      <c r="L36" s="37">
        <f t="shared" si="19"/>
        <v>48957.3542</v>
      </c>
      <c r="M36" s="37">
        <f t="shared" si="19"/>
        <v>29970.861597000003</v>
      </c>
      <c r="N36" s="37">
        <f t="shared" si="19"/>
        <v>20000</v>
      </c>
      <c r="O36" s="37">
        <f t="shared" si="19"/>
        <v>49970.861597</v>
      </c>
      <c r="P36" s="6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</row>
    <row r="37" spans="1:109" s="17" customFormat="1" ht="11.25">
      <c r="A37" s="32"/>
      <c r="B37" s="63" t="s">
        <v>41</v>
      </c>
      <c r="C37" s="37">
        <f t="shared" si="2"/>
        <v>99009.20025</v>
      </c>
      <c r="D37" s="31">
        <v>14000</v>
      </c>
      <c r="E37" s="31">
        <v>10000</v>
      </c>
      <c r="F37" s="37">
        <f>+E37+D37</f>
        <v>24000</v>
      </c>
      <c r="G37" s="31">
        <f>+D37+D37*3.5%</f>
        <v>14490</v>
      </c>
      <c r="H37" s="31">
        <v>10000</v>
      </c>
      <c r="I37" s="37">
        <f>+H37+G37</f>
        <v>24490</v>
      </c>
      <c r="J37" s="31">
        <f>+G37+G37*3.5%</f>
        <v>14997.15</v>
      </c>
      <c r="K37" s="31">
        <v>10000</v>
      </c>
      <c r="L37" s="37">
        <f>+K37+J37</f>
        <v>24997.15</v>
      </c>
      <c r="M37" s="31">
        <f>+J37+J37*3.5%</f>
        <v>15522.05025</v>
      </c>
      <c r="N37" s="31">
        <v>10000</v>
      </c>
      <c r="O37" s="37">
        <f>+N37+M37</f>
        <v>25522.05025</v>
      </c>
      <c r="P37" s="6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</row>
    <row r="38" spans="1:109" s="17" customFormat="1" ht="11.25">
      <c r="A38" s="32"/>
      <c r="B38" s="63" t="s">
        <v>42</v>
      </c>
      <c r="C38" s="37">
        <f>+F38+I38+L38+O38</f>
        <v>94929.13554700001</v>
      </c>
      <c r="D38" s="31">
        <v>13032</v>
      </c>
      <c r="E38" s="31">
        <v>10000</v>
      </c>
      <c r="F38" s="37">
        <f>+E38+D38</f>
        <v>23032</v>
      </c>
      <c r="G38" s="31">
        <f>+D38+D38*3.5%</f>
        <v>13488.12</v>
      </c>
      <c r="H38" s="31">
        <v>10000</v>
      </c>
      <c r="I38" s="37">
        <f>+H38+G38</f>
        <v>23488.120000000003</v>
      </c>
      <c r="J38" s="31">
        <f>+G38+G38*3.5%</f>
        <v>13960.2042</v>
      </c>
      <c r="K38" s="31">
        <v>10000</v>
      </c>
      <c r="L38" s="37">
        <f>+K38+J38</f>
        <v>23960.2042</v>
      </c>
      <c r="M38" s="31">
        <f>+J38+J38*3.5%</f>
        <v>14448.811347</v>
      </c>
      <c r="N38" s="31">
        <v>10000</v>
      </c>
      <c r="O38" s="37">
        <f>+N38+M38</f>
        <v>24448.811347000003</v>
      </c>
      <c r="P38" s="6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</row>
    <row r="39" spans="1:109" s="17" customFormat="1" ht="11.25">
      <c r="A39" s="32" t="s">
        <v>43</v>
      </c>
      <c r="B39" s="69" t="s">
        <v>44</v>
      </c>
      <c r="C39" s="37">
        <f>+C40+C41+C42+C43+C44</f>
        <v>181982.41018675</v>
      </c>
      <c r="D39" s="37">
        <f aca="true" t="shared" si="20" ref="D39:O39">+D40+D41+D42+D43+D44</f>
        <v>36058</v>
      </c>
      <c r="E39" s="37">
        <f t="shared" si="20"/>
        <v>10000</v>
      </c>
      <c r="F39" s="37">
        <f t="shared" si="20"/>
        <v>46058</v>
      </c>
      <c r="G39" s="37">
        <f t="shared" si="20"/>
        <v>37320.03</v>
      </c>
      <c r="H39" s="37">
        <f t="shared" si="20"/>
        <v>10000</v>
      </c>
      <c r="I39" s="37">
        <f t="shared" si="20"/>
        <v>37320.03</v>
      </c>
      <c r="J39" s="37">
        <f t="shared" si="20"/>
        <v>38626.23105</v>
      </c>
      <c r="K39" s="37">
        <f t="shared" si="20"/>
        <v>10000</v>
      </c>
      <c r="L39" s="37">
        <f t="shared" si="20"/>
        <v>48626.23105</v>
      </c>
      <c r="M39" s="37">
        <f t="shared" si="20"/>
        <v>39978.14913675</v>
      </c>
      <c r="N39" s="37">
        <f t="shared" si="20"/>
        <v>10000</v>
      </c>
      <c r="O39" s="37">
        <f t="shared" si="20"/>
        <v>49978.14913675</v>
      </c>
      <c r="P39" s="6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</row>
    <row r="40" spans="1:109" s="5" customFormat="1" ht="11.25">
      <c r="A40" s="51"/>
      <c r="B40" s="63" t="s">
        <v>45</v>
      </c>
      <c r="C40" s="37">
        <f t="shared" si="2"/>
        <v>42149.42875</v>
      </c>
      <c r="D40" s="31">
        <v>10000</v>
      </c>
      <c r="E40" s="31"/>
      <c r="F40" s="37">
        <f>+D40+E40</f>
        <v>10000</v>
      </c>
      <c r="G40" s="31">
        <f>+D40+D40*3.5%</f>
        <v>10350</v>
      </c>
      <c r="H40" s="31">
        <v>0</v>
      </c>
      <c r="I40" s="37">
        <f>+G40</f>
        <v>10350</v>
      </c>
      <c r="J40" s="31">
        <f>+G40+G40*3.5%</f>
        <v>10712.25</v>
      </c>
      <c r="K40" s="31">
        <v>0</v>
      </c>
      <c r="L40" s="37">
        <f>+K40+J40</f>
        <v>10712.25</v>
      </c>
      <c r="M40" s="31">
        <f>+J40+J40*3.5%</f>
        <v>11087.17875</v>
      </c>
      <c r="N40" s="31">
        <v>0</v>
      </c>
      <c r="O40" s="37">
        <f>+N40+M40</f>
        <v>11087.17875</v>
      </c>
      <c r="P40" s="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</row>
    <row r="41" spans="1:109" s="5" customFormat="1" ht="11.25">
      <c r="A41" s="51"/>
      <c r="B41" s="63" t="s">
        <v>46</v>
      </c>
      <c r="C41" s="37">
        <f t="shared" si="2"/>
        <v>59009.20025</v>
      </c>
      <c r="D41" s="31">
        <v>14000</v>
      </c>
      <c r="E41" s="31"/>
      <c r="F41" s="37">
        <f>+D41+E41</f>
        <v>14000</v>
      </c>
      <c r="G41" s="31">
        <f>+D41+D41*3.5%</f>
        <v>14490</v>
      </c>
      <c r="H41" s="31">
        <v>0</v>
      </c>
      <c r="I41" s="37">
        <f>+G41</f>
        <v>14490</v>
      </c>
      <c r="J41" s="31">
        <f>+G41+G41*3.5%</f>
        <v>14997.15</v>
      </c>
      <c r="K41" s="31">
        <v>0</v>
      </c>
      <c r="L41" s="37">
        <f>+K41+J41</f>
        <v>14997.15</v>
      </c>
      <c r="M41" s="31">
        <f>+J41+J41*3.5%</f>
        <v>15522.05025</v>
      </c>
      <c r="N41" s="31">
        <v>0</v>
      </c>
      <c r="O41" s="37">
        <f>+N41+M41</f>
        <v>15522.05025</v>
      </c>
      <c r="P41" s="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</row>
    <row r="42" spans="1:109" s="5" customFormat="1" ht="11.25">
      <c r="A42" s="56"/>
      <c r="B42" s="40" t="s">
        <v>47</v>
      </c>
      <c r="C42" s="31">
        <f t="shared" si="2"/>
        <v>29749.06681175</v>
      </c>
      <c r="D42" s="70">
        <v>7058</v>
      </c>
      <c r="E42" s="70"/>
      <c r="F42" s="37">
        <f>+D42+E42</f>
        <v>7058</v>
      </c>
      <c r="G42" s="31">
        <f>+D42+D42*3.5%</f>
        <v>7305.03</v>
      </c>
      <c r="H42" s="31">
        <v>0</v>
      </c>
      <c r="I42" s="37">
        <f>+G42</f>
        <v>7305.03</v>
      </c>
      <c r="J42" s="31">
        <f>+G42+G42*3.5%</f>
        <v>7560.70605</v>
      </c>
      <c r="K42" s="31">
        <v>0</v>
      </c>
      <c r="L42" s="37">
        <f>+K42+J42</f>
        <v>7560.70605</v>
      </c>
      <c r="M42" s="31">
        <f>+J42+J42*3.5%</f>
        <v>7825.3307617499995</v>
      </c>
      <c r="N42" s="31">
        <v>0</v>
      </c>
      <c r="O42" s="37">
        <f>+N42+M42</f>
        <v>7825.3307617499995</v>
      </c>
      <c r="P42" s="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</row>
    <row r="43" spans="1:109" s="5" customFormat="1" ht="11.25">
      <c r="A43" s="53"/>
      <c r="B43" s="40" t="s">
        <v>48</v>
      </c>
      <c r="C43" s="31">
        <f t="shared" si="2"/>
        <v>23429.88575</v>
      </c>
      <c r="D43" s="70">
        <v>2000</v>
      </c>
      <c r="E43" s="70">
        <v>5000</v>
      </c>
      <c r="F43" s="37">
        <f>+D43+E43</f>
        <v>7000</v>
      </c>
      <c r="G43" s="31">
        <f>+D43+D43*3.5%</f>
        <v>2070</v>
      </c>
      <c r="H43" s="31">
        <v>5000</v>
      </c>
      <c r="I43" s="37">
        <f>+G43</f>
        <v>2070</v>
      </c>
      <c r="J43" s="31">
        <f>+G43+G43*3.5%</f>
        <v>2142.45</v>
      </c>
      <c r="K43" s="31">
        <v>5000</v>
      </c>
      <c r="L43" s="37">
        <f>+K43+J43</f>
        <v>7142.45</v>
      </c>
      <c r="M43" s="31">
        <f>+J43+J43*3.5%</f>
        <v>2217.4357499999996</v>
      </c>
      <c r="N43" s="31">
        <v>5000</v>
      </c>
      <c r="O43" s="37">
        <f>+N43+M43</f>
        <v>7217.43575</v>
      </c>
      <c r="P43" s="6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</row>
    <row r="44" spans="1:109" s="5" customFormat="1" ht="11.25">
      <c r="A44" s="57"/>
      <c r="B44" s="58" t="s">
        <v>49</v>
      </c>
      <c r="C44" s="37">
        <f t="shared" si="2"/>
        <v>27644.828625000002</v>
      </c>
      <c r="D44" s="31">
        <v>3000</v>
      </c>
      <c r="E44" s="31">
        <v>5000</v>
      </c>
      <c r="F44" s="37">
        <f>+D44+E44</f>
        <v>8000</v>
      </c>
      <c r="G44" s="31">
        <f>+D44+D44*3.5%</f>
        <v>3105</v>
      </c>
      <c r="H44" s="31">
        <v>5000</v>
      </c>
      <c r="I44" s="37">
        <f>+G44</f>
        <v>3105</v>
      </c>
      <c r="J44" s="31">
        <f>+G44+G44*3.5%</f>
        <v>3213.675</v>
      </c>
      <c r="K44" s="31">
        <v>5000</v>
      </c>
      <c r="L44" s="37">
        <f>+K44+J44</f>
        <v>8213.675</v>
      </c>
      <c r="M44" s="31">
        <f>+J44+J44*3.5%</f>
        <v>3326.1536250000004</v>
      </c>
      <c r="N44" s="31">
        <v>5000</v>
      </c>
      <c r="O44" s="37">
        <f>+N44+M44</f>
        <v>8326.153625</v>
      </c>
      <c r="P44" s="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</row>
    <row r="45" spans="1:109" s="5" customFormat="1" ht="11.25">
      <c r="A45" s="56" t="s">
        <v>50</v>
      </c>
      <c r="B45" s="71" t="s">
        <v>51</v>
      </c>
      <c r="C45" s="37">
        <f>+C46+C47+C48+C49+C50+C51+C52+C53+C54+C55+C56+C57+C58+C59+C60+C61+C62+C63+C64+C65+C66+C67</f>
        <v>389606.45824999997</v>
      </c>
      <c r="D45" s="37">
        <f aca="true" t="shared" si="21" ref="D45:O45">+D46+D47+D48+D49+D50+D51+D52+D53+D54+D55+D56+D57+D58+D59+D60+D61+D62+D63+D64+D65+D66+D67</f>
        <v>62000</v>
      </c>
      <c r="E45" s="37">
        <f t="shared" si="21"/>
        <v>128280</v>
      </c>
      <c r="F45" s="37">
        <f t="shared" si="21"/>
        <v>190280</v>
      </c>
      <c r="G45" s="37">
        <f t="shared" si="21"/>
        <v>64170</v>
      </c>
      <c r="H45" s="37">
        <f t="shared" si="21"/>
        <v>0</v>
      </c>
      <c r="I45" s="37">
        <f t="shared" si="21"/>
        <v>64170</v>
      </c>
      <c r="J45" s="37">
        <f t="shared" si="21"/>
        <v>66415.95</v>
      </c>
      <c r="K45" s="37">
        <f t="shared" si="21"/>
        <v>0</v>
      </c>
      <c r="L45" s="37">
        <f t="shared" si="21"/>
        <v>66415.95</v>
      </c>
      <c r="M45" s="37">
        <f t="shared" si="21"/>
        <v>68740.50825</v>
      </c>
      <c r="N45" s="37">
        <f t="shared" si="21"/>
        <v>0</v>
      </c>
      <c r="O45" s="37">
        <f t="shared" si="21"/>
        <v>68740.50825</v>
      </c>
      <c r="P45" s="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</row>
    <row r="46" spans="1:56" s="20" customFormat="1" ht="11.25">
      <c r="A46" s="59"/>
      <c r="B46" s="40" t="s">
        <v>53</v>
      </c>
      <c r="C46" s="37">
        <f t="shared" si="2"/>
        <v>0</v>
      </c>
      <c r="D46" s="31">
        <v>0</v>
      </c>
      <c r="E46" s="31">
        <v>0</v>
      </c>
      <c r="F46" s="31">
        <f>+E46+D46</f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1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</row>
    <row r="47" spans="1:109" s="5" customFormat="1" ht="11.25">
      <c r="A47" s="60"/>
      <c r="B47" s="40" t="s">
        <v>52</v>
      </c>
      <c r="C47" s="37">
        <f t="shared" si="2"/>
        <v>71654.02887499999</v>
      </c>
      <c r="D47" s="31">
        <v>17000</v>
      </c>
      <c r="E47" s="37">
        <v>0</v>
      </c>
      <c r="F47" s="31">
        <f aca="true" t="shared" si="22" ref="F47:F67">+E47+D47</f>
        <v>17000</v>
      </c>
      <c r="G47" s="31">
        <f>+D47+D47*3.5%</f>
        <v>17595</v>
      </c>
      <c r="H47" s="31">
        <v>0</v>
      </c>
      <c r="I47" s="31">
        <f>+H47+G47</f>
        <v>17595</v>
      </c>
      <c r="J47" s="31">
        <f>+G47+G47*3.5%</f>
        <v>18210.825</v>
      </c>
      <c r="K47" s="31">
        <v>0</v>
      </c>
      <c r="L47" s="31">
        <f>+K47+J47</f>
        <v>18210.825</v>
      </c>
      <c r="M47" s="31">
        <f>+J47+J47*3.5%</f>
        <v>18848.203875</v>
      </c>
      <c r="N47" s="31">
        <v>0</v>
      </c>
      <c r="O47" s="31">
        <f>+N47+M47</f>
        <v>18848.203875</v>
      </c>
      <c r="P47" s="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</row>
    <row r="48" spans="1:109" s="5" customFormat="1" ht="11.25">
      <c r="A48" s="51"/>
      <c r="B48" s="72" t="s">
        <v>54</v>
      </c>
      <c r="C48" s="37">
        <f t="shared" si="2"/>
        <v>0</v>
      </c>
      <c r="D48" s="61">
        <v>0</v>
      </c>
      <c r="E48" s="42">
        <v>0</v>
      </c>
      <c r="F48" s="31">
        <f t="shared" si="22"/>
        <v>0</v>
      </c>
      <c r="G48" s="31">
        <f aca="true" t="shared" si="23" ref="G48:G67">+D48+D48*3.5%</f>
        <v>0</v>
      </c>
      <c r="H48" s="31">
        <v>0</v>
      </c>
      <c r="I48" s="31">
        <f aca="true" t="shared" si="24" ref="I48:I67">+H48+G48</f>
        <v>0</v>
      </c>
      <c r="J48" s="31">
        <f aca="true" t="shared" si="25" ref="J48:J67">+G48+G48*3.5%</f>
        <v>0</v>
      </c>
      <c r="K48" s="31">
        <v>0</v>
      </c>
      <c r="L48" s="31">
        <f aca="true" t="shared" si="26" ref="L48:L67">+K48+J48</f>
        <v>0</v>
      </c>
      <c r="M48" s="31">
        <f aca="true" t="shared" si="27" ref="M48:M67">+J48+J48*3.5%</f>
        <v>0</v>
      </c>
      <c r="N48" s="31">
        <v>0</v>
      </c>
      <c r="O48" s="31">
        <f aca="true" t="shared" si="28" ref="O48:O67">+N48+M48</f>
        <v>0</v>
      </c>
      <c r="P48" s="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</row>
    <row r="49" spans="1:109" s="5" customFormat="1" ht="11.25">
      <c r="A49" s="51"/>
      <c r="B49" s="54" t="s">
        <v>55</v>
      </c>
      <c r="C49" s="37">
        <f t="shared" si="2"/>
        <v>4214.942875</v>
      </c>
      <c r="D49" s="41">
        <v>1000</v>
      </c>
      <c r="E49" s="41">
        <v>0</v>
      </c>
      <c r="F49" s="31">
        <f t="shared" si="22"/>
        <v>1000</v>
      </c>
      <c r="G49" s="31">
        <f t="shared" si="23"/>
        <v>1035</v>
      </c>
      <c r="H49" s="31">
        <v>0</v>
      </c>
      <c r="I49" s="31">
        <f t="shared" si="24"/>
        <v>1035</v>
      </c>
      <c r="J49" s="31">
        <f t="shared" si="25"/>
        <v>1071.225</v>
      </c>
      <c r="K49" s="31">
        <v>0</v>
      </c>
      <c r="L49" s="31">
        <f t="shared" si="26"/>
        <v>1071.225</v>
      </c>
      <c r="M49" s="31">
        <f t="shared" si="27"/>
        <v>1108.7178749999998</v>
      </c>
      <c r="N49" s="31">
        <v>0</v>
      </c>
      <c r="O49" s="31">
        <f t="shared" si="28"/>
        <v>1108.7178749999998</v>
      </c>
      <c r="P49" s="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</row>
    <row r="50" spans="1:109" s="5" customFormat="1" ht="11.25">
      <c r="A50" s="51"/>
      <c r="B50" s="34" t="s">
        <v>56</v>
      </c>
      <c r="C50" s="37">
        <f t="shared" si="2"/>
        <v>0</v>
      </c>
      <c r="D50" s="42">
        <v>0</v>
      </c>
      <c r="E50" s="42">
        <v>0</v>
      </c>
      <c r="F50" s="31">
        <f t="shared" si="22"/>
        <v>0</v>
      </c>
      <c r="G50" s="31">
        <f t="shared" si="23"/>
        <v>0</v>
      </c>
      <c r="H50" s="31">
        <v>0</v>
      </c>
      <c r="I50" s="31">
        <f t="shared" si="24"/>
        <v>0</v>
      </c>
      <c r="J50" s="31">
        <f t="shared" si="25"/>
        <v>0</v>
      </c>
      <c r="K50" s="31">
        <v>0</v>
      </c>
      <c r="L50" s="31">
        <f t="shared" si="26"/>
        <v>0</v>
      </c>
      <c r="M50" s="31">
        <f t="shared" si="27"/>
        <v>0</v>
      </c>
      <c r="N50" s="31">
        <v>0</v>
      </c>
      <c r="O50" s="31">
        <f t="shared" si="28"/>
        <v>0</v>
      </c>
      <c r="P50" s="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</row>
    <row r="51" spans="1:109" s="5" customFormat="1" ht="11.25">
      <c r="A51" s="51"/>
      <c r="B51" s="34" t="s">
        <v>57</v>
      </c>
      <c r="C51" s="37">
        <f t="shared" si="2"/>
        <v>0</v>
      </c>
      <c r="D51" s="42">
        <v>0</v>
      </c>
      <c r="E51" s="42">
        <v>0</v>
      </c>
      <c r="F51" s="31">
        <f t="shared" si="22"/>
        <v>0</v>
      </c>
      <c r="G51" s="31">
        <f t="shared" si="23"/>
        <v>0</v>
      </c>
      <c r="H51" s="31">
        <v>0</v>
      </c>
      <c r="I51" s="31">
        <f t="shared" si="24"/>
        <v>0</v>
      </c>
      <c r="J51" s="31">
        <f t="shared" si="25"/>
        <v>0</v>
      </c>
      <c r="K51" s="31">
        <v>0</v>
      </c>
      <c r="L51" s="31">
        <f t="shared" si="26"/>
        <v>0</v>
      </c>
      <c r="M51" s="31">
        <f t="shared" si="27"/>
        <v>0</v>
      </c>
      <c r="N51" s="31">
        <v>0</v>
      </c>
      <c r="O51" s="31">
        <f t="shared" si="28"/>
        <v>0</v>
      </c>
      <c r="P51" s="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</row>
    <row r="52" spans="1:109" s="5" customFormat="1" ht="11.25">
      <c r="A52" s="51"/>
      <c r="B52" s="34" t="s">
        <v>58</v>
      </c>
      <c r="C52" s="37">
        <f t="shared" si="2"/>
        <v>0</v>
      </c>
      <c r="D52" s="42">
        <v>0</v>
      </c>
      <c r="E52" s="42">
        <v>0</v>
      </c>
      <c r="F52" s="31">
        <f t="shared" si="22"/>
        <v>0</v>
      </c>
      <c r="G52" s="31">
        <f t="shared" si="23"/>
        <v>0</v>
      </c>
      <c r="H52" s="31">
        <v>0</v>
      </c>
      <c r="I52" s="31">
        <f t="shared" si="24"/>
        <v>0</v>
      </c>
      <c r="J52" s="31">
        <f t="shared" si="25"/>
        <v>0</v>
      </c>
      <c r="K52" s="31">
        <v>0</v>
      </c>
      <c r="L52" s="31">
        <f t="shared" si="26"/>
        <v>0</v>
      </c>
      <c r="M52" s="31">
        <f t="shared" si="27"/>
        <v>0</v>
      </c>
      <c r="N52" s="31">
        <v>0</v>
      </c>
      <c r="O52" s="31">
        <f t="shared" si="28"/>
        <v>0</v>
      </c>
      <c r="P52" s="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</row>
    <row r="53" spans="1:109" s="5" customFormat="1" ht="11.25">
      <c r="A53" s="51"/>
      <c r="B53" s="73" t="s">
        <v>59</v>
      </c>
      <c r="C53" s="37">
        <f t="shared" si="2"/>
        <v>0</v>
      </c>
      <c r="D53" s="42">
        <v>0</v>
      </c>
      <c r="E53" s="42">
        <v>0</v>
      </c>
      <c r="F53" s="31">
        <f t="shared" si="22"/>
        <v>0</v>
      </c>
      <c r="G53" s="31">
        <f t="shared" si="23"/>
        <v>0</v>
      </c>
      <c r="H53" s="31">
        <v>0</v>
      </c>
      <c r="I53" s="31">
        <f t="shared" si="24"/>
        <v>0</v>
      </c>
      <c r="J53" s="31">
        <f t="shared" si="25"/>
        <v>0</v>
      </c>
      <c r="K53" s="31">
        <v>0</v>
      </c>
      <c r="L53" s="31">
        <f t="shared" si="26"/>
        <v>0</v>
      </c>
      <c r="M53" s="31">
        <f t="shared" si="27"/>
        <v>0</v>
      </c>
      <c r="N53" s="31">
        <v>0</v>
      </c>
      <c r="O53" s="31">
        <f t="shared" si="28"/>
        <v>0</v>
      </c>
      <c r="P53" s="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</row>
    <row r="54" spans="1:56" s="5" customFormat="1" ht="11.25">
      <c r="A54" s="51"/>
      <c r="B54" s="35" t="s">
        <v>60</v>
      </c>
      <c r="C54" s="37">
        <f t="shared" si="2"/>
        <v>63224.143125</v>
      </c>
      <c r="D54" s="31">
        <v>15000</v>
      </c>
      <c r="E54" s="31">
        <v>0</v>
      </c>
      <c r="F54" s="31">
        <f t="shared" si="22"/>
        <v>15000</v>
      </c>
      <c r="G54" s="31">
        <f t="shared" si="23"/>
        <v>15525</v>
      </c>
      <c r="H54" s="31">
        <v>0</v>
      </c>
      <c r="I54" s="31">
        <f t="shared" si="24"/>
        <v>15525</v>
      </c>
      <c r="J54" s="31">
        <f t="shared" si="25"/>
        <v>16068.375</v>
      </c>
      <c r="K54" s="31">
        <v>0</v>
      </c>
      <c r="L54" s="31">
        <f t="shared" si="26"/>
        <v>16068.375</v>
      </c>
      <c r="M54" s="31">
        <f t="shared" si="27"/>
        <v>16630.768125</v>
      </c>
      <c r="N54" s="31">
        <v>0</v>
      </c>
      <c r="O54" s="31">
        <f t="shared" si="28"/>
        <v>16630.768125</v>
      </c>
      <c r="P54" s="6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</row>
    <row r="55" spans="1:109" s="5" customFormat="1" ht="11.25">
      <c r="A55" s="51"/>
      <c r="B55" s="43" t="s">
        <v>61</v>
      </c>
      <c r="C55" s="37">
        <f t="shared" si="2"/>
        <v>4214.942875</v>
      </c>
      <c r="D55" s="42">
        <v>1000</v>
      </c>
      <c r="E55" s="42">
        <v>0</v>
      </c>
      <c r="F55" s="31">
        <f t="shared" si="22"/>
        <v>1000</v>
      </c>
      <c r="G55" s="31">
        <f t="shared" si="23"/>
        <v>1035</v>
      </c>
      <c r="H55" s="31">
        <v>0</v>
      </c>
      <c r="I55" s="31">
        <f t="shared" si="24"/>
        <v>1035</v>
      </c>
      <c r="J55" s="31">
        <f t="shared" si="25"/>
        <v>1071.225</v>
      </c>
      <c r="K55" s="31">
        <v>0</v>
      </c>
      <c r="L55" s="31">
        <f t="shared" si="26"/>
        <v>1071.225</v>
      </c>
      <c r="M55" s="31">
        <f t="shared" si="27"/>
        <v>1108.7178749999998</v>
      </c>
      <c r="N55" s="31">
        <v>0</v>
      </c>
      <c r="O55" s="31">
        <f t="shared" si="28"/>
        <v>1108.7178749999998</v>
      </c>
      <c r="P55" s="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</row>
    <row r="56" spans="1:109" s="9" customFormat="1" ht="11.25">
      <c r="A56" s="52"/>
      <c r="B56" s="44" t="s">
        <v>62</v>
      </c>
      <c r="C56" s="37">
        <f t="shared" si="2"/>
        <v>4214.942875</v>
      </c>
      <c r="D56" s="45">
        <v>1000</v>
      </c>
      <c r="E56" s="45">
        <v>0</v>
      </c>
      <c r="F56" s="31">
        <f t="shared" si="22"/>
        <v>1000</v>
      </c>
      <c r="G56" s="31">
        <f t="shared" si="23"/>
        <v>1035</v>
      </c>
      <c r="H56" s="31">
        <v>0</v>
      </c>
      <c r="I56" s="31">
        <f t="shared" si="24"/>
        <v>1035</v>
      </c>
      <c r="J56" s="31">
        <f t="shared" si="25"/>
        <v>1071.225</v>
      </c>
      <c r="K56" s="31">
        <v>0</v>
      </c>
      <c r="L56" s="31">
        <f t="shared" si="26"/>
        <v>1071.225</v>
      </c>
      <c r="M56" s="31">
        <f t="shared" si="27"/>
        <v>1108.7178749999998</v>
      </c>
      <c r="N56" s="31">
        <v>0</v>
      </c>
      <c r="O56" s="31">
        <f t="shared" si="28"/>
        <v>1108.7178749999998</v>
      </c>
      <c r="P56" s="6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</row>
    <row r="57" spans="1:109" s="9" customFormat="1" ht="11.25">
      <c r="A57" s="51"/>
      <c r="B57" s="43" t="s">
        <v>63</v>
      </c>
      <c r="C57" s="37">
        <f t="shared" si="2"/>
        <v>0</v>
      </c>
      <c r="D57" s="45">
        <v>0</v>
      </c>
      <c r="E57" s="45">
        <v>0</v>
      </c>
      <c r="F57" s="31">
        <f t="shared" si="22"/>
        <v>0</v>
      </c>
      <c r="G57" s="31">
        <f t="shared" si="23"/>
        <v>0</v>
      </c>
      <c r="H57" s="31">
        <v>0</v>
      </c>
      <c r="I57" s="31">
        <f t="shared" si="24"/>
        <v>0</v>
      </c>
      <c r="J57" s="31">
        <f t="shared" si="25"/>
        <v>0</v>
      </c>
      <c r="K57" s="31">
        <v>0</v>
      </c>
      <c r="L57" s="31">
        <f t="shared" si="26"/>
        <v>0</v>
      </c>
      <c r="M57" s="31">
        <f t="shared" si="27"/>
        <v>0</v>
      </c>
      <c r="N57" s="31">
        <v>0</v>
      </c>
      <c r="O57" s="31">
        <f t="shared" si="28"/>
        <v>0</v>
      </c>
      <c r="P57" s="6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</row>
    <row r="58" spans="1:56" s="5" customFormat="1" ht="11.25">
      <c r="A58" s="51"/>
      <c r="B58" s="40" t="s">
        <v>64</v>
      </c>
      <c r="C58" s="37">
        <f t="shared" si="2"/>
        <v>24720</v>
      </c>
      <c r="D58" s="31"/>
      <c r="E58" s="31">
        <v>24720</v>
      </c>
      <c r="F58" s="31">
        <f t="shared" si="22"/>
        <v>24720</v>
      </c>
      <c r="G58" s="31">
        <f t="shared" si="23"/>
        <v>0</v>
      </c>
      <c r="H58" s="31">
        <v>0</v>
      </c>
      <c r="I58" s="31">
        <f t="shared" si="24"/>
        <v>0</v>
      </c>
      <c r="J58" s="31">
        <f t="shared" si="25"/>
        <v>0</v>
      </c>
      <c r="K58" s="31">
        <v>0</v>
      </c>
      <c r="L58" s="31">
        <f t="shared" si="26"/>
        <v>0</v>
      </c>
      <c r="M58" s="31">
        <f t="shared" si="27"/>
        <v>0</v>
      </c>
      <c r="N58" s="31">
        <v>0</v>
      </c>
      <c r="O58" s="31">
        <f t="shared" si="28"/>
        <v>0</v>
      </c>
      <c r="P58" s="6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</row>
    <row r="59" spans="1:56" s="23" customFormat="1" ht="11.25">
      <c r="A59" s="60"/>
      <c r="B59" s="40" t="s">
        <v>65</v>
      </c>
      <c r="C59" s="37">
        <f t="shared" si="2"/>
        <v>2107.4714375</v>
      </c>
      <c r="D59" s="46">
        <v>500</v>
      </c>
      <c r="E59" s="46">
        <v>0</v>
      </c>
      <c r="F59" s="31">
        <f t="shared" si="22"/>
        <v>500</v>
      </c>
      <c r="G59" s="31">
        <f t="shared" si="23"/>
        <v>517.5</v>
      </c>
      <c r="H59" s="31">
        <v>0</v>
      </c>
      <c r="I59" s="31">
        <f t="shared" si="24"/>
        <v>517.5</v>
      </c>
      <c r="J59" s="31">
        <f t="shared" si="25"/>
        <v>535.6125</v>
      </c>
      <c r="K59" s="31">
        <v>0</v>
      </c>
      <c r="L59" s="31">
        <f t="shared" si="26"/>
        <v>535.6125</v>
      </c>
      <c r="M59" s="31">
        <f t="shared" si="27"/>
        <v>554.3589374999999</v>
      </c>
      <c r="N59" s="31">
        <v>0</v>
      </c>
      <c r="O59" s="31">
        <f t="shared" si="28"/>
        <v>554.3589374999999</v>
      </c>
      <c r="P59" s="6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</row>
    <row r="60" spans="1:109" s="9" customFormat="1" ht="11.25">
      <c r="A60" s="51"/>
      <c r="B60" s="62" t="s">
        <v>46</v>
      </c>
      <c r="C60" s="37">
        <f t="shared" si="2"/>
        <v>8429.88575</v>
      </c>
      <c r="D60" s="27">
        <v>2000</v>
      </c>
      <c r="E60" s="27">
        <v>0</v>
      </c>
      <c r="F60" s="31">
        <f t="shared" si="22"/>
        <v>2000</v>
      </c>
      <c r="G60" s="31">
        <f t="shared" si="23"/>
        <v>2070</v>
      </c>
      <c r="H60" s="31">
        <v>0</v>
      </c>
      <c r="I60" s="31">
        <f t="shared" si="24"/>
        <v>2070</v>
      </c>
      <c r="J60" s="31">
        <f t="shared" si="25"/>
        <v>2142.45</v>
      </c>
      <c r="K60" s="31">
        <v>0</v>
      </c>
      <c r="L60" s="31">
        <f t="shared" si="26"/>
        <v>2142.45</v>
      </c>
      <c r="M60" s="31">
        <f t="shared" si="27"/>
        <v>2217.4357499999996</v>
      </c>
      <c r="N60" s="31">
        <v>0</v>
      </c>
      <c r="O60" s="31">
        <f t="shared" si="28"/>
        <v>2217.4357499999996</v>
      </c>
      <c r="P60" s="6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</row>
    <row r="61" spans="1:109" s="9" customFormat="1" ht="11.25">
      <c r="A61" s="51"/>
      <c r="B61" s="63" t="s">
        <v>66</v>
      </c>
      <c r="C61" s="37">
        <f t="shared" si="2"/>
        <v>4214.942875</v>
      </c>
      <c r="D61" s="27">
        <v>1000</v>
      </c>
      <c r="E61" s="27">
        <v>0</v>
      </c>
      <c r="F61" s="31">
        <f t="shared" si="22"/>
        <v>1000</v>
      </c>
      <c r="G61" s="31">
        <f t="shared" si="23"/>
        <v>1035</v>
      </c>
      <c r="H61" s="31">
        <v>0</v>
      </c>
      <c r="I61" s="31">
        <f t="shared" si="24"/>
        <v>1035</v>
      </c>
      <c r="J61" s="31">
        <f t="shared" si="25"/>
        <v>1071.225</v>
      </c>
      <c r="K61" s="31">
        <v>0</v>
      </c>
      <c r="L61" s="31">
        <f t="shared" si="26"/>
        <v>1071.225</v>
      </c>
      <c r="M61" s="31">
        <f t="shared" si="27"/>
        <v>1108.7178749999998</v>
      </c>
      <c r="N61" s="31">
        <v>0</v>
      </c>
      <c r="O61" s="31">
        <f t="shared" si="28"/>
        <v>1108.7178749999998</v>
      </c>
      <c r="P61" s="6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</row>
    <row r="62" spans="1:109" s="9" customFormat="1" ht="11.25">
      <c r="A62" s="51"/>
      <c r="B62" s="64" t="s">
        <v>67</v>
      </c>
      <c r="C62" s="37">
        <f t="shared" si="2"/>
        <v>4214.942875</v>
      </c>
      <c r="D62" s="27">
        <v>1000</v>
      </c>
      <c r="E62" s="27">
        <v>0</v>
      </c>
      <c r="F62" s="31">
        <f t="shared" si="22"/>
        <v>1000</v>
      </c>
      <c r="G62" s="31">
        <f t="shared" si="23"/>
        <v>1035</v>
      </c>
      <c r="H62" s="31">
        <v>0</v>
      </c>
      <c r="I62" s="31">
        <f t="shared" si="24"/>
        <v>1035</v>
      </c>
      <c r="J62" s="31">
        <f t="shared" si="25"/>
        <v>1071.225</v>
      </c>
      <c r="K62" s="31">
        <v>0</v>
      </c>
      <c r="L62" s="31">
        <f t="shared" si="26"/>
        <v>1071.225</v>
      </c>
      <c r="M62" s="31">
        <f t="shared" si="27"/>
        <v>1108.7178749999998</v>
      </c>
      <c r="N62" s="31">
        <v>0</v>
      </c>
      <c r="O62" s="31">
        <f t="shared" si="28"/>
        <v>1108.7178749999998</v>
      </c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</row>
    <row r="63" spans="1:109" s="9" customFormat="1" ht="11.25">
      <c r="A63" s="51"/>
      <c r="B63" s="62" t="s">
        <v>68</v>
      </c>
      <c r="C63" s="37">
        <f t="shared" si="2"/>
        <v>10537.3571875</v>
      </c>
      <c r="D63" s="27">
        <v>2500</v>
      </c>
      <c r="E63" s="27">
        <v>0</v>
      </c>
      <c r="F63" s="31">
        <f t="shared" si="22"/>
        <v>2500</v>
      </c>
      <c r="G63" s="31">
        <f t="shared" si="23"/>
        <v>2587.5</v>
      </c>
      <c r="H63" s="31">
        <v>0</v>
      </c>
      <c r="I63" s="31">
        <f t="shared" si="24"/>
        <v>2587.5</v>
      </c>
      <c r="J63" s="31">
        <f t="shared" si="25"/>
        <v>2678.0625</v>
      </c>
      <c r="K63" s="31">
        <v>0</v>
      </c>
      <c r="L63" s="31">
        <f t="shared" si="26"/>
        <v>2678.0625</v>
      </c>
      <c r="M63" s="31">
        <f t="shared" si="27"/>
        <v>2771.7946875</v>
      </c>
      <c r="N63" s="31">
        <v>0</v>
      </c>
      <c r="O63" s="31">
        <f t="shared" si="28"/>
        <v>2771.7946875</v>
      </c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</row>
    <row r="64" spans="1:109" s="9" customFormat="1" ht="11.25">
      <c r="A64" s="51"/>
      <c r="B64" s="62" t="s">
        <v>69</v>
      </c>
      <c r="C64" s="37">
        <f t="shared" si="2"/>
        <v>0</v>
      </c>
      <c r="D64" s="27">
        <v>0</v>
      </c>
      <c r="E64" s="27">
        <v>0</v>
      </c>
      <c r="F64" s="31">
        <f t="shared" si="22"/>
        <v>0</v>
      </c>
      <c r="G64" s="31">
        <f t="shared" si="23"/>
        <v>0</v>
      </c>
      <c r="H64" s="31">
        <v>0</v>
      </c>
      <c r="I64" s="31">
        <f t="shared" si="24"/>
        <v>0</v>
      </c>
      <c r="J64" s="31">
        <f t="shared" si="25"/>
        <v>0</v>
      </c>
      <c r="K64" s="31">
        <v>0</v>
      </c>
      <c r="L64" s="31">
        <f t="shared" si="26"/>
        <v>0</v>
      </c>
      <c r="M64" s="31">
        <f t="shared" si="27"/>
        <v>0</v>
      </c>
      <c r="N64" s="31">
        <v>0</v>
      </c>
      <c r="O64" s="31">
        <f t="shared" si="28"/>
        <v>0</v>
      </c>
      <c r="P64" s="6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</row>
    <row r="65" spans="1:109" s="9" customFormat="1" ht="11.25">
      <c r="A65" s="51"/>
      <c r="B65" s="62" t="s">
        <v>70</v>
      </c>
      <c r="C65" s="37">
        <f t="shared" si="2"/>
        <v>75000</v>
      </c>
      <c r="D65" s="27"/>
      <c r="E65" s="27">
        <v>75000</v>
      </c>
      <c r="F65" s="31">
        <f t="shared" si="22"/>
        <v>75000</v>
      </c>
      <c r="G65" s="31">
        <f t="shared" si="23"/>
        <v>0</v>
      </c>
      <c r="H65" s="31">
        <v>0</v>
      </c>
      <c r="I65" s="31">
        <f t="shared" si="24"/>
        <v>0</v>
      </c>
      <c r="J65" s="31">
        <f t="shared" si="25"/>
        <v>0</v>
      </c>
      <c r="K65" s="31">
        <v>0</v>
      </c>
      <c r="L65" s="31">
        <f t="shared" si="26"/>
        <v>0</v>
      </c>
      <c r="M65" s="31">
        <f t="shared" si="27"/>
        <v>0</v>
      </c>
      <c r="N65" s="31">
        <v>0</v>
      </c>
      <c r="O65" s="31">
        <f t="shared" si="28"/>
        <v>0</v>
      </c>
      <c r="P65" s="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</row>
    <row r="66" spans="1:109" s="9" customFormat="1" ht="11.25">
      <c r="A66" s="51"/>
      <c r="B66" s="62" t="s">
        <v>71</v>
      </c>
      <c r="C66" s="37">
        <f t="shared" si="2"/>
        <v>28560</v>
      </c>
      <c r="D66" s="27"/>
      <c r="E66" s="27">
        <v>28560</v>
      </c>
      <c r="F66" s="31">
        <f t="shared" si="22"/>
        <v>28560</v>
      </c>
      <c r="G66" s="31">
        <f t="shared" si="23"/>
        <v>0</v>
      </c>
      <c r="H66" s="31">
        <v>0</v>
      </c>
      <c r="I66" s="31">
        <f t="shared" si="24"/>
        <v>0</v>
      </c>
      <c r="J66" s="31">
        <f t="shared" si="25"/>
        <v>0</v>
      </c>
      <c r="K66" s="31">
        <v>0</v>
      </c>
      <c r="L66" s="31">
        <f t="shared" si="26"/>
        <v>0</v>
      </c>
      <c r="M66" s="31">
        <f t="shared" si="27"/>
        <v>0</v>
      </c>
      <c r="N66" s="31">
        <v>0</v>
      </c>
      <c r="O66" s="31">
        <f t="shared" si="28"/>
        <v>0</v>
      </c>
      <c r="P66" s="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</row>
    <row r="67" spans="1:109" s="9" customFormat="1" ht="11.25">
      <c r="A67" s="51"/>
      <c r="B67" s="62" t="s">
        <v>72</v>
      </c>
      <c r="C67" s="37">
        <f t="shared" si="2"/>
        <v>84298.8575</v>
      </c>
      <c r="D67" s="27">
        <v>20000</v>
      </c>
      <c r="E67" s="27">
        <v>0</v>
      </c>
      <c r="F67" s="31">
        <f t="shared" si="22"/>
        <v>20000</v>
      </c>
      <c r="G67" s="31">
        <f t="shared" si="23"/>
        <v>20700</v>
      </c>
      <c r="H67" s="31">
        <v>0</v>
      </c>
      <c r="I67" s="31">
        <f t="shared" si="24"/>
        <v>20700</v>
      </c>
      <c r="J67" s="31">
        <f t="shared" si="25"/>
        <v>21424.5</v>
      </c>
      <c r="K67" s="31">
        <v>0</v>
      </c>
      <c r="L67" s="31">
        <f t="shared" si="26"/>
        <v>21424.5</v>
      </c>
      <c r="M67" s="31">
        <f t="shared" si="27"/>
        <v>22174.3575</v>
      </c>
      <c r="N67" s="31">
        <v>0</v>
      </c>
      <c r="O67" s="31">
        <f t="shared" si="28"/>
        <v>22174.3575</v>
      </c>
      <c r="P67" s="6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</row>
    <row r="68" spans="1:109" s="9" customFormat="1" ht="11.25">
      <c r="A68" s="32">
        <v>2</v>
      </c>
      <c r="B68" s="76" t="s">
        <v>73</v>
      </c>
      <c r="C68" s="37">
        <f>+C69+C74+C78+C89+C92</f>
        <v>4087138.5867132563</v>
      </c>
      <c r="D68" s="37">
        <f aca="true" t="shared" si="29" ref="D68:O68">+D69+D74+D78+D89+D92</f>
        <v>481462.35</v>
      </c>
      <c r="E68" s="37">
        <f t="shared" si="29"/>
        <v>85000</v>
      </c>
      <c r="F68" s="37">
        <f t="shared" si="29"/>
        <v>566462.35</v>
      </c>
      <c r="G68" s="37">
        <f t="shared" si="29"/>
        <v>498313.53225000005</v>
      </c>
      <c r="H68" s="37">
        <f t="shared" si="29"/>
        <v>900000</v>
      </c>
      <c r="I68" s="37">
        <f t="shared" si="29"/>
        <v>1398313.53225</v>
      </c>
      <c r="J68" s="37">
        <f t="shared" si="29"/>
        <v>512905.50587875006</v>
      </c>
      <c r="K68" s="37">
        <f t="shared" si="29"/>
        <v>780000</v>
      </c>
      <c r="L68" s="37">
        <f t="shared" si="29"/>
        <v>1292905.50587875</v>
      </c>
      <c r="M68" s="37">
        <f t="shared" si="29"/>
        <v>529457.1985845063</v>
      </c>
      <c r="N68" s="37">
        <f t="shared" si="29"/>
        <v>300000</v>
      </c>
      <c r="O68" s="37">
        <f t="shared" si="29"/>
        <v>829457.1985845063</v>
      </c>
      <c r="P68" s="6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</row>
    <row r="69" spans="1:109" s="9" customFormat="1" ht="11.25">
      <c r="A69" s="51"/>
      <c r="B69" s="76" t="s">
        <v>90</v>
      </c>
      <c r="C69" s="27">
        <f>+C70+C71+C72+C73</f>
        <v>691928.618732375</v>
      </c>
      <c r="D69" s="27">
        <f>+D70+D71+D72+D73</f>
        <v>90613</v>
      </c>
      <c r="E69" s="27">
        <f aca="true" t="shared" si="30" ref="E69:O69">+E70+E71+E72+E73</f>
        <v>70000</v>
      </c>
      <c r="F69" s="27">
        <f t="shared" si="30"/>
        <v>160613</v>
      </c>
      <c r="G69" s="27">
        <f t="shared" si="30"/>
        <v>93784.455</v>
      </c>
      <c r="H69" s="27">
        <f t="shared" si="30"/>
        <v>100000</v>
      </c>
      <c r="I69" s="27">
        <f t="shared" si="30"/>
        <v>193784.45500000002</v>
      </c>
      <c r="J69" s="27">
        <f t="shared" si="30"/>
        <v>97066.910925</v>
      </c>
      <c r="K69" s="27">
        <f t="shared" si="30"/>
        <v>70000</v>
      </c>
      <c r="L69" s="27">
        <f t="shared" si="30"/>
        <v>167066.910925</v>
      </c>
      <c r="M69" s="27">
        <f t="shared" si="30"/>
        <v>100464.252807375</v>
      </c>
      <c r="N69" s="27">
        <f t="shared" si="30"/>
        <v>70000</v>
      </c>
      <c r="O69" s="27">
        <f t="shared" si="30"/>
        <v>170464.25280737499</v>
      </c>
      <c r="P69" s="6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</row>
    <row r="70" spans="1:109" s="9" customFormat="1" ht="11.25">
      <c r="A70" s="51"/>
      <c r="B70" s="62" t="s">
        <v>74</v>
      </c>
      <c r="C70" s="37">
        <f t="shared" si="2"/>
        <v>410747.14375</v>
      </c>
      <c r="D70" s="27">
        <v>50000</v>
      </c>
      <c r="E70" s="27">
        <v>50000</v>
      </c>
      <c r="F70" s="38">
        <f>+E70+D70</f>
        <v>100000</v>
      </c>
      <c r="G70" s="27">
        <f>+D70+D70*3.5%</f>
        <v>51750</v>
      </c>
      <c r="H70" s="27">
        <v>50000</v>
      </c>
      <c r="I70" s="38">
        <f>+H70+G70</f>
        <v>101750</v>
      </c>
      <c r="J70" s="27">
        <f>+G70+G70*3.5%</f>
        <v>53561.25</v>
      </c>
      <c r="K70" s="27">
        <v>50000</v>
      </c>
      <c r="L70" s="38">
        <f>+K70+J70</f>
        <v>103561.25</v>
      </c>
      <c r="M70" s="27">
        <f>+J70+J70*3.5%</f>
        <v>55435.89375</v>
      </c>
      <c r="N70" s="27">
        <v>50000</v>
      </c>
      <c r="O70" s="38">
        <f>+N70+M70</f>
        <v>105435.89375</v>
      </c>
      <c r="P70" s="6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</row>
    <row r="71" spans="1:109" s="26" customFormat="1" ht="11.25">
      <c r="A71" s="32"/>
      <c r="B71" s="40" t="s">
        <v>75</v>
      </c>
      <c r="C71" s="37">
        <f t="shared" si="2"/>
        <v>194298.85749999998</v>
      </c>
      <c r="D71" s="36">
        <v>20000</v>
      </c>
      <c r="E71" s="36">
        <v>20000</v>
      </c>
      <c r="F71" s="36">
        <f>+E71+D71</f>
        <v>40000</v>
      </c>
      <c r="G71" s="27">
        <f>+D71+D71*3.5%</f>
        <v>20700</v>
      </c>
      <c r="H71" s="36">
        <v>50000</v>
      </c>
      <c r="I71" s="36">
        <f>+H71+G71</f>
        <v>70700</v>
      </c>
      <c r="J71" s="27">
        <f>+G71+G71*3.5%</f>
        <v>21424.5</v>
      </c>
      <c r="K71" s="36">
        <v>20000</v>
      </c>
      <c r="L71" s="36">
        <f>+K71+J71</f>
        <v>41424.5</v>
      </c>
      <c r="M71" s="27">
        <f>+J71+J71*3.5%</f>
        <v>22174.3575</v>
      </c>
      <c r="N71" s="36">
        <v>20000</v>
      </c>
      <c r="O71" s="36">
        <f>+N71+M71</f>
        <v>42174.3575</v>
      </c>
      <c r="P71" s="6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</row>
    <row r="72" spans="1:15" ht="12.75">
      <c r="A72" s="77"/>
      <c r="B72" s="78" t="s">
        <v>76</v>
      </c>
      <c r="C72" s="37">
        <f t="shared" si="2"/>
        <v>86882.617482375</v>
      </c>
      <c r="D72" s="27">
        <v>20613</v>
      </c>
      <c r="E72" s="27">
        <v>0</v>
      </c>
      <c r="F72" s="31">
        <f>+E72+D72</f>
        <v>20613</v>
      </c>
      <c r="G72" s="27">
        <f>+D72+D72*3.5%</f>
        <v>21334.455</v>
      </c>
      <c r="H72" s="77">
        <v>0</v>
      </c>
      <c r="I72" s="79">
        <f>+H72+G72</f>
        <v>21334.455</v>
      </c>
      <c r="J72" s="27">
        <f>+G72+G72*3.5%</f>
        <v>22081.160925</v>
      </c>
      <c r="K72" s="77">
        <v>0</v>
      </c>
      <c r="L72" s="80">
        <f>+K72+J72</f>
        <v>22081.160925</v>
      </c>
      <c r="M72" s="27">
        <f>+J72+J72*3.5%</f>
        <v>22854.001557375</v>
      </c>
      <c r="N72" s="78">
        <v>0</v>
      </c>
      <c r="O72" s="79">
        <f>+N72+M72</f>
        <v>22854.001557375</v>
      </c>
    </row>
    <row r="73" spans="1:15" ht="12.75">
      <c r="A73" s="77"/>
      <c r="B73" s="78" t="s">
        <v>77</v>
      </c>
      <c r="C73" s="37">
        <f t="shared" si="2"/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/>
      <c r="M73" s="78">
        <v>0</v>
      </c>
      <c r="N73" s="78">
        <v>0</v>
      </c>
      <c r="O73" s="78">
        <v>0</v>
      </c>
    </row>
    <row r="74" spans="1:15" ht="12.75">
      <c r="A74" s="77"/>
      <c r="B74" s="81" t="s">
        <v>91</v>
      </c>
      <c r="C74" s="37">
        <f>+C75+C76+C77</f>
        <v>776400</v>
      </c>
      <c r="D74" s="37">
        <f aca="true" t="shared" si="31" ref="D74:O74">+D75+D76+D77</f>
        <v>40000</v>
      </c>
      <c r="E74" s="37">
        <f t="shared" si="31"/>
        <v>15000</v>
      </c>
      <c r="F74" s="37">
        <f t="shared" si="31"/>
        <v>55000</v>
      </c>
      <c r="G74" s="37">
        <f t="shared" si="31"/>
        <v>41400</v>
      </c>
      <c r="H74" s="37">
        <f t="shared" si="31"/>
        <v>200000</v>
      </c>
      <c r="I74" s="37">
        <f t="shared" si="31"/>
        <v>241400</v>
      </c>
      <c r="J74" s="37">
        <f t="shared" si="31"/>
        <v>40000</v>
      </c>
      <c r="K74" s="37">
        <f t="shared" si="31"/>
        <v>200000</v>
      </c>
      <c r="L74" s="37">
        <f t="shared" si="31"/>
        <v>240000</v>
      </c>
      <c r="M74" s="37">
        <f t="shared" si="31"/>
        <v>40000</v>
      </c>
      <c r="N74" s="37">
        <f t="shared" si="31"/>
        <v>200000</v>
      </c>
      <c r="O74" s="37">
        <f t="shared" si="31"/>
        <v>240000</v>
      </c>
    </row>
    <row r="75" spans="1:15" ht="12.75">
      <c r="A75" s="77"/>
      <c r="B75" s="78" t="s">
        <v>78</v>
      </c>
      <c r="C75" s="37">
        <f>+F75+I75+L75+O75</f>
        <v>370525</v>
      </c>
      <c r="D75" s="80">
        <v>15000</v>
      </c>
      <c r="E75" s="80">
        <v>0</v>
      </c>
      <c r="F75" s="80">
        <f>+E75+D75</f>
        <v>15000</v>
      </c>
      <c r="G75" s="80">
        <f>+D75+D75*3.5%</f>
        <v>15525</v>
      </c>
      <c r="H75" s="80">
        <v>100000</v>
      </c>
      <c r="I75" s="80">
        <f>+H75+G75</f>
        <v>115525</v>
      </c>
      <c r="J75" s="80">
        <v>20000</v>
      </c>
      <c r="K75" s="80">
        <v>100000</v>
      </c>
      <c r="L75" s="80">
        <f>+K75+J75</f>
        <v>120000</v>
      </c>
      <c r="M75" s="80">
        <v>20000</v>
      </c>
      <c r="N75" s="80">
        <v>100000</v>
      </c>
      <c r="O75" s="80">
        <f>+N75+M75</f>
        <v>120000</v>
      </c>
    </row>
    <row r="76" spans="1:15" ht="12.75">
      <c r="A76" s="77"/>
      <c r="B76" s="78" t="s">
        <v>79</v>
      </c>
      <c r="C76" s="37">
        <f>+F76+I76+L76+O76</f>
        <v>370525</v>
      </c>
      <c r="D76" s="80">
        <v>15000</v>
      </c>
      <c r="E76" s="80">
        <v>0</v>
      </c>
      <c r="F76" s="80">
        <f>+E76+D76</f>
        <v>15000</v>
      </c>
      <c r="G76" s="80">
        <v>15525</v>
      </c>
      <c r="H76" s="80">
        <v>100000</v>
      </c>
      <c r="I76" s="80">
        <f>+H76+G76</f>
        <v>115525</v>
      </c>
      <c r="J76" s="80">
        <v>20000</v>
      </c>
      <c r="K76" s="80">
        <v>100000</v>
      </c>
      <c r="L76" s="80">
        <f>+K76+J76</f>
        <v>120000</v>
      </c>
      <c r="M76" s="80">
        <v>20000</v>
      </c>
      <c r="N76" s="80">
        <v>100000</v>
      </c>
      <c r="O76" s="80">
        <f>+N76+M76</f>
        <v>120000</v>
      </c>
    </row>
    <row r="77" spans="1:15" ht="12.75">
      <c r="A77" s="77"/>
      <c r="B77" s="78" t="s">
        <v>80</v>
      </c>
      <c r="C77" s="37">
        <f>+F77+I77+L77+O77</f>
        <v>35350</v>
      </c>
      <c r="D77" s="80">
        <v>10000</v>
      </c>
      <c r="E77" s="80">
        <v>15000</v>
      </c>
      <c r="F77" s="80">
        <f>+E77+D77</f>
        <v>25000</v>
      </c>
      <c r="G77" s="80">
        <f>+D77+D77*3.5%</f>
        <v>10350</v>
      </c>
      <c r="H77" s="80"/>
      <c r="I77" s="80">
        <f>+H77+G77</f>
        <v>10350</v>
      </c>
      <c r="J77" s="80">
        <v>0</v>
      </c>
      <c r="K77" s="80"/>
      <c r="L77" s="80">
        <f>+K77+J77</f>
        <v>0</v>
      </c>
      <c r="M77" s="82">
        <v>0</v>
      </c>
      <c r="N77" s="80"/>
      <c r="O77" s="80">
        <f>+N77+M77</f>
        <v>0</v>
      </c>
    </row>
    <row r="78" spans="1:15" ht="12.75">
      <c r="A78" s="77"/>
      <c r="B78" s="81" t="s">
        <v>92</v>
      </c>
      <c r="C78" s="37">
        <f>+C79+C80+C81+C82+C83+C84+C85+C86+C87+C88</f>
        <v>2298230.6534808814</v>
      </c>
      <c r="D78" s="37">
        <f aca="true" t="shared" si="32" ref="D78:O78">+D79+D80+D81+D82+D83+D84+D85+D86+D87+D88</f>
        <v>338849.35</v>
      </c>
      <c r="E78" s="37">
        <f t="shared" si="32"/>
        <v>0</v>
      </c>
      <c r="F78" s="37">
        <f t="shared" si="32"/>
        <v>338849.35</v>
      </c>
      <c r="G78" s="37">
        <f t="shared" si="32"/>
        <v>350709.07725000003</v>
      </c>
      <c r="H78" s="37">
        <f t="shared" si="32"/>
        <v>480000</v>
      </c>
      <c r="I78" s="37">
        <f t="shared" si="32"/>
        <v>830709.07725</v>
      </c>
      <c r="J78" s="37">
        <f t="shared" si="32"/>
        <v>362983.89495375</v>
      </c>
      <c r="K78" s="37">
        <f t="shared" si="32"/>
        <v>390000</v>
      </c>
      <c r="L78" s="37">
        <f t="shared" si="32"/>
        <v>752983.8949537501</v>
      </c>
      <c r="M78" s="37">
        <f t="shared" si="32"/>
        <v>375688.3312771313</v>
      </c>
      <c r="N78" s="37">
        <f t="shared" si="32"/>
        <v>0</v>
      </c>
      <c r="O78" s="37">
        <f t="shared" si="32"/>
        <v>375688.3312771313</v>
      </c>
    </row>
    <row r="79" spans="1:15" ht="12.75">
      <c r="A79" s="77"/>
      <c r="B79" s="78" t="s">
        <v>81</v>
      </c>
      <c r="C79" s="37">
        <f aca="true" t="shared" si="33" ref="C79:C101">+F79+I79+L79+O79</f>
        <v>410747.14375</v>
      </c>
      <c r="D79" s="80">
        <v>50000</v>
      </c>
      <c r="E79" s="80">
        <v>0</v>
      </c>
      <c r="F79" s="80">
        <f>+E79+D79</f>
        <v>50000</v>
      </c>
      <c r="G79" s="80">
        <f>+D79+D79*3.5%</f>
        <v>51750</v>
      </c>
      <c r="H79" s="80">
        <v>100000</v>
      </c>
      <c r="I79" s="80">
        <f>+H79+G79</f>
        <v>151750</v>
      </c>
      <c r="J79" s="80">
        <f>+G79+G79*3.5%</f>
        <v>53561.25</v>
      </c>
      <c r="K79" s="80">
        <v>100000</v>
      </c>
      <c r="L79" s="80">
        <f>+K79+J79</f>
        <v>153561.25</v>
      </c>
      <c r="M79" s="80">
        <f>+J79+J79*3.5%</f>
        <v>55435.89375</v>
      </c>
      <c r="N79" s="80"/>
      <c r="O79" s="80">
        <f>+N79+M79</f>
        <v>55435.89375</v>
      </c>
    </row>
    <row r="80" spans="1:15" ht="12.75">
      <c r="A80" s="77"/>
      <c r="B80" s="78" t="s">
        <v>82</v>
      </c>
      <c r="C80" s="37">
        <f t="shared" si="33"/>
        <v>410747.14375</v>
      </c>
      <c r="D80" s="80">
        <v>50000</v>
      </c>
      <c r="E80" s="80">
        <v>0</v>
      </c>
      <c r="F80" s="80">
        <f>+E80+D80</f>
        <v>50000</v>
      </c>
      <c r="G80" s="80">
        <f aca="true" t="shared" si="34" ref="G80:G88">+D80+D80*3.5%</f>
        <v>51750</v>
      </c>
      <c r="H80" s="80">
        <v>100000</v>
      </c>
      <c r="I80" s="80">
        <f aca="true" t="shared" si="35" ref="I80:I88">+H80+G80</f>
        <v>151750</v>
      </c>
      <c r="J80" s="80">
        <f aca="true" t="shared" si="36" ref="J80:J88">+G80+G80*3.5%</f>
        <v>53561.25</v>
      </c>
      <c r="K80" s="80">
        <v>100000</v>
      </c>
      <c r="L80" s="80">
        <f aca="true" t="shared" si="37" ref="L80:L88">+K80+J80</f>
        <v>153561.25</v>
      </c>
      <c r="M80" s="80">
        <f aca="true" t="shared" si="38" ref="M80:M88">+J80+J80*3.5%</f>
        <v>55435.89375</v>
      </c>
      <c r="N80" s="80"/>
      <c r="O80" s="80">
        <f aca="true" t="shared" si="39" ref="O80:O88">+N80+M80</f>
        <v>55435.89375</v>
      </c>
    </row>
    <row r="81" spans="1:15" ht="12.75">
      <c r="A81" s="77"/>
      <c r="B81" s="78" t="s">
        <v>83</v>
      </c>
      <c r="C81" s="37">
        <f t="shared" si="33"/>
        <v>84298.8575</v>
      </c>
      <c r="D81" s="80">
        <v>20000</v>
      </c>
      <c r="E81" s="80"/>
      <c r="F81" s="80">
        <f aca="true" t="shared" si="40" ref="F81:F88">+E81+D81</f>
        <v>20000</v>
      </c>
      <c r="G81" s="80">
        <f t="shared" si="34"/>
        <v>20700</v>
      </c>
      <c r="H81" s="80"/>
      <c r="I81" s="80">
        <f t="shared" si="35"/>
        <v>20700</v>
      </c>
      <c r="J81" s="80">
        <f t="shared" si="36"/>
        <v>21424.5</v>
      </c>
      <c r="K81" s="80"/>
      <c r="L81" s="80">
        <f t="shared" si="37"/>
        <v>21424.5</v>
      </c>
      <c r="M81" s="80">
        <f t="shared" si="38"/>
        <v>22174.3575</v>
      </c>
      <c r="N81" s="80"/>
      <c r="O81" s="80">
        <f t="shared" si="39"/>
        <v>22174.3575</v>
      </c>
    </row>
    <row r="82" spans="1:15" ht="12.75">
      <c r="A82" s="77"/>
      <c r="B82" s="78" t="s">
        <v>84</v>
      </c>
      <c r="C82" s="37">
        <f t="shared" si="33"/>
        <v>410747.14375</v>
      </c>
      <c r="D82" s="80">
        <v>50000</v>
      </c>
      <c r="E82" s="80">
        <v>0</v>
      </c>
      <c r="F82" s="80">
        <f t="shared" si="40"/>
        <v>50000</v>
      </c>
      <c r="G82" s="80">
        <f t="shared" si="34"/>
        <v>51750</v>
      </c>
      <c r="H82" s="80">
        <v>100000</v>
      </c>
      <c r="I82" s="80">
        <f t="shared" si="35"/>
        <v>151750</v>
      </c>
      <c r="J82" s="80">
        <f t="shared" si="36"/>
        <v>53561.25</v>
      </c>
      <c r="K82" s="80">
        <v>100000</v>
      </c>
      <c r="L82" s="80">
        <f t="shared" si="37"/>
        <v>153561.25</v>
      </c>
      <c r="M82" s="80">
        <f t="shared" si="38"/>
        <v>55435.89375</v>
      </c>
      <c r="N82" s="80"/>
      <c r="O82" s="80">
        <f t="shared" si="39"/>
        <v>55435.89375</v>
      </c>
    </row>
    <row r="83" spans="1:15" ht="12.75">
      <c r="A83" s="77"/>
      <c r="B83" s="78" t="s">
        <v>85</v>
      </c>
      <c r="C83" s="37">
        <f t="shared" si="33"/>
        <v>320747.14375</v>
      </c>
      <c r="D83" s="80">
        <v>50000</v>
      </c>
      <c r="E83" s="80"/>
      <c r="F83" s="80">
        <f t="shared" si="40"/>
        <v>50000</v>
      </c>
      <c r="G83" s="80">
        <f t="shared" si="34"/>
        <v>51750</v>
      </c>
      <c r="H83" s="80">
        <v>100000</v>
      </c>
      <c r="I83" s="80">
        <f t="shared" si="35"/>
        <v>151750</v>
      </c>
      <c r="J83" s="80">
        <f t="shared" si="36"/>
        <v>53561.25</v>
      </c>
      <c r="K83" s="80">
        <v>10000</v>
      </c>
      <c r="L83" s="80">
        <f t="shared" si="37"/>
        <v>63561.25</v>
      </c>
      <c r="M83" s="80">
        <f t="shared" si="38"/>
        <v>55435.89375</v>
      </c>
      <c r="N83" s="80"/>
      <c r="O83" s="80">
        <f t="shared" si="39"/>
        <v>55435.89375</v>
      </c>
    </row>
    <row r="84" spans="1:15" ht="12.75">
      <c r="A84" s="77"/>
      <c r="B84" s="78" t="s">
        <v>86</v>
      </c>
      <c r="C84" s="37">
        <f t="shared" si="33"/>
        <v>205373.571875</v>
      </c>
      <c r="D84" s="80">
        <v>25000</v>
      </c>
      <c r="E84" s="80"/>
      <c r="F84" s="80">
        <f t="shared" si="40"/>
        <v>25000</v>
      </c>
      <c r="G84" s="80">
        <f t="shared" si="34"/>
        <v>25875</v>
      </c>
      <c r="H84" s="80">
        <v>50000</v>
      </c>
      <c r="I84" s="80">
        <f t="shared" si="35"/>
        <v>75875</v>
      </c>
      <c r="J84" s="80">
        <f t="shared" si="36"/>
        <v>26780.625</v>
      </c>
      <c r="K84" s="80">
        <v>50000</v>
      </c>
      <c r="L84" s="80">
        <f t="shared" si="37"/>
        <v>76780.625</v>
      </c>
      <c r="M84" s="80">
        <f t="shared" si="38"/>
        <v>27717.946875</v>
      </c>
      <c r="N84" s="80"/>
      <c r="O84" s="80">
        <f t="shared" si="39"/>
        <v>27717.946875</v>
      </c>
    </row>
    <row r="85" spans="1:15" ht="12.75">
      <c r="A85" s="77"/>
      <c r="B85" s="78" t="s">
        <v>87</v>
      </c>
      <c r="C85" s="37">
        <f t="shared" si="33"/>
        <v>63224.143125</v>
      </c>
      <c r="D85" s="80">
        <v>15000</v>
      </c>
      <c r="E85" s="80"/>
      <c r="F85" s="80">
        <f t="shared" si="40"/>
        <v>15000</v>
      </c>
      <c r="G85" s="80">
        <f t="shared" si="34"/>
        <v>15525</v>
      </c>
      <c r="H85" s="80">
        <v>0</v>
      </c>
      <c r="I85" s="80">
        <f t="shared" si="35"/>
        <v>15525</v>
      </c>
      <c r="J85" s="80">
        <f t="shared" si="36"/>
        <v>16068.375</v>
      </c>
      <c r="K85" s="80"/>
      <c r="L85" s="80">
        <f t="shared" si="37"/>
        <v>16068.375</v>
      </c>
      <c r="M85" s="80">
        <f t="shared" si="38"/>
        <v>16630.768125</v>
      </c>
      <c r="N85" s="80"/>
      <c r="O85" s="80">
        <f t="shared" si="39"/>
        <v>16630.768125</v>
      </c>
    </row>
    <row r="86" spans="1:15" ht="12.75">
      <c r="A86" s="77"/>
      <c r="B86" s="78" t="s">
        <v>88</v>
      </c>
      <c r="C86" s="37">
        <f t="shared" si="33"/>
        <v>214234.37673763122</v>
      </c>
      <c r="D86" s="80">
        <f>338849*15%</f>
        <v>50827.35</v>
      </c>
      <c r="E86" s="80"/>
      <c r="F86" s="80">
        <f t="shared" si="40"/>
        <v>50827.35</v>
      </c>
      <c r="G86" s="80">
        <f t="shared" si="34"/>
        <v>52606.30725</v>
      </c>
      <c r="H86" s="80">
        <v>0</v>
      </c>
      <c r="I86" s="80">
        <f t="shared" si="35"/>
        <v>52606.30725</v>
      </c>
      <c r="J86" s="80">
        <f t="shared" si="36"/>
        <v>54447.52800375</v>
      </c>
      <c r="K86" s="80"/>
      <c r="L86" s="80">
        <f t="shared" si="37"/>
        <v>54447.52800375</v>
      </c>
      <c r="M86" s="80">
        <f t="shared" si="38"/>
        <v>56353.191483881244</v>
      </c>
      <c r="N86" s="80"/>
      <c r="O86" s="80">
        <f t="shared" si="39"/>
        <v>56353.191483881244</v>
      </c>
    </row>
    <row r="87" spans="1:15" ht="12.75">
      <c r="A87" s="77"/>
      <c r="B87" s="78" t="s">
        <v>89</v>
      </c>
      <c r="C87" s="37">
        <f t="shared" si="33"/>
        <v>63224.143125</v>
      </c>
      <c r="D87" s="80">
        <v>15000</v>
      </c>
      <c r="E87" s="80"/>
      <c r="F87" s="80">
        <f t="shared" si="40"/>
        <v>15000</v>
      </c>
      <c r="G87" s="80">
        <f t="shared" si="34"/>
        <v>15525</v>
      </c>
      <c r="H87" s="80">
        <v>0</v>
      </c>
      <c r="I87" s="80">
        <f t="shared" si="35"/>
        <v>15525</v>
      </c>
      <c r="J87" s="80">
        <f t="shared" si="36"/>
        <v>16068.375</v>
      </c>
      <c r="K87" s="80"/>
      <c r="L87" s="80">
        <f t="shared" si="37"/>
        <v>16068.375</v>
      </c>
      <c r="M87" s="80">
        <f t="shared" si="38"/>
        <v>16630.768125</v>
      </c>
      <c r="N87" s="80"/>
      <c r="O87" s="80">
        <f t="shared" si="39"/>
        <v>16630.768125</v>
      </c>
    </row>
    <row r="88" spans="1:15" ht="12.75">
      <c r="A88" s="77"/>
      <c r="B88" s="78" t="s">
        <v>93</v>
      </c>
      <c r="C88" s="37">
        <f t="shared" si="33"/>
        <v>114886.98611825</v>
      </c>
      <c r="D88" s="80">
        <f>15000-1978</f>
        <v>13022</v>
      </c>
      <c r="E88" s="80"/>
      <c r="F88" s="80">
        <f t="shared" si="40"/>
        <v>13022</v>
      </c>
      <c r="G88" s="80">
        <f t="shared" si="34"/>
        <v>13477.77</v>
      </c>
      <c r="H88" s="80">
        <v>30000</v>
      </c>
      <c r="I88" s="80">
        <f t="shared" si="35"/>
        <v>43477.770000000004</v>
      </c>
      <c r="J88" s="80">
        <f t="shared" si="36"/>
        <v>13949.49195</v>
      </c>
      <c r="K88" s="80">
        <v>30000</v>
      </c>
      <c r="L88" s="80">
        <f t="shared" si="37"/>
        <v>43949.491949999996</v>
      </c>
      <c r="M88" s="80">
        <f t="shared" si="38"/>
        <v>14437.724168249999</v>
      </c>
      <c r="N88" s="80"/>
      <c r="O88" s="80">
        <f t="shared" si="39"/>
        <v>14437.724168249999</v>
      </c>
    </row>
    <row r="89" spans="1:15" ht="12.75">
      <c r="A89" s="77"/>
      <c r="B89" s="81" t="s">
        <v>94</v>
      </c>
      <c r="C89" s="37">
        <f>+C90+C91</f>
        <v>180000</v>
      </c>
      <c r="D89" s="37">
        <f aca="true" t="shared" si="41" ref="D89:O89">+D90+D91</f>
        <v>0</v>
      </c>
      <c r="E89" s="37">
        <f t="shared" si="41"/>
        <v>0</v>
      </c>
      <c r="F89" s="37">
        <f t="shared" si="41"/>
        <v>0</v>
      </c>
      <c r="G89" s="37">
        <f t="shared" si="41"/>
        <v>0</v>
      </c>
      <c r="H89" s="37">
        <f t="shared" si="41"/>
        <v>90000</v>
      </c>
      <c r="I89" s="37">
        <f t="shared" si="41"/>
        <v>90000</v>
      </c>
      <c r="J89" s="37">
        <f t="shared" si="41"/>
        <v>0</v>
      </c>
      <c r="K89" s="37">
        <f t="shared" si="41"/>
        <v>90000</v>
      </c>
      <c r="L89" s="37">
        <f t="shared" si="41"/>
        <v>90000</v>
      </c>
      <c r="M89" s="37">
        <f t="shared" si="41"/>
        <v>0</v>
      </c>
      <c r="N89" s="37">
        <f t="shared" si="41"/>
        <v>0</v>
      </c>
      <c r="O89" s="37">
        <f t="shared" si="41"/>
        <v>0</v>
      </c>
    </row>
    <row r="90" spans="1:15" ht="12.75">
      <c r="A90" s="77"/>
      <c r="B90" s="78" t="s">
        <v>95</v>
      </c>
      <c r="C90" s="37">
        <f t="shared" si="33"/>
        <v>80000</v>
      </c>
      <c r="D90" s="80">
        <v>0</v>
      </c>
      <c r="E90" s="80">
        <v>0</v>
      </c>
      <c r="F90" s="80">
        <f aca="true" t="shared" si="42" ref="F90:F96">+E90+D90</f>
        <v>0</v>
      </c>
      <c r="G90" s="80">
        <v>0</v>
      </c>
      <c r="H90" s="80">
        <v>40000</v>
      </c>
      <c r="I90" s="80">
        <f>+H90</f>
        <v>40000</v>
      </c>
      <c r="J90" s="80"/>
      <c r="K90" s="80">
        <v>40000</v>
      </c>
      <c r="L90" s="80">
        <f>+K90</f>
        <v>40000</v>
      </c>
      <c r="M90" s="80">
        <v>0</v>
      </c>
      <c r="N90" s="80">
        <v>0</v>
      </c>
      <c r="O90" s="80">
        <v>0</v>
      </c>
    </row>
    <row r="91" spans="1:15" ht="12.75">
      <c r="A91" s="77"/>
      <c r="B91" s="78" t="s">
        <v>96</v>
      </c>
      <c r="C91" s="37">
        <f t="shared" si="33"/>
        <v>100000</v>
      </c>
      <c r="D91" s="80">
        <v>0</v>
      </c>
      <c r="E91" s="80">
        <v>0</v>
      </c>
      <c r="F91" s="80">
        <f t="shared" si="42"/>
        <v>0</v>
      </c>
      <c r="G91" s="80">
        <v>0</v>
      </c>
      <c r="H91" s="80">
        <v>50000</v>
      </c>
      <c r="I91" s="80">
        <f>+H91</f>
        <v>50000</v>
      </c>
      <c r="J91" s="80"/>
      <c r="K91" s="80">
        <v>50000</v>
      </c>
      <c r="L91" s="80">
        <f>+K91</f>
        <v>50000</v>
      </c>
      <c r="M91" s="80">
        <v>0</v>
      </c>
      <c r="N91" s="80">
        <v>0</v>
      </c>
      <c r="O91" s="80">
        <v>0</v>
      </c>
    </row>
    <row r="92" spans="1:15" ht="12.75">
      <c r="A92" s="77"/>
      <c r="B92" s="81" t="s">
        <v>97</v>
      </c>
      <c r="C92" s="80">
        <f>+C93+C94+C95+C96</f>
        <v>140579.31449999998</v>
      </c>
      <c r="D92" s="80">
        <f aca="true" t="shared" si="43" ref="D92:O92">+D93+D94+D95+D96</f>
        <v>12000</v>
      </c>
      <c r="E92" s="80">
        <f t="shared" si="43"/>
        <v>0</v>
      </c>
      <c r="F92" s="80">
        <f t="shared" si="42"/>
        <v>12000</v>
      </c>
      <c r="G92" s="80">
        <f t="shared" si="43"/>
        <v>12420</v>
      </c>
      <c r="H92" s="80">
        <f t="shared" si="43"/>
        <v>30000</v>
      </c>
      <c r="I92" s="80">
        <f t="shared" si="43"/>
        <v>42420</v>
      </c>
      <c r="J92" s="80">
        <f t="shared" si="43"/>
        <v>12854.7</v>
      </c>
      <c r="K92" s="80">
        <f t="shared" si="43"/>
        <v>30000</v>
      </c>
      <c r="L92" s="80">
        <f t="shared" si="43"/>
        <v>42854.7</v>
      </c>
      <c r="M92" s="80">
        <f t="shared" si="43"/>
        <v>13304.6145</v>
      </c>
      <c r="N92" s="80">
        <f t="shared" si="43"/>
        <v>30000</v>
      </c>
      <c r="O92" s="80">
        <f t="shared" si="43"/>
        <v>43304.61449999999</v>
      </c>
    </row>
    <row r="93" spans="1:15" ht="12.75">
      <c r="A93" s="77"/>
      <c r="B93" s="78" t="s">
        <v>98</v>
      </c>
      <c r="C93" s="37">
        <f t="shared" si="33"/>
        <v>21074.714375</v>
      </c>
      <c r="D93" s="80">
        <v>5000</v>
      </c>
      <c r="E93" s="80"/>
      <c r="F93" s="80">
        <f t="shared" si="42"/>
        <v>5000</v>
      </c>
      <c r="G93" s="80">
        <f>+D93+D93*3.5%</f>
        <v>5175</v>
      </c>
      <c r="H93" s="80"/>
      <c r="I93" s="80">
        <f>+H93+G93</f>
        <v>5175</v>
      </c>
      <c r="J93" s="80">
        <f>+G93+G93*3.5%</f>
        <v>5356.125</v>
      </c>
      <c r="K93" s="80"/>
      <c r="L93" s="80">
        <f>+K93+J93</f>
        <v>5356.125</v>
      </c>
      <c r="M93" s="80">
        <f>+J93+J93*3.5%</f>
        <v>5543.589375</v>
      </c>
      <c r="N93" s="80"/>
      <c r="O93" s="80">
        <f>+N93+M93</f>
        <v>5543.589375</v>
      </c>
    </row>
    <row r="94" spans="1:15" ht="12.75">
      <c r="A94" s="77"/>
      <c r="B94" s="78" t="s">
        <v>99</v>
      </c>
      <c r="C94" s="37">
        <f t="shared" si="33"/>
        <v>111074.714375</v>
      </c>
      <c r="D94" s="80">
        <v>5000</v>
      </c>
      <c r="E94" s="80"/>
      <c r="F94" s="80">
        <f t="shared" si="42"/>
        <v>5000</v>
      </c>
      <c r="G94" s="80">
        <f>+D94+D94*3.5%</f>
        <v>5175</v>
      </c>
      <c r="H94" s="80">
        <v>30000</v>
      </c>
      <c r="I94" s="80">
        <f>+H94+G94</f>
        <v>35175</v>
      </c>
      <c r="J94" s="80">
        <f>+G94+G94*3.5%</f>
        <v>5356.125</v>
      </c>
      <c r="K94" s="80">
        <v>30000</v>
      </c>
      <c r="L94" s="80">
        <f>+K94+J94</f>
        <v>35356.125</v>
      </c>
      <c r="M94" s="80">
        <f>+J94+J94*3.5%</f>
        <v>5543.589375</v>
      </c>
      <c r="N94" s="80">
        <v>30000</v>
      </c>
      <c r="O94" s="80">
        <f>+N94+M94</f>
        <v>35543.589374999996</v>
      </c>
    </row>
    <row r="95" spans="1:15" ht="12.75">
      <c r="A95" s="77"/>
      <c r="B95" s="78" t="s">
        <v>100</v>
      </c>
      <c r="C95" s="37">
        <f t="shared" si="33"/>
        <v>0</v>
      </c>
      <c r="D95" s="80">
        <v>0</v>
      </c>
      <c r="E95" s="80"/>
      <c r="F95" s="80">
        <f t="shared" si="42"/>
        <v>0</v>
      </c>
      <c r="G95" s="80">
        <f>+D95+D95*3.5%</f>
        <v>0</v>
      </c>
      <c r="H95" s="80"/>
      <c r="I95" s="80">
        <f>+H95+G95</f>
        <v>0</v>
      </c>
      <c r="J95" s="80">
        <f>+G95+G95*3.5%</f>
        <v>0</v>
      </c>
      <c r="K95" s="80"/>
      <c r="L95" s="80">
        <f>+K95+J95</f>
        <v>0</v>
      </c>
      <c r="M95" s="80">
        <f>+J95+J95*3.5%</f>
        <v>0</v>
      </c>
      <c r="N95" s="80"/>
      <c r="O95" s="80">
        <f>+N95+M95</f>
        <v>0</v>
      </c>
    </row>
    <row r="96" spans="1:15" ht="12.75">
      <c r="A96" s="77"/>
      <c r="B96" s="78" t="s">
        <v>101</v>
      </c>
      <c r="C96" s="37">
        <f t="shared" si="33"/>
        <v>8429.88575</v>
      </c>
      <c r="D96" s="80">
        <v>2000</v>
      </c>
      <c r="E96" s="80"/>
      <c r="F96" s="80">
        <f t="shared" si="42"/>
        <v>2000</v>
      </c>
      <c r="G96" s="80">
        <f>+D96+D96*3.5%</f>
        <v>2070</v>
      </c>
      <c r="H96" s="80"/>
      <c r="I96" s="80">
        <f>+H96+G96</f>
        <v>2070</v>
      </c>
      <c r="J96" s="80">
        <f>+G96+G96*3.5%</f>
        <v>2142.45</v>
      </c>
      <c r="K96" s="80"/>
      <c r="L96" s="80">
        <f>+K96+J96</f>
        <v>2142.45</v>
      </c>
      <c r="M96" s="80">
        <f>+J96+J96*3.5%</f>
        <v>2217.4357499999996</v>
      </c>
      <c r="N96" s="80"/>
      <c r="O96" s="80">
        <f>+N96+M96</f>
        <v>2217.4357499999996</v>
      </c>
    </row>
    <row r="97" spans="1:15" ht="12.75">
      <c r="A97" s="77">
        <v>3</v>
      </c>
      <c r="B97" s="81" t="s">
        <v>102</v>
      </c>
      <c r="C97" s="83">
        <f>+C98+C99+C100+C101</f>
        <v>165000</v>
      </c>
      <c r="D97" s="80">
        <f aca="true" t="shared" si="44" ref="D97:O97">+D98+D99+D100+D101</f>
        <v>43000</v>
      </c>
      <c r="E97" s="80">
        <f t="shared" si="44"/>
        <v>0</v>
      </c>
      <c r="F97" s="80">
        <f t="shared" si="44"/>
        <v>43000</v>
      </c>
      <c r="G97" s="80">
        <f t="shared" si="44"/>
        <v>35000</v>
      </c>
      <c r="H97" s="80">
        <f t="shared" si="44"/>
        <v>0</v>
      </c>
      <c r="I97" s="80">
        <f t="shared" si="44"/>
        <v>35000</v>
      </c>
      <c r="J97" s="80">
        <f t="shared" si="44"/>
        <v>43000</v>
      </c>
      <c r="K97" s="80">
        <f t="shared" si="44"/>
        <v>0</v>
      </c>
      <c r="L97" s="80">
        <f t="shared" si="44"/>
        <v>43000</v>
      </c>
      <c r="M97" s="80">
        <f t="shared" si="44"/>
        <v>44000</v>
      </c>
      <c r="N97" s="80">
        <f t="shared" si="44"/>
        <v>0</v>
      </c>
      <c r="O97" s="80">
        <f t="shared" si="44"/>
        <v>44000</v>
      </c>
    </row>
    <row r="98" spans="1:15" ht="12.75">
      <c r="A98" s="77"/>
      <c r="B98" s="78" t="s">
        <v>103</v>
      </c>
      <c r="C98" s="37">
        <f t="shared" si="33"/>
        <v>24000</v>
      </c>
      <c r="D98" s="80">
        <v>6000</v>
      </c>
      <c r="E98" s="80"/>
      <c r="F98" s="80">
        <f>+E98+D98</f>
        <v>6000</v>
      </c>
      <c r="G98" s="80">
        <v>6000</v>
      </c>
      <c r="H98" s="80"/>
      <c r="I98" s="80">
        <f>+H98+G98</f>
        <v>6000</v>
      </c>
      <c r="J98" s="80">
        <v>6000</v>
      </c>
      <c r="K98" s="80"/>
      <c r="L98" s="80">
        <f>+K98+J98</f>
        <v>6000</v>
      </c>
      <c r="M98" s="80">
        <v>6000</v>
      </c>
      <c r="N98" s="80"/>
      <c r="O98" s="80">
        <f>+N98+M98</f>
        <v>6000</v>
      </c>
    </row>
    <row r="99" spans="1:15" ht="12.75">
      <c r="A99" s="77"/>
      <c r="B99" s="78" t="s">
        <v>104</v>
      </c>
      <c r="C99" s="37">
        <f t="shared" si="33"/>
        <v>41000</v>
      </c>
      <c r="D99" s="80">
        <v>7000</v>
      </c>
      <c r="E99" s="80"/>
      <c r="F99" s="80">
        <f>+E99+D99</f>
        <v>7000</v>
      </c>
      <c r="G99" s="80">
        <v>9000</v>
      </c>
      <c r="H99" s="80"/>
      <c r="I99" s="80">
        <f>+H99+G99</f>
        <v>9000</v>
      </c>
      <c r="J99" s="80">
        <v>12000</v>
      </c>
      <c r="K99" s="80"/>
      <c r="L99" s="80">
        <f>+K99+J99</f>
        <v>12000</v>
      </c>
      <c r="M99" s="80">
        <v>13000</v>
      </c>
      <c r="N99" s="80"/>
      <c r="O99" s="80">
        <f>+N99+M99</f>
        <v>13000</v>
      </c>
    </row>
    <row r="100" spans="1:15" ht="12.75">
      <c r="A100" s="77"/>
      <c r="B100" s="78" t="s">
        <v>105</v>
      </c>
      <c r="C100" s="37">
        <f t="shared" si="33"/>
        <v>15000</v>
      </c>
      <c r="D100" s="80">
        <v>15000</v>
      </c>
      <c r="E100" s="80"/>
      <c r="F100" s="80">
        <f>+E100+D100</f>
        <v>15000</v>
      </c>
      <c r="G100" s="80">
        <v>0</v>
      </c>
      <c r="H100" s="80"/>
      <c r="I100" s="80">
        <f>+H100+G100</f>
        <v>0</v>
      </c>
      <c r="J100" s="80">
        <v>0</v>
      </c>
      <c r="K100" s="80"/>
      <c r="L100" s="80">
        <f>+K100+J100</f>
        <v>0</v>
      </c>
      <c r="M100" s="80">
        <v>0</v>
      </c>
      <c r="N100" s="80"/>
      <c r="O100" s="80">
        <f>+N100+M100</f>
        <v>0</v>
      </c>
    </row>
    <row r="101" spans="1:15" ht="12.75">
      <c r="A101" s="77"/>
      <c r="B101" s="78" t="s">
        <v>106</v>
      </c>
      <c r="C101" s="37">
        <f t="shared" si="33"/>
        <v>85000</v>
      </c>
      <c r="D101" s="80">
        <v>15000</v>
      </c>
      <c r="E101" s="80"/>
      <c r="F101" s="80">
        <f>+E101+D101</f>
        <v>15000</v>
      </c>
      <c r="G101" s="80">
        <v>20000</v>
      </c>
      <c r="H101" s="80"/>
      <c r="I101" s="80">
        <f>+H101+G101</f>
        <v>20000</v>
      </c>
      <c r="J101" s="80">
        <v>25000</v>
      </c>
      <c r="K101" s="80"/>
      <c r="L101" s="80">
        <f>+K101+J101</f>
        <v>25000</v>
      </c>
      <c r="M101" s="80">
        <v>25000</v>
      </c>
      <c r="N101" s="80"/>
      <c r="O101" s="80">
        <f>+N101+M101</f>
        <v>25000</v>
      </c>
    </row>
    <row r="102" spans="1:15" ht="12.75">
      <c r="A102" s="77">
        <v>4</v>
      </c>
      <c r="B102" s="81" t="s">
        <v>107</v>
      </c>
      <c r="C102" s="80">
        <f>+C103+C111</f>
        <v>616036.801</v>
      </c>
      <c r="D102" s="80">
        <f aca="true" t="shared" si="45" ref="D102:O102">+D103+D111</f>
        <v>56000</v>
      </c>
      <c r="E102" s="80">
        <f t="shared" si="45"/>
        <v>70000</v>
      </c>
      <c r="F102" s="80">
        <f t="shared" si="45"/>
        <v>126000</v>
      </c>
      <c r="G102" s="80">
        <f t="shared" si="45"/>
        <v>57960</v>
      </c>
      <c r="H102" s="80">
        <f t="shared" si="45"/>
        <v>130000</v>
      </c>
      <c r="I102" s="80">
        <f t="shared" si="45"/>
        <v>187960</v>
      </c>
      <c r="J102" s="80">
        <f t="shared" si="45"/>
        <v>59988.6</v>
      </c>
      <c r="K102" s="80">
        <f t="shared" si="45"/>
        <v>140000</v>
      </c>
      <c r="L102" s="80">
        <f t="shared" si="45"/>
        <v>199988.59999999998</v>
      </c>
      <c r="M102" s="80">
        <f t="shared" si="45"/>
        <v>62088.200999999994</v>
      </c>
      <c r="N102" s="80">
        <f t="shared" si="45"/>
        <v>40000</v>
      </c>
      <c r="O102" s="80">
        <f t="shared" si="45"/>
        <v>102088.201</v>
      </c>
    </row>
    <row r="103" spans="1:15" ht="12.75">
      <c r="A103" s="77"/>
      <c r="B103" s="81" t="s">
        <v>114</v>
      </c>
      <c r="C103" s="80">
        <f>+C104+C105+C106+C107+C108+C109+C110</f>
        <v>311158.62899999996</v>
      </c>
      <c r="D103" s="80">
        <f aca="true" t="shared" si="46" ref="D103:O103">+D104+D105+D106+D107+D108+D109+D110</f>
        <v>24000</v>
      </c>
      <c r="E103" s="80">
        <f t="shared" si="46"/>
        <v>70000</v>
      </c>
      <c r="F103" s="80">
        <f t="shared" si="46"/>
        <v>94000</v>
      </c>
      <c r="G103" s="80">
        <f t="shared" si="46"/>
        <v>24840</v>
      </c>
      <c r="H103" s="80">
        <f t="shared" si="46"/>
        <v>65000</v>
      </c>
      <c r="I103" s="80">
        <f t="shared" si="46"/>
        <v>89840</v>
      </c>
      <c r="J103" s="80">
        <f t="shared" si="46"/>
        <v>25709.4</v>
      </c>
      <c r="K103" s="80">
        <f t="shared" si="46"/>
        <v>75000</v>
      </c>
      <c r="L103" s="80">
        <f t="shared" si="46"/>
        <v>100709.4</v>
      </c>
      <c r="M103" s="80">
        <f t="shared" si="46"/>
        <v>26609.229</v>
      </c>
      <c r="N103" s="80">
        <f t="shared" si="46"/>
        <v>0</v>
      </c>
      <c r="O103" s="80">
        <f t="shared" si="46"/>
        <v>26609.229</v>
      </c>
    </row>
    <row r="104" spans="1:15" ht="12.75">
      <c r="A104" s="77"/>
      <c r="B104" s="78" t="s">
        <v>113</v>
      </c>
      <c r="C104" s="37">
        <f aca="true" t="shared" si="47" ref="C104:C110">+F104+I104+L104+O104</f>
        <v>8429.88575</v>
      </c>
      <c r="D104" s="80">
        <v>2000</v>
      </c>
      <c r="E104" s="80"/>
      <c r="F104" s="80">
        <f>+E104+D104</f>
        <v>2000</v>
      </c>
      <c r="G104" s="80">
        <f>+D104+D104*3.5%</f>
        <v>2070</v>
      </c>
      <c r="H104" s="80"/>
      <c r="I104" s="80">
        <f>+H104+G104</f>
        <v>2070</v>
      </c>
      <c r="J104" s="80">
        <f aca="true" t="shared" si="48" ref="J104:J110">+G104+G104*3.5%</f>
        <v>2142.45</v>
      </c>
      <c r="K104" s="80"/>
      <c r="L104" s="80">
        <f>+K104+J104</f>
        <v>2142.45</v>
      </c>
      <c r="M104" s="80">
        <f>+J104+J104*3.5%</f>
        <v>2217.4357499999996</v>
      </c>
      <c r="N104" s="80"/>
      <c r="O104" s="80">
        <f>+N104+M104</f>
        <v>2217.4357499999996</v>
      </c>
    </row>
    <row r="105" spans="1:15" ht="12.75">
      <c r="A105" s="77"/>
      <c r="B105" s="78" t="s">
        <v>108</v>
      </c>
      <c r="C105" s="37">
        <f t="shared" si="47"/>
        <v>76859.77149999999</v>
      </c>
      <c r="D105" s="80">
        <v>4000</v>
      </c>
      <c r="E105" s="80">
        <v>20000</v>
      </c>
      <c r="F105" s="80">
        <f aca="true" t="shared" si="49" ref="F105:F110">+E105+D105</f>
        <v>24000</v>
      </c>
      <c r="G105" s="80">
        <f aca="true" t="shared" si="50" ref="G105:G110">+D105+D105*3.5%</f>
        <v>4140</v>
      </c>
      <c r="H105" s="80">
        <v>15000</v>
      </c>
      <c r="I105" s="80">
        <f aca="true" t="shared" si="51" ref="I105:I110">+H105+G105</f>
        <v>19140</v>
      </c>
      <c r="J105" s="80">
        <f t="shared" si="48"/>
        <v>4284.9</v>
      </c>
      <c r="K105" s="80">
        <v>25000</v>
      </c>
      <c r="L105" s="80">
        <f aca="true" t="shared" si="52" ref="L105:L110">+K105+J105</f>
        <v>29284.9</v>
      </c>
      <c r="M105" s="80">
        <f aca="true" t="shared" si="53" ref="M105:M110">+J105+J105*3.5%</f>
        <v>4434.871499999999</v>
      </c>
      <c r="N105" s="80"/>
      <c r="O105" s="80">
        <f aca="true" t="shared" si="54" ref="O105:O110">+N105+M105</f>
        <v>4434.871499999999</v>
      </c>
    </row>
    <row r="106" spans="1:15" ht="12.75">
      <c r="A106" s="77"/>
      <c r="B106" s="78" t="s">
        <v>109</v>
      </c>
      <c r="C106" s="37">
        <f t="shared" si="47"/>
        <v>4214.942875</v>
      </c>
      <c r="D106" s="80">
        <v>1000</v>
      </c>
      <c r="E106" s="80"/>
      <c r="F106" s="80">
        <f t="shared" si="49"/>
        <v>1000</v>
      </c>
      <c r="G106" s="80">
        <f t="shared" si="50"/>
        <v>1035</v>
      </c>
      <c r="H106" s="80"/>
      <c r="I106" s="80">
        <f t="shared" si="51"/>
        <v>1035</v>
      </c>
      <c r="J106" s="80">
        <f t="shared" si="48"/>
        <v>1071.225</v>
      </c>
      <c r="K106" s="80"/>
      <c r="L106" s="80">
        <f t="shared" si="52"/>
        <v>1071.225</v>
      </c>
      <c r="M106" s="80">
        <f t="shared" si="53"/>
        <v>1108.7178749999998</v>
      </c>
      <c r="N106" s="80"/>
      <c r="O106" s="80">
        <f t="shared" si="54"/>
        <v>1108.7178749999998</v>
      </c>
    </row>
    <row r="107" spans="1:15" ht="12.75">
      <c r="A107" s="77"/>
      <c r="B107" s="78" t="s">
        <v>110</v>
      </c>
      <c r="C107" s="37">
        <f t="shared" si="47"/>
        <v>54794.257375</v>
      </c>
      <c r="D107" s="80">
        <v>13000</v>
      </c>
      <c r="E107" s="80"/>
      <c r="F107" s="80">
        <f t="shared" si="49"/>
        <v>13000</v>
      </c>
      <c r="G107" s="80">
        <f t="shared" si="50"/>
        <v>13455</v>
      </c>
      <c r="H107" s="80"/>
      <c r="I107" s="80">
        <f t="shared" si="51"/>
        <v>13455</v>
      </c>
      <c r="J107" s="80">
        <f t="shared" si="48"/>
        <v>13925.925</v>
      </c>
      <c r="K107" s="80"/>
      <c r="L107" s="80">
        <f t="shared" si="52"/>
        <v>13925.925</v>
      </c>
      <c r="M107" s="80">
        <f t="shared" si="53"/>
        <v>14413.332375</v>
      </c>
      <c r="N107" s="80"/>
      <c r="O107" s="80">
        <f t="shared" si="54"/>
        <v>14413.332375</v>
      </c>
    </row>
    <row r="108" spans="1:15" ht="12.75">
      <c r="A108" s="77"/>
      <c r="B108" s="78" t="s">
        <v>120</v>
      </c>
      <c r="C108" s="37">
        <f t="shared" si="47"/>
        <v>8429.88575</v>
      </c>
      <c r="D108" s="80">
        <v>2000</v>
      </c>
      <c r="E108" s="80"/>
      <c r="F108" s="80">
        <f t="shared" si="49"/>
        <v>2000</v>
      </c>
      <c r="G108" s="80">
        <f t="shared" si="50"/>
        <v>2070</v>
      </c>
      <c r="H108" s="80"/>
      <c r="I108" s="80">
        <f t="shared" si="51"/>
        <v>2070</v>
      </c>
      <c r="J108" s="80">
        <f t="shared" si="48"/>
        <v>2142.45</v>
      </c>
      <c r="K108" s="80"/>
      <c r="L108" s="80">
        <f t="shared" si="52"/>
        <v>2142.45</v>
      </c>
      <c r="M108" s="80">
        <f t="shared" si="53"/>
        <v>2217.4357499999996</v>
      </c>
      <c r="N108" s="80"/>
      <c r="O108" s="80">
        <f t="shared" si="54"/>
        <v>2217.4357499999996</v>
      </c>
    </row>
    <row r="109" spans="1:15" ht="12.75">
      <c r="A109" s="77"/>
      <c r="B109" s="78" t="s">
        <v>111</v>
      </c>
      <c r="C109" s="37">
        <f t="shared" si="47"/>
        <v>0</v>
      </c>
      <c r="D109" s="80">
        <v>0</v>
      </c>
      <c r="E109" s="80"/>
      <c r="F109" s="80">
        <f t="shared" si="49"/>
        <v>0</v>
      </c>
      <c r="G109" s="80">
        <f t="shared" si="50"/>
        <v>0</v>
      </c>
      <c r="H109" s="80"/>
      <c r="I109" s="80">
        <f t="shared" si="51"/>
        <v>0</v>
      </c>
      <c r="J109" s="80">
        <f t="shared" si="48"/>
        <v>0</v>
      </c>
      <c r="K109" s="80"/>
      <c r="L109" s="80">
        <f t="shared" si="52"/>
        <v>0</v>
      </c>
      <c r="M109" s="80">
        <f t="shared" si="53"/>
        <v>0</v>
      </c>
      <c r="N109" s="80"/>
      <c r="O109" s="80">
        <f t="shared" si="54"/>
        <v>0</v>
      </c>
    </row>
    <row r="110" spans="1:15" ht="12.75">
      <c r="A110" s="77"/>
      <c r="B110" s="78" t="s">
        <v>112</v>
      </c>
      <c r="C110" s="37">
        <f t="shared" si="47"/>
        <v>158429.88575000002</v>
      </c>
      <c r="D110" s="80">
        <v>2000</v>
      </c>
      <c r="E110" s="80">
        <v>50000</v>
      </c>
      <c r="F110" s="80">
        <f t="shared" si="49"/>
        <v>52000</v>
      </c>
      <c r="G110" s="80">
        <f t="shared" si="50"/>
        <v>2070</v>
      </c>
      <c r="H110" s="80">
        <v>50000</v>
      </c>
      <c r="I110" s="80">
        <f t="shared" si="51"/>
        <v>52070</v>
      </c>
      <c r="J110" s="80">
        <f t="shared" si="48"/>
        <v>2142.45</v>
      </c>
      <c r="K110" s="80">
        <v>50000</v>
      </c>
      <c r="L110" s="80">
        <f t="shared" si="52"/>
        <v>52142.45</v>
      </c>
      <c r="M110" s="80">
        <f t="shared" si="53"/>
        <v>2217.4357499999996</v>
      </c>
      <c r="N110" s="80"/>
      <c r="O110" s="80">
        <f t="shared" si="54"/>
        <v>2217.4357499999996</v>
      </c>
    </row>
    <row r="111" spans="1:15" ht="12.75">
      <c r="A111" s="77"/>
      <c r="B111" s="81" t="s">
        <v>115</v>
      </c>
      <c r="C111" s="80">
        <f>+C112+C113+C114+C115</f>
        <v>304878.17199999996</v>
      </c>
      <c r="D111" s="80">
        <f aca="true" t="shared" si="55" ref="D111:O111">+D112+D113+D114+D115</f>
        <v>32000</v>
      </c>
      <c r="E111" s="80">
        <f t="shared" si="55"/>
        <v>0</v>
      </c>
      <c r="F111" s="80">
        <f t="shared" si="55"/>
        <v>32000</v>
      </c>
      <c r="G111" s="80">
        <f t="shared" si="55"/>
        <v>33120</v>
      </c>
      <c r="H111" s="80">
        <f t="shared" si="55"/>
        <v>65000</v>
      </c>
      <c r="I111" s="80">
        <f t="shared" si="55"/>
        <v>98120</v>
      </c>
      <c r="J111" s="80">
        <f t="shared" si="55"/>
        <v>34279.2</v>
      </c>
      <c r="K111" s="80">
        <f t="shared" si="55"/>
        <v>65000</v>
      </c>
      <c r="L111" s="80">
        <f t="shared" si="55"/>
        <v>99279.2</v>
      </c>
      <c r="M111" s="80">
        <f t="shared" si="55"/>
        <v>35478.971999999994</v>
      </c>
      <c r="N111" s="80">
        <f t="shared" si="55"/>
        <v>40000</v>
      </c>
      <c r="O111" s="80">
        <f t="shared" si="55"/>
        <v>75478.972</v>
      </c>
    </row>
    <row r="112" spans="1:15" ht="12.75">
      <c r="A112" s="77"/>
      <c r="B112" s="78" t="s">
        <v>116</v>
      </c>
      <c r="C112" s="37">
        <f>+F112+I112+L112+O112</f>
        <v>132149.42875</v>
      </c>
      <c r="D112" s="80">
        <v>10000</v>
      </c>
      <c r="E112" s="80"/>
      <c r="F112" s="80">
        <f>+E112+D112</f>
        <v>10000</v>
      </c>
      <c r="G112" s="80">
        <f>+D112+D112*3.5%</f>
        <v>10350</v>
      </c>
      <c r="H112" s="80">
        <v>30000</v>
      </c>
      <c r="I112" s="80">
        <f>+H112+G112</f>
        <v>40350</v>
      </c>
      <c r="J112" s="80">
        <f>+G112+G112*3.5%</f>
        <v>10712.25</v>
      </c>
      <c r="K112" s="80">
        <v>30000</v>
      </c>
      <c r="L112" s="80">
        <f>+K112+J112</f>
        <v>40712.25</v>
      </c>
      <c r="M112" s="80">
        <f>+J112+J112*3.5%</f>
        <v>11087.17875</v>
      </c>
      <c r="N112" s="80">
        <v>30000</v>
      </c>
      <c r="O112" s="80">
        <f>+N112+M112</f>
        <v>41087.17875</v>
      </c>
    </row>
    <row r="113" spans="1:15" ht="12.75">
      <c r="A113" s="77"/>
      <c r="B113" s="78" t="s">
        <v>117</v>
      </c>
      <c r="C113" s="37">
        <f>+F113+I113+L113+O113</f>
        <v>8429.88575</v>
      </c>
      <c r="D113" s="80">
        <v>2000</v>
      </c>
      <c r="E113" s="80"/>
      <c r="F113" s="80">
        <f>+E113+D113</f>
        <v>2000</v>
      </c>
      <c r="G113" s="80">
        <f>+D113+D113*3.5%</f>
        <v>2070</v>
      </c>
      <c r="H113" s="80"/>
      <c r="I113" s="80">
        <f>+H113+G113</f>
        <v>2070</v>
      </c>
      <c r="J113" s="80">
        <f>+G113+G113*3.5%</f>
        <v>2142.45</v>
      </c>
      <c r="K113" s="80"/>
      <c r="L113" s="80">
        <f>+K113+J113</f>
        <v>2142.45</v>
      </c>
      <c r="M113" s="80">
        <f>+J113+J113*3.5%</f>
        <v>2217.4357499999996</v>
      </c>
      <c r="N113" s="80"/>
      <c r="O113" s="80">
        <f>+N113+M113</f>
        <v>2217.4357499999996</v>
      </c>
    </row>
    <row r="114" spans="1:15" ht="12.75">
      <c r="A114" s="77"/>
      <c r="B114" s="78" t="s">
        <v>118</v>
      </c>
      <c r="C114" s="37">
        <f>+F114+I114+L114+O114</f>
        <v>93224.143125</v>
      </c>
      <c r="D114" s="80">
        <v>15000</v>
      </c>
      <c r="E114" s="80"/>
      <c r="F114" s="80">
        <f>+E114+D114</f>
        <v>15000</v>
      </c>
      <c r="G114" s="80">
        <f>+D114+D114*3.5%</f>
        <v>15525</v>
      </c>
      <c r="H114" s="80">
        <v>10000</v>
      </c>
      <c r="I114" s="80">
        <f>+H114+G114</f>
        <v>25525</v>
      </c>
      <c r="J114" s="80">
        <f>+G114+G114*3.5%</f>
        <v>16068.375</v>
      </c>
      <c r="K114" s="80">
        <v>10000</v>
      </c>
      <c r="L114" s="80">
        <f>+K114+J114</f>
        <v>26068.375</v>
      </c>
      <c r="M114" s="80">
        <f>+J114+J114*3.5%</f>
        <v>16630.768125</v>
      </c>
      <c r="N114" s="80">
        <v>10000</v>
      </c>
      <c r="O114" s="80">
        <f>+N114+M114</f>
        <v>26630.768125</v>
      </c>
    </row>
    <row r="115" spans="1:15" ht="12.75">
      <c r="A115" s="77"/>
      <c r="B115" s="78" t="s">
        <v>119</v>
      </c>
      <c r="C115" s="37">
        <f>+F115+I115+L115+O115</f>
        <v>71074.714375</v>
      </c>
      <c r="D115" s="80">
        <v>5000</v>
      </c>
      <c r="E115" s="80"/>
      <c r="F115" s="80">
        <f>+E115+D115</f>
        <v>5000</v>
      </c>
      <c r="G115" s="80">
        <f>+D115+D115*3.5%</f>
        <v>5175</v>
      </c>
      <c r="H115" s="80">
        <v>25000</v>
      </c>
      <c r="I115" s="80">
        <f>+H115+G115</f>
        <v>30175</v>
      </c>
      <c r="J115" s="80">
        <f>+G115+G115*3.5%</f>
        <v>5356.125</v>
      </c>
      <c r="K115" s="80">
        <v>25000</v>
      </c>
      <c r="L115" s="80">
        <f>+K115+J115</f>
        <v>30356.125</v>
      </c>
      <c r="M115" s="80">
        <f>+J115+J115*3.5%</f>
        <v>5543.589375</v>
      </c>
      <c r="N115" s="80"/>
      <c r="O115" s="80">
        <f>+N115+M115</f>
        <v>5543.589375</v>
      </c>
    </row>
    <row r="116" spans="1:15" ht="12.75">
      <c r="A116" s="77"/>
      <c r="B116" s="81" t="s">
        <v>1</v>
      </c>
      <c r="C116" s="83">
        <f>+C102+C97+C68+C7</f>
        <v>9326960.431203008</v>
      </c>
      <c r="D116" s="83">
        <f aca="true" t="shared" si="56" ref="D116:O116">+D102+D97+D68+D7</f>
        <v>1476538.35</v>
      </c>
      <c r="E116" s="83">
        <f t="shared" si="56"/>
        <v>423280</v>
      </c>
      <c r="F116" s="83">
        <f t="shared" si="56"/>
        <v>1899818.35</v>
      </c>
      <c r="G116" s="83">
        <f t="shared" si="56"/>
        <v>1518712.19225</v>
      </c>
      <c r="H116" s="83">
        <f t="shared" si="56"/>
        <v>1170000</v>
      </c>
      <c r="I116" s="83">
        <f t="shared" si="56"/>
        <v>2678712.1922500003</v>
      </c>
      <c r="J116" s="83">
        <f t="shared" si="56"/>
        <v>1575793.1189787502</v>
      </c>
      <c r="K116" s="83">
        <f t="shared" si="56"/>
        <v>1060000</v>
      </c>
      <c r="L116" s="83">
        <f t="shared" si="56"/>
        <v>2635793.11897875</v>
      </c>
      <c r="M116" s="83">
        <f t="shared" si="56"/>
        <v>1627636.7699742562</v>
      </c>
      <c r="N116" s="83">
        <f t="shared" si="56"/>
        <v>485000</v>
      </c>
      <c r="O116" s="83">
        <f t="shared" si="56"/>
        <v>2112636.769974256</v>
      </c>
    </row>
    <row r="117" spans="2:15" ht="12.75">
      <c r="B117" s="8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2:15" ht="12.75"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2:15" ht="12.75">
      <c r="B119" s="74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2:15" ht="12.75">
      <c r="B120" s="74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2:15" ht="12.75">
      <c r="B121" s="74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2:15" ht="12.75">
      <c r="B122" s="74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2:15" ht="12.75">
      <c r="B123" s="74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2:15" ht="12.75">
      <c r="B124" s="74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2:15" ht="12.75">
      <c r="B125" s="74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2:15" ht="12.75">
      <c r="B126" s="74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2:15" ht="12.75">
      <c r="B127" s="74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2:15" ht="12.75">
      <c r="B128" s="74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2:15" ht="12.75">
      <c r="B129" s="74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2:15" ht="12.75">
      <c r="B130" s="74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2:15" ht="12.75">
      <c r="B131" s="74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2:15" ht="12.75">
      <c r="B132" s="74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5" ht="12.75"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2:15" ht="12.75">
      <c r="B134" s="74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2:15" ht="12.75">
      <c r="B135" s="74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2:15" ht="12.75">
      <c r="B136" s="74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2:15" ht="12.75">
      <c r="B137" s="74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2:15" ht="12.75">
      <c r="B138" s="74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2:15" ht="12.75">
      <c r="B139" s="74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2:15" ht="12.75">
      <c r="B140" s="74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2:15" ht="12.75">
      <c r="B141" s="74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2:15" ht="12.75">
      <c r="B142" s="74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2:15" ht="12.75">
      <c r="B143" s="74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2:15" ht="12.75">
      <c r="B144" s="74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2:15" ht="12.75">
      <c r="B145" s="74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2:15" ht="12.75">
      <c r="B146" s="74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2:15" ht="12.75">
      <c r="B147" s="74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2:15" ht="12.75">
      <c r="B148" s="74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2:15" ht="12.75">
      <c r="B149" s="74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2:15" ht="12.75">
      <c r="B150" s="74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2:15" ht="12.75">
      <c r="B151" s="74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2:15" ht="12.75">
      <c r="B152" s="74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2:15" ht="12.75">
      <c r="B153" s="74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2:15" ht="12.75">
      <c r="B154" s="74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2:15" ht="12.75">
      <c r="B155" s="74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2:15" ht="12.75">
      <c r="B156" s="74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2:15" ht="12.75">
      <c r="B157" s="74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2:15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</row>
    <row r="159" spans="2:15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2:15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2:15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2:15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2:15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</row>
    <row r="164" spans="2:15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2:15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2:15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2:15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2:15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2:15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2:15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2:15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</sheetData>
  <sheetProtection/>
  <mergeCells count="6">
    <mergeCell ref="B5:B6"/>
    <mergeCell ref="C5:C6"/>
    <mergeCell ref="D5:F5"/>
    <mergeCell ref="G5:I5"/>
    <mergeCell ref="J5:L5"/>
    <mergeCell ref="M5:O5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pane xSplit="6" ySplit="11" topLeftCell="H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M9" sqref="M9"/>
    </sheetView>
  </sheetViews>
  <sheetFormatPr defaultColWidth="11.421875" defaultRowHeight="12.75"/>
  <cols>
    <col min="1" max="1" width="5.421875" style="115" customWidth="1"/>
    <col min="2" max="2" width="22.8515625" style="0" customWidth="1"/>
    <col min="3" max="3" width="11.7109375" style="0" bestFit="1" customWidth="1"/>
  </cols>
  <sheetData>
    <row r="1" spans="1:15" ht="12.75">
      <c r="A1" s="113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>
      <c r="A2" s="113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2.75">
      <c r="A3" s="113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22.5" customHeight="1">
      <c r="A4" s="198" t="s">
        <v>121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2.75">
      <c r="A5" s="86" t="s">
        <v>2</v>
      </c>
      <c r="B5" s="192" t="s">
        <v>6</v>
      </c>
      <c r="C5" s="199" t="s">
        <v>10</v>
      </c>
      <c r="D5" s="201">
        <v>2008</v>
      </c>
      <c r="E5" s="202"/>
      <c r="F5" s="203"/>
      <c r="G5" s="201">
        <v>2009</v>
      </c>
      <c r="H5" s="202"/>
      <c r="I5" s="203"/>
      <c r="J5" s="201">
        <v>2010</v>
      </c>
      <c r="K5" s="202"/>
      <c r="L5" s="203"/>
      <c r="M5" s="201">
        <v>2011</v>
      </c>
      <c r="N5" s="202"/>
      <c r="O5" s="203"/>
    </row>
    <row r="6" spans="1:15" ht="22.5">
      <c r="A6" s="86" t="s">
        <v>3</v>
      </c>
      <c r="B6" s="192"/>
      <c r="C6" s="200"/>
      <c r="D6" s="87" t="s">
        <v>4</v>
      </c>
      <c r="E6" s="87" t="s">
        <v>5</v>
      </c>
      <c r="F6" s="87" t="s">
        <v>1</v>
      </c>
      <c r="G6" s="87" t="s">
        <v>4</v>
      </c>
      <c r="H6" s="87" t="s">
        <v>5</v>
      </c>
      <c r="I6" s="87" t="s">
        <v>1</v>
      </c>
      <c r="J6" s="87" t="s">
        <v>4</v>
      </c>
      <c r="K6" s="87" t="s">
        <v>5</v>
      </c>
      <c r="L6" s="87" t="s">
        <v>1</v>
      </c>
      <c r="M6" s="87" t="s">
        <v>4</v>
      </c>
      <c r="N6" s="87" t="s">
        <v>5</v>
      </c>
      <c r="O6" s="87" t="s">
        <v>1</v>
      </c>
    </row>
    <row r="7" spans="1:15" ht="12.75">
      <c r="A7" s="88">
        <v>1</v>
      </c>
      <c r="B7" s="89" t="s">
        <v>7</v>
      </c>
      <c r="C7" s="90">
        <f>+C8+C18+C37+C42+C48</f>
        <v>7446803776.7</v>
      </c>
      <c r="D7" s="90">
        <f aca="true" t="shared" si="0" ref="D7:O7">+D8+D18+D22+D37+D42+D48</f>
        <v>1235487864</v>
      </c>
      <c r="E7" s="90">
        <f t="shared" si="0"/>
        <v>229221078</v>
      </c>
      <c r="F7" s="90">
        <f t="shared" si="0"/>
        <v>1464708942</v>
      </c>
      <c r="G7" s="90">
        <f t="shared" si="0"/>
        <v>2105766393</v>
      </c>
      <c r="H7" s="90">
        <f t="shared" si="0"/>
        <v>239381751</v>
      </c>
      <c r="I7" s="90">
        <f t="shared" si="0"/>
        <v>2333838144</v>
      </c>
      <c r="J7" s="90">
        <f t="shared" si="0"/>
        <v>1666869953</v>
      </c>
      <c r="K7" s="90">
        <f t="shared" si="0"/>
        <v>203985535</v>
      </c>
      <c r="L7" s="90">
        <f t="shared" si="0"/>
        <v>1870855488</v>
      </c>
      <c r="M7" s="90">
        <f t="shared" si="0"/>
        <v>1520431202.7</v>
      </c>
      <c r="N7" s="90">
        <f t="shared" si="0"/>
        <v>265280000</v>
      </c>
      <c r="O7" s="90">
        <f t="shared" si="0"/>
        <v>1774401202.7</v>
      </c>
    </row>
    <row r="8" spans="1:15" ht="12.75">
      <c r="A8" s="91" t="s">
        <v>8</v>
      </c>
      <c r="B8" s="92" t="s">
        <v>9</v>
      </c>
      <c r="C8" s="93">
        <f>+C9+C10+C11+C12+C13+C14+C15+C16+C17</f>
        <v>1596191244</v>
      </c>
      <c r="D8" s="93">
        <f>+D9+D10+D11+D12+D13+D14+D15+D16+D17</f>
        <v>191536165</v>
      </c>
      <c r="E8" s="93">
        <f>+E9+E10+E11+E12+E13+E14+E15+E16</f>
        <v>181452176</v>
      </c>
      <c r="F8" s="93">
        <f>+F9+F10+F11+F12+F13+F14+F15+F16+F17</f>
        <v>372988341</v>
      </c>
      <c r="G8" s="93">
        <f aca="true" t="shared" si="1" ref="G8:O8">+G9+G10+G11+G12+G13+G14+G15+G16</f>
        <v>197106999</v>
      </c>
      <c r="H8" s="93">
        <f t="shared" si="1"/>
        <v>196235031</v>
      </c>
      <c r="I8" s="93">
        <f t="shared" si="1"/>
        <v>393342030</v>
      </c>
      <c r="J8" s="93">
        <f t="shared" si="1"/>
        <v>205459211</v>
      </c>
      <c r="K8" s="93">
        <f t="shared" si="1"/>
        <v>203985535</v>
      </c>
      <c r="L8" s="93">
        <f t="shared" si="1"/>
        <v>409444746</v>
      </c>
      <c r="M8" s="93">
        <f t="shared" si="1"/>
        <v>187416127</v>
      </c>
      <c r="N8" s="93">
        <f t="shared" si="1"/>
        <v>230000000</v>
      </c>
      <c r="O8" s="93">
        <f t="shared" si="1"/>
        <v>417416127</v>
      </c>
    </row>
    <row r="9" spans="1:15" ht="22.5">
      <c r="A9" s="94"/>
      <c r="B9" s="95" t="s">
        <v>122</v>
      </c>
      <c r="C9" s="96">
        <f aca="true" t="shared" si="2" ref="C9:C69">+F9+I9+L9+O9</f>
        <v>163841721</v>
      </c>
      <c r="D9" s="96">
        <v>23554385</v>
      </c>
      <c r="E9" s="96">
        <v>0</v>
      </c>
      <c r="F9" s="93">
        <f>+D9+E9</f>
        <v>23554385</v>
      </c>
      <c r="G9" s="96">
        <v>27366643</v>
      </c>
      <c r="H9" s="96">
        <v>0</v>
      </c>
      <c r="I9" s="96">
        <f>+G9+H9</f>
        <v>27366643</v>
      </c>
      <c r="J9" s="96">
        <v>14195500</v>
      </c>
      <c r="K9" s="96"/>
      <c r="L9" s="93">
        <f>+K9+J9</f>
        <v>14195500</v>
      </c>
      <c r="M9" s="125">
        <v>48725193</v>
      </c>
      <c r="N9" s="96">
        <v>50000000</v>
      </c>
      <c r="O9" s="93">
        <f>+M9+N9</f>
        <v>98725193</v>
      </c>
    </row>
    <row r="10" spans="1:15" ht="22.5" customHeight="1">
      <c r="A10" s="94"/>
      <c r="B10" s="30" t="s">
        <v>20</v>
      </c>
      <c r="C10" s="96">
        <f t="shared" si="2"/>
        <v>0</v>
      </c>
      <c r="D10" s="96">
        <v>0</v>
      </c>
      <c r="E10" s="96">
        <v>0</v>
      </c>
      <c r="F10" s="96">
        <f aca="true" t="shared" si="3" ref="F10:F16">+E10+D10</f>
        <v>0</v>
      </c>
      <c r="G10" s="96">
        <v>0</v>
      </c>
      <c r="H10" s="96">
        <v>0</v>
      </c>
      <c r="I10" s="96">
        <f aca="true" t="shared" si="4" ref="I10:I16">+G10+H10</f>
        <v>0</v>
      </c>
      <c r="J10" s="96">
        <v>0</v>
      </c>
      <c r="K10" s="96">
        <v>0</v>
      </c>
      <c r="L10" s="93">
        <f aca="true" t="shared" si="5" ref="L10:L16">+K10+J10</f>
        <v>0</v>
      </c>
      <c r="M10" s="96">
        <v>0</v>
      </c>
      <c r="N10" s="96">
        <v>0</v>
      </c>
      <c r="O10" s="93">
        <f aca="true" t="shared" si="6" ref="O10:O16">+M10+N10</f>
        <v>0</v>
      </c>
    </row>
    <row r="11" spans="1:15" ht="22.5">
      <c r="A11" s="94"/>
      <c r="B11" s="40" t="s">
        <v>123</v>
      </c>
      <c r="C11" s="96">
        <f t="shared" si="2"/>
        <v>116129841</v>
      </c>
      <c r="D11" s="96">
        <v>34160112</v>
      </c>
      <c r="E11" s="96">
        <v>0</v>
      </c>
      <c r="F11" s="96">
        <f t="shared" si="3"/>
        <v>34160112</v>
      </c>
      <c r="G11" s="96">
        <v>44848184</v>
      </c>
      <c r="H11" s="96">
        <v>0</v>
      </c>
      <c r="I11" s="96">
        <f t="shared" si="4"/>
        <v>44848184</v>
      </c>
      <c r="J11" s="96">
        <v>22698000</v>
      </c>
      <c r="K11" s="96">
        <v>0</v>
      </c>
      <c r="L11" s="93">
        <f t="shared" si="5"/>
        <v>22698000</v>
      </c>
      <c r="M11" s="96">
        <v>14423545</v>
      </c>
      <c r="N11" s="96">
        <v>0</v>
      </c>
      <c r="O11" s="93">
        <f t="shared" si="6"/>
        <v>14423545</v>
      </c>
    </row>
    <row r="12" spans="1:15" s="118" customFormat="1" ht="22.5" customHeight="1">
      <c r="A12" s="123"/>
      <c r="B12" s="127" t="s">
        <v>124</v>
      </c>
      <c r="C12" s="125">
        <f t="shared" si="2"/>
        <v>444375618</v>
      </c>
      <c r="D12" s="125">
        <v>26685613</v>
      </c>
      <c r="E12" s="125">
        <v>90000000</v>
      </c>
      <c r="F12" s="125">
        <f t="shared" si="3"/>
        <v>116685613</v>
      </c>
      <c r="G12" s="125">
        <v>20751374</v>
      </c>
      <c r="H12" s="125">
        <v>105088000</v>
      </c>
      <c r="I12" s="125">
        <f t="shared" si="4"/>
        <v>125839374</v>
      </c>
      <c r="J12" s="125">
        <v>22425523</v>
      </c>
      <c r="K12" s="125">
        <v>70023600</v>
      </c>
      <c r="L12" s="126">
        <f t="shared" si="5"/>
        <v>92449123</v>
      </c>
      <c r="M12" s="125">
        <v>19401508</v>
      </c>
      <c r="N12" s="125">
        <v>90000000</v>
      </c>
      <c r="O12" s="126">
        <f t="shared" si="6"/>
        <v>109401508</v>
      </c>
    </row>
    <row r="13" spans="1:15" ht="24" customHeight="1">
      <c r="A13" s="97"/>
      <c r="B13" s="54" t="s">
        <v>23</v>
      </c>
      <c r="C13" s="96">
        <f t="shared" si="2"/>
        <v>192647000</v>
      </c>
      <c r="D13" s="96">
        <v>37770000</v>
      </c>
      <c r="E13" s="96">
        <v>0</v>
      </c>
      <c r="F13" s="96">
        <f t="shared" si="3"/>
        <v>37770000</v>
      </c>
      <c r="G13" s="96">
        <v>51423000</v>
      </c>
      <c r="H13" s="96">
        <v>0</v>
      </c>
      <c r="I13" s="96">
        <f t="shared" si="4"/>
        <v>51423000</v>
      </c>
      <c r="J13" s="96">
        <v>51727000</v>
      </c>
      <c r="K13" s="96">
        <v>0</v>
      </c>
      <c r="L13" s="93">
        <f t="shared" si="5"/>
        <v>51727000</v>
      </c>
      <c r="M13" s="125">
        <v>51727000</v>
      </c>
      <c r="N13" s="96">
        <v>0</v>
      </c>
      <c r="O13" s="93">
        <f t="shared" si="6"/>
        <v>51727000</v>
      </c>
    </row>
    <row r="14" spans="1:15" ht="22.5" customHeight="1">
      <c r="A14" s="94"/>
      <c r="B14" s="40" t="s">
        <v>24</v>
      </c>
      <c r="C14" s="96">
        <f t="shared" si="2"/>
        <v>22849688</v>
      </c>
      <c r="D14" s="96">
        <v>12000000</v>
      </c>
      <c r="E14" s="96">
        <v>0</v>
      </c>
      <c r="F14" s="96">
        <f t="shared" si="3"/>
        <v>12000000</v>
      </c>
      <c r="G14" s="96">
        <v>2000000</v>
      </c>
      <c r="H14" s="96">
        <v>0</v>
      </c>
      <c r="I14" s="96">
        <f t="shared" si="4"/>
        <v>2000000</v>
      </c>
      <c r="J14" s="96">
        <v>8849688</v>
      </c>
      <c r="K14" s="96">
        <v>0</v>
      </c>
      <c r="L14" s="93">
        <f t="shared" si="5"/>
        <v>8849688</v>
      </c>
      <c r="M14" s="96">
        <v>0</v>
      </c>
      <c r="N14" s="96">
        <v>0</v>
      </c>
      <c r="O14" s="93">
        <f t="shared" si="6"/>
        <v>0</v>
      </c>
    </row>
    <row r="15" spans="1:15" ht="22.5" customHeight="1">
      <c r="A15" s="94"/>
      <c r="B15" s="40" t="s">
        <v>125</v>
      </c>
      <c r="C15" s="96">
        <f t="shared" si="2"/>
        <v>62435910</v>
      </c>
      <c r="D15" s="96">
        <v>23343555</v>
      </c>
      <c r="E15" s="96">
        <v>1452176</v>
      </c>
      <c r="F15" s="96">
        <f t="shared" si="3"/>
        <v>24795731</v>
      </c>
      <c r="G15" s="96">
        <v>12237798</v>
      </c>
      <c r="H15" s="96">
        <v>0</v>
      </c>
      <c r="I15" s="96">
        <f t="shared" si="4"/>
        <v>12237798</v>
      </c>
      <c r="J15" s="96">
        <v>12263500</v>
      </c>
      <c r="K15" s="96">
        <v>0</v>
      </c>
      <c r="L15" s="93">
        <f t="shared" si="5"/>
        <v>12263500</v>
      </c>
      <c r="M15" s="96">
        <v>13138881</v>
      </c>
      <c r="N15" s="96">
        <v>0</v>
      </c>
      <c r="O15" s="93">
        <f t="shared" si="6"/>
        <v>13138881</v>
      </c>
    </row>
    <row r="16" spans="1:15" s="118" customFormat="1" ht="24.75" customHeight="1">
      <c r="A16" s="123"/>
      <c r="B16" s="124" t="s">
        <v>126</v>
      </c>
      <c r="C16" s="125">
        <f t="shared" si="2"/>
        <v>589911466</v>
      </c>
      <c r="D16" s="125">
        <v>33022500</v>
      </c>
      <c r="E16" s="125">
        <v>90000000</v>
      </c>
      <c r="F16" s="125">
        <f t="shared" si="3"/>
        <v>123022500</v>
      </c>
      <c r="G16" s="125">
        <v>38480000</v>
      </c>
      <c r="H16" s="125">
        <v>91147031</v>
      </c>
      <c r="I16" s="125">
        <f t="shared" si="4"/>
        <v>129627031</v>
      </c>
      <c r="J16" s="125">
        <v>73300000</v>
      </c>
      <c r="K16" s="125">
        <v>133961935</v>
      </c>
      <c r="L16" s="126">
        <f t="shared" si="5"/>
        <v>207261935</v>
      </c>
      <c r="M16" s="125">
        <v>40000000</v>
      </c>
      <c r="N16" s="125">
        <v>90000000</v>
      </c>
      <c r="O16" s="126">
        <f t="shared" si="6"/>
        <v>130000000</v>
      </c>
    </row>
    <row r="17" spans="1:15" ht="24.75" customHeight="1">
      <c r="A17" s="97"/>
      <c r="B17" s="35" t="s">
        <v>127</v>
      </c>
      <c r="C17" s="96">
        <f>+F17+I17+L17+O17</f>
        <v>4000000</v>
      </c>
      <c r="D17" s="96">
        <v>1000000</v>
      </c>
      <c r="E17" s="96">
        <v>0</v>
      </c>
      <c r="F17" s="96">
        <f>+E17+D17</f>
        <v>1000000</v>
      </c>
      <c r="G17" s="96">
        <v>1000000</v>
      </c>
      <c r="H17" s="96">
        <v>0</v>
      </c>
      <c r="I17" s="96">
        <f>+G17+H17</f>
        <v>1000000</v>
      </c>
      <c r="J17" s="96">
        <v>0</v>
      </c>
      <c r="K17" s="96">
        <v>1000000</v>
      </c>
      <c r="L17" s="93">
        <f>+K17+J17</f>
        <v>1000000</v>
      </c>
      <c r="M17" s="96">
        <v>1000000</v>
      </c>
      <c r="N17" s="96">
        <v>0</v>
      </c>
      <c r="O17" s="93">
        <f>+M17+N17</f>
        <v>1000000</v>
      </c>
    </row>
    <row r="18" spans="1:15" ht="12.75">
      <c r="A18" s="97" t="s">
        <v>11</v>
      </c>
      <c r="B18" s="98" t="s">
        <v>0</v>
      </c>
      <c r="C18" s="93">
        <f>+C19+C20+C21+C22</f>
        <v>5070868911.7</v>
      </c>
      <c r="D18" s="93">
        <f aca="true" t="shared" si="7" ref="D18:O18">+D19+D20+D21</f>
        <v>777805965</v>
      </c>
      <c r="E18" s="93">
        <f t="shared" si="7"/>
        <v>0</v>
      </c>
      <c r="F18" s="93">
        <f t="shared" si="7"/>
        <v>777805965</v>
      </c>
      <c r="G18" s="93">
        <f t="shared" si="7"/>
        <v>1620682122</v>
      </c>
      <c r="H18" s="93">
        <f t="shared" si="7"/>
        <v>5366720</v>
      </c>
      <c r="I18" s="93">
        <f t="shared" si="7"/>
        <v>1626048842</v>
      </c>
      <c r="J18" s="93">
        <f t="shared" si="7"/>
        <v>1403226762</v>
      </c>
      <c r="K18" s="93">
        <f t="shared" si="7"/>
        <v>0</v>
      </c>
      <c r="L18" s="93">
        <f t="shared" si="7"/>
        <v>1403226762</v>
      </c>
      <c r="M18" s="93">
        <f>+M19+M20+M21</f>
        <v>1051857804</v>
      </c>
      <c r="N18" s="93">
        <f t="shared" si="7"/>
        <v>0</v>
      </c>
      <c r="O18" s="93">
        <f t="shared" si="7"/>
        <v>1051857804</v>
      </c>
    </row>
    <row r="19" spans="1:15" ht="12.75">
      <c r="A19" s="97"/>
      <c r="B19" s="54" t="s">
        <v>12</v>
      </c>
      <c r="C19" s="93">
        <f t="shared" si="2"/>
        <v>4723120503</v>
      </c>
      <c r="D19" s="96">
        <v>720163889</v>
      </c>
      <c r="E19" s="96">
        <v>0</v>
      </c>
      <c r="F19" s="96">
        <f>+E19+D19</f>
        <v>720163889</v>
      </c>
      <c r="G19" s="96">
        <v>1583170712</v>
      </c>
      <c r="H19" s="96">
        <v>0</v>
      </c>
      <c r="I19" s="96">
        <f>+H19+G19</f>
        <v>1583170712</v>
      </c>
      <c r="J19" s="96">
        <v>1400329892</v>
      </c>
      <c r="K19" s="96">
        <v>0</v>
      </c>
      <c r="L19" s="96">
        <f>+K19+J19</f>
        <v>1400329892</v>
      </c>
      <c r="M19" s="96">
        <v>1019456010</v>
      </c>
      <c r="N19" s="96">
        <v>0</v>
      </c>
      <c r="O19" s="96">
        <f>+N19+M19</f>
        <v>1019456010</v>
      </c>
    </row>
    <row r="20" spans="1:15" ht="12.75">
      <c r="A20" s="97"/>
      <c r="B20" s="40" t="s">
        <v>13</v>
      </c>
      <c r="C20" s="93">
        <f t="shared" si="2"/>
        <v>120768802</v>
      </c>
      <c r="D20" s="96">
        <v>56642076</v>
      </c>
      <c r="E20" s="96">
        <v>0</v>
      </c>
      <c r="F20" s="96">
        <f>+E20+D20</f>
        <v>56642076</v>
      </c>
      <c r="G20" s="96">
        <v>31229856</v>
      </c>
      <c r="H20" s="96">
        <v>0</v>
      </c>
      <c r="I20" s="96">
        <f>+H20+G20</f>
        <v>31229856</v>
      </c>
      <c r="J20" s="96">
        <v>2896870</v>
      </c>
      <c r="K20" s="96">
        <v>0</v>
      </c>
      <c r="L20" s="96">
        <f>+K20+J20</f>
        <v>2896870</v>
      </c>
      <c r="M20" s="96">
        <v>30000000</v>
      </c>
      <c r="N20" s="96">
        <v>0</v>
      </c>
      <c r="O20" s="96">
        <f>+N20+M20</f>
        <v>30000000</v>
      </c>
    </row>
    <row r="21" spans="1:15" ht="12.75">
      <c r="A21" s="94"/>
      <c r="B21" s="54" t="s">
        <v>14</v>
      </c>
      <c r="C21" s="93">
        <f t="shared" si="2"/>
        <v>15050068</v>
      </c>
      <c r="D21" s="96">
        <v>1000000</v>
      </c>
      <c r="E21" s="96">
        <v>0</v>
      </c>
      <c r="F21" s="96">
        <f>+E21+D21</f>
        <v>1000000</v>
      </c>
      <c r="G21" s="96">
        <v>6281554</v>
      </c>
      <c r="H21" s="96">
        <v>5366720</v>
      </c>
      <c r="I21" s="96">
        <f>+H21+G21</f>
        <v>11648274</v>
      </c>
      <c r="J21" s="96">
        <v>0</v>
      </c>
      <c r="K21" s="96"/>
      <c r="L21" s="96">
        <f>+K21+J21</f>
        <v>0</v>
      </c>
      <c r="M21" s="96">
        <v>2401794</v>
      </c>
      <c r="N21" s="96"/>
      <c r="O21" s="96">
        <f>+N21+M21</f>
        <v>2401794</v>
      </c>
    </row>
    <row r="22" spans="1:15" ht="12.75">
      <c r="A22" s="97" t="s">
        <v>15</v>
      </c>
      <c r="B22" s="65" t="s">
        <v>16</v>
      </c>
      <c r="C22" s="93">
        <f>+C23+C24+C25+C26+C27+C28+C29+C30+C31+C32+C33+C34+C35+C36</f>
        <v>211929538.7</v>
      </c>
      <c r="D22" s="93">
        <f aca="true" t="shared" si="8" ref="D22:O22">+D23+D24+D25+D26+D27+D28+D29+D30+D31+D32+D33+D34+D35+D36</f>
        <v>50600000</v>
      </c>
      <c r="E22" s="93">
        <v>0</v>
      </c>
      <c r="F22" s="93">
        <f t="shared" si="8"/>
        <v>50600000</v>
      </c>
      <c r="G22" s="93">
        <f t="shared" si="8"/>
        <v>53698834</v>
      </c>
      <c r="H22" s="93">
        <f t="shared" si="8"/>
        <v>0</v>
      </c>
      <c r="I22" s="93">
        <f t="shared" si="8"/>
        <v>53698834</v>
      </c>
      <c r="J22" s="93">
        <f t="shared" si="8"/>
        <v>58183980</v>
      </c>
      <c r="K22" s="93">
        <f t="shared" si="8"/>
        <v>0</v>
      </c>
      <c r="L22" s="93">
        <f t="shared" si="8"/>
        <v>58183980</v>
      </c>
      <c r="M22" s="93">
        <f t="shared" si="8"/>
        <v>49446724.7</v>
      </c>
      <c r="N22" s="93">
        <f t="shared" si="8"/>
        <v>0</v>
      </c>
      <c r="O22" s="93">
        <f t="shared" si="8"/>
        <v>49446724.7</v>
      </c>
    </row>
    <row r="23" spans="1:15" ht="12.75">
      <c r="A23" s="94"/>
      <c r="B23" s="40" t="s">
        <v>137</v>
      </c>
      <c r="C23" s="96">
        <f t="shared" si="2"/>
        <v>108043630</v>
      </c>
      <c r="D23" s="96">
        <v>25100000</v>
      </c>
      <c r="E23" s="96">
        <v>0</v>
      </c>
      <c r="F23" s="96">
        <f aca="true" t="shared" si="9" ref="F23:F36">+D23+E23</f>
        <v>25100000</v>
      </c>
      <c r="G23" s="96">
        <v>27517280</v>
      </c>
      <c r="H23" s="96">
        <v>0</v>
      </c>
      <c r="I23" s="96">
        <f aca="true" t="shared" si="10" ref="I23:I36">+H23+G23</f>
        <v>27517280</v>
      </c>
      <c r="J23" s="96">
        <v>30426350</v>
      </c>
      <c r="K23" s="96">
        <v>0</v>
      </c>
      <c r="L23" s="96">
        <f aca="true" t="shared" si="11" ref="L23:L36">+J23+K23</f>
        <v>30426350</v>
      </c>
      <c r="M23" s="96">
        <v>25000000</v>
      </c>
      <c r="N23" s="96">
        <v>0</v>
      </c>
      <c r="O23" s="96">
        <f aca="true" t="shared" si="12" ref="O23:O36">+N23+M23</f>
        <v>25000000</v>
      </c>
    </row>
    <row r="24" spans="1:15" ht="12.75">
      <c r="A24" s="94"/>
      <c r="B24" s="40" t="s">
        <v>18</v>
      </c>
      <c r="C24" s="96">
        <f t="shared" si="2"/>
        <v>12528704</v>
      </c>
      <c r="D24" s="96">
        <v>2500000</v>
      </c>
      <c r="E24" s="96">
        <v>0</v>
      </c>
      <c r="F24" s="96">
        <f t="shared" si="9"/>
        <v>2500000</v>
      </c>
      <c r="G24" s="96">
        <v>3500000</v>
      </c>
      <c r="H24" s="96">
        <v>0</v>
      </c>
      <c r="I24" s="96">
        <f t="shared" si="10"/>
        <v>3500000</v>
      </c>
      <c r="J24" s="96">
        <v>4046850</v>
      </c>
      <c r="K24" s="96">
        <v>0</v>
      </c>
      <c r="L24" s="96">
        <f t="shared" si="11"/>
        <v>4046850</v>
      </c>
      <c r="M24" s="96">
        <v>2481854</v>
      </c>
      <c r="N24" s="96">
        <v>0</v>
      </c>
      <c r="O24" s="96">
        <f t="shared" si="12"/>
        <v>2481854</v>
      </c>
    </row>
    <row r="25" spans="1:15" ht="12.75">
      <c r="A25" s="94"/>
      <c r="B25" s="40" t="s">
        <v>138</v>
      </c>
      <c r="C25" s="96">
        <f t="shared" si="2"/>
        <v>11027179</v>
      </c>
      <c r="D25" s="96">
        <v>2000000</v>
      </c>
      <c r="E25" s="96">
        <v>0</v>
      </c>
      <c r="F25" s="96">
        <f t="shared" si="9"/>
        <v>2000000</v>
      </c>
      <c r="G25" s="96">
        <v>2500000</v>
      </c>
      <c r="H25" s="96">
        <v>0</v>
      </c>
      <c r="I25" s="96">
        <f t="shared" si="10"/>
        <v>2500000</v>
      </c>
      <c r="J25" s="96">
        <v>2523420</v>
      </c>
      <c r="K25" s="96">
        <v>0</v>
      </c>
      <c r="L25" s="96">
        <f t="shared" si="11"/>
        <v>2523420</v>
      </c>
      <c r="M25" s="96">
        <v>4003759</v>
      </c>
      <c r="N25" s="96">
        <v>0</v>
      </c>
      <c r="O25" s="96">
        <f t="shared" si="12"/>
        <v>4003759</v>
      </c>
    </row>
    <row r="26" spans="1:15" ht="22.5">
      <c r="A26" s="94"/>
      <c r="B26" s="40" t="s">
        <v>130</v>
      </c>
      <c r="C26" s="96">
        <f t="shared" si="2"/>
        <v>8994855</v>
      </c>
      <c r="D26" s="96">
        <v>2000000</v>
      </c>
      <c r="E26" s="96">
        <v>0</v>
      </c>
      <c r="F26" s="96">
        <f t="shared" si="9"/>
        <v>2000000</v>
      </c>
      <c r="G26" s="96">
        <v>2450000</v>
      </c>
      <c r="H26" s="96">
        <v>0</v>
      </c>
      <c r="I26" s="96">
        <f t="shared" si="10"/>
        <v>2450000</v>
      </c>
      <c r="J26" s="96">
        <v>2523420</v>
      </c>
      <c r="K26" s="96">
        <v>0</v>
      </c>
      <c r="L26" s="96">
        <f t="shared" si="11"/>
        <v>2523420</v>
      </c>
      <c r="M26" s="96">
        <v>2021435</v>
      </c>
      <c r="N26" s="96">
        <v>0</v>
      </c>
      <c r="O26" s="96">
        <f t="shared" si="12"/>
        <v>2021435</v>
      </c>
    </row>
    <row r="27" spans="1:15" ht="22.5">
      <c r="A27" s="94"/>
      <c r="B27" s="40" t="s">
        <v>131</v>
      </c>
      <c r="C27" s="96">
        <f t="shared" si="2"/>
        <v>8256768</v>
      </c>
      <c r="D27" s="96">
        <v>2000000</v>
      </c>
      <c r="E27" s="96">
        <v>0</v>
      </c>
      <c r="F27" s="96">
        <f t="shared" si="9"/>
        <v>2000000</v>
      </c>
      <c r="G27" s="96">
        <v>1331554</v>
      </c>
      <c r="H27" s="96">
        <v>0</v>
      </c>
      <c r="I27" s="96">
        <f t="shared" si="10"/>
        <v>1331554</v>
      </c>
      <c r="J27" s="96">
        <v>2523420</v>
      </c>
      <c r="K27" s="96">
        <v>0</v>
      </c>
      <c r="L27" s="96">
        <f t="shared" si="11"/>
        <v>2523420</v>
      </c>
      <c r="M27" s="96">
        <v>2401794</v>
      </c>
      <c r="N27" s="96">
        <v>0</v>
      </c>
      <c r="O27" s="96">
        <f t="shared" si="12"/>
        <v>2401794</v>
      </c>
    </row>
    <row r="28" spans="1:15" ht="12.75">
      <c r="A28" s="97"/>
      <c r="B28" s="40" t="s">
        <v>30</v>
      </c>
      <c r="C28" s="96">
        <f t="shared" si="2"/>
        <v>11626823</v>
      </c>
      <c r="D28" s="96">
        <v>2500000</v>
      </c>
      <c r="E28" s="93">
        <v>0</v>
      </c>
      <c r="F28" s="96">
        <f t="shared" si="9"/>
        <v>2500000</v>
      </c>
      <c r="G28" s="96">
        <v>3500000</v>
      </c>
      <c r="H28" s="96">
        <v>0</v>
      </c>
      <c r="I28" s="96">
        <f t="shared" si="10"/>
        <v>3500000</v>
      </c>
      <c r="J28" s="96">
        <v>3546840</v>
      </c>
      <c r="K28" s="96">
        <v>0</v>
      </c>
      <c r="L28" s="96">
        <f t="shared" si="11"/>
        <v>3546840</v>
      </c>
      <c r="M28" s="96">
        <v>2079983</v>
      </c>
      <c r="N28" s="96">
        <v>0</v>
      </c>
      <c r="O28" s="96">
        <f t="shared" si="12"/>
        <v>2079983</v>
      </c>
    </row>
    <row r="29" spans="1:15" ht="20.25" customHeight="1">
      <c r="A29" s="94"/>
      <c r="B29" s="67" t="s">
        <v>132</v>
      </c>
      <c r="C29" s="96">
        <f t="shared" si="2"/>
        <v>8854676</v>
      </c>
      <c r="D29" s="96">
        <v>2000000</v>
      </c>
      <c r="E29" s="55">
        <v>0</v>
      </c>
      <c r="F29" s="96">
        <f t="shared" si="9"/>
        <v>2000000</v>
      </c>
      <c r="G29" s="96">
        <v>2450000</v>
      </c>
      <c r="H29" s="96">
        <v>0</v>
      </c>
      <c r="I29" s="96">
        <f t="shared" si="10"/>
        <v>2450000</v>
      </c>
      <c r="J29" s="96">
        <v>2523420</v>
      </c>
      <c r="K29" s="96">
        <v>0</v>
      </c>
      <c r="L29" s="96">
        <f t="shared" si="11"/>
        <v>2523420</v>
      </c>
      <c r="M29" s="96">
        <v>1881256</v>
      </c>
      <c r="N29" s="96">
        <v>0</v>
      </c>
      <c r="O29" s="96">
        <f t="shared" si="12"/>
        <v>1881256</v>
      </c>
    </row>
    <row r="30" spans="1:15" ht="23.25" customHeight="1">
      <c r="A30" s="94"/>
      <c r="B30" s="67" t="s">
        <v>32</v>
      </c>
      <c r="C30" s="96">
        <f t="shared" si="2"/>
        <v>2000000</v>
      </c>
      <c r="D30" s="96">
        <v>2000000</v>
      </c>
      <c r="E30" s="99">
        <v>0</v>
      </c>
      <c r="F30" s="96">
        <f t="shared" si="9"/>
        <v>2000000</v>
      </c>
      <c r="G30" s="96">
        <v>0</v>
      </c>
      <c r="H30" s="96">
        <v>0</v>
      </c>
      <c r="I30" s="96">
        <f t="shared" si="10"/>
        <v>0</v>
      </c>
      <c r="J30" s="96">
        <f>+G30+G30*3.5%</f>
        <v>0</v>
      </c>
      <c r="K30" s="96">
        <v>0</v>
      </c>
      <c r="L30" s="96">
        <f t="shared" si="11"/>
        <v>0</v>
      </c>
      <c r="M30" s="96">
        <f>+J30+J30*3.5%</f>
        <v>0</v>
      </c>
      <c r="N30" s="96">
        <v>0</v>
      </c>
      <c r="O30" s="96">
        <f t="shared" si="12"/>
        <v>0</v>
      </c>
    </row>
    <row r="31" spans="1:15" ht="22.5" customHeight="1">
      <c r="A31" s="94"/>
      <c r="B31" s="67" t="s">
        <v>33</v>
      </c>
      <c r="C31" s="96">
        <f t="shared" si="2"/>
        <v>2000000</v>
      </c>
      <c r="D31" s="96">
        <v>2000000</v>
      </c>
      <c r="E31" s="99">
        <v>0</v>
      </c>
      <c r="F31" s="96">
        <f t="shared" si="9"/>
        <v>2000000</v>
      </c>
      <c r="G31" s="96">
        <v>0</v>
      </c>
      <c r="H31" s="96">
        <v>0</v>
      </c>
      <c r="I31" s="96">
        <f t="shared" si="10"/>
        <v>0</v>
      </c>
      <c r="J31" s="96">
        <f>+G31+G31*3.5%</f>
        <v>0</v>
      </c>
      <c r="K31" s="96">
        <v>0</v>
      </c>
      <c r="L31" s="96">
        <f t="shared" si="11"/>
        <v>0</v>
      </c>
      <c r="M31" s="96">
        <f>+J31+J31*3.5%</f>
        <v>0</v>
      </c>
      <c r="N31" s="96">
        <v>0</v>
      </c>
      <c r="O31" s="96">
        <f t="shared" si="12"/>
        <v>0</v>
      </c>
    </row>
    <row r="32" spans="1:15" ht="12.75">
      <c r="A32" s="94"/>
      <c r="B32" s="67" t="s">
        <v>133</v>
      </c>
      <c r="C32" s="96">
        <f t="shared" si="2"/>
        <v>8854676</v>
      </c>
      <c r="D32" s="96">
        <v>2000000</v>
      </c>
      <c r="E32" s="99">
        <v>0</v>
      </c>
      <c r="F32" s="96">
        <f t="shared" si="9"/>
        <v>2000000</v>
      </c>
      <c r="G32" s="96">
        <v>2450000</v>
      </c>
      <c r="H32" s="96">
        <v>0</v>
      </c>
      <c r="I32" s="96">
        <f t="shared" si="10"/>
        <v>2450000</v>
      </c>
      <c r="J32" s="96">
        <v>2523420</v>
      </c>
      <c r="K32" s="96">
        <v>0</v>
      </c>
      <c r="L32" s="96">
        <f t="shared" si="11"/>
        <v>2523420</v>
      </c>
      <c r="M32" s="96">
        <v>1881256</v>
      </c>
      <c r="N32" s="96">
        <v>0</v>
      </c>
      <c r="O32" s="96">
        <f t="shared" si="12"/>
        <v>1881256</v>
      </c>
    </row>
    <row r="33" spans="1:15" ht="12.75">
      <c r="A33" s="94"/>
      <c r="B33" s="63" t="s">
        <v>134</v>
      </c>
      <c r="C33" s="96">
        <f t="shared" si="2"/>
        <v>11135159.7</v>
      </c>
      <c r="D33" s="96">
        <v>2500000</v>
      </c>
      <c r="E33" s="100">
        <v>0</v>
      </c>
      <c r="F33" s="96">
        <f t="shared" si="9"/>
        <v>2500000</v>
      </c>
      <c r="G33" s="96">
        <v>3500000</v>
      </c>
      <c r="H33" s="96">
        <v>0</v>
      </c>
      <c r="I33" s="96">
        <f t="shared" si="10"/>
        <v>3500000</v>
      </c>
      <c r="J33" s="96">
        <v>2523420</v>
      </c>
      <c r="K33" s="96">
        <v>0</v>
      </c>
      <c r="L33" s="96">
        <f t="shared" si="11"/>
        <v>2523420</v>
      </c>
      <c r="M33" s="96">
        <f>+J33+J33*3.5%</f>
        <v>2611739.7</v>
      </c>
      <c r="N33" s="96">
        <v>0</v>
      </c>
      <c r="O33" s="96">
        <f t="shared" si="12"/>
        <v>2611739.7</v>
      </c>
    </row>
    <row r="34" spans="1:15" ht="13.5" customHeight="1">
      <c r="A34" s="97"/>
      <c r="B34" s="40" t="s">
        <v>135</v>
      </c>
      <c r="C34" s="96">
        <f t="shared" si="2"/>
        <v>8904676</v>
      </c>
      <c r="D34" s="96">
        <v>2000000</v>
      </c>
      <c r="E34" s="96">
        <v>0</v>
      </c>
      <c r="F34" s="96">
        <f t="shared" si="9"/>
        <v>2000000</v>
      </c>
      <c r="G34" s="96">
        <v>2500000</v>
      </c>
      <c r="H34" s="96">
        <v>0</v>
      </c>
      <c r="I34" s="96">
        <f t="shared" si="10"/>
        <v>2500000</v>
      </c>
      <c r="J34" s="96">
        <v>2523420</v>
      </c>
      <c r="K34" s="96">
        <v>0</v>
      </c>
      <c r="L34" s="96">
        <f t="shared" si="11"/>
        <v>2523420</v>
      </c>
      <c r="M34" s="96">
        <v>1881256</v>
      </c>
      <c r="N34" s="96">
        <v>0</v>
      </c>
      <c r="O34" s="96">
        <f t="shared" si="12"/>
        <v>1881256</v>
      </c>
    </row>
    <row r="35" spans="1:15" ht="23.25" customHeight="1">
      <c r="A35" s="88"/>
      <c r="B35" s="63" t="s">
        <v>136</v>
      </c>
      <c r="C35" s="96">
        <f t="shared" si="2"/>
        <v>5101196</v>
      </c>
      <c r="D35" s="96">
        <v>1000000</v>
      </c>
      <c r="E35" s="96">
        <v>0</v>
      </c>
      <c r="F35" s="96">
        <f t="shared" si="9"/>
        <v>1000000</v>
      </c>
      <c r="G35" s="96">
        <v>1000000</v>
      </c>
      <c r="H35" s="96">
        <v>0</v>
      </c>
      <c r="I35" s="96">
        <f t="shared" si="10"/>
        <v>1000000</v>
      </c>
      <c r="J35" s="96">
        <v>1500000</v>
      </c>
      <c r="K35" s="96">
        <v>0</v>
      </c>
      <c r="L35" s="96">
        <f t="shared" si="11"/>
        <v>1500000</v>
      </c>
      <c r="M35" s="96">
        <v>1601196</v>
      </c>
      <c r="N35" s="96">
        <v>0</v>
      </c>
      <c r="O35" s="96">
        <f t="shared" si="12"/>
        <v>1601196</v>
      </c>
    </row>
    <row r="36" spans="1:15" ht="23.25" customHeight="1">
      <c r="A36" s="94"/>
      <c r="B36" s="63" t="s">
        <v>139</v>
      </c>
      <c r="C36" s="96">
        <f t="shared" si="2"/>
        <v>4601196</v>
      </c>
      <c r="D36" s="96">
        <v>1000000</v>
      </c>
      <c r="E36" s="96">
        <v>0</v>
      </c>
      <c r="F36" s="96">
        <f t="shared" si="9"/>
        <v>1000000</v>
      </c>
      <c r="G36" s="96">
        <v>1000000</v>
      </c>
      <c r="H36" s="96">
        <v>0</v>
      </c>
      <c r="I36" s="96">
        <f t="shared" si="10"/>
        <v>1000000</v>
      </c>
      <c r="J36" s="96">
        <v>1000000</v>
      </c>
      <c r="K36" s="96">
        <v>0</v>
      </c>
      <c r="L36" s="96">
        <f t="shared" si="11"/>
        <v>1000000</v>
      </c>
      <c r="M36" s="96">
        <v>1601196</v>
      </c>
      <c r="N36" s="96">
        <v>0</v>
      </c>
      <c r="O36" s="96">
        <f t="shared" si="12"/>
        <v>1601196</v>
      </c>
    </row>
    <row r="37" spans="1:15" ht="12.75">
      <c r="A37" s="88" t="s">
        <v>39</v>
      </c>
      <c r="B37" s="69" t="s">
        <v>40</v>
      </c>
      <c r="C37" s="93">
        <f t="shared" si="2"/>
        <v>106036272</v>
      </c>
      <c r="D37" s="93">
        <f>+D38+D39+D40+D41</f>
        <v>33607420</v>
      </c>
      <c r="E37" s="93">
        <f aca="true" t="shared" si="13" ref="E37:O37">+E38+E39+E40+E41</f>
        <v>4500000</v>
      </c>
      <c r="F37" s="93">
        <f t="shared" si="13"/>
        <v>38107420</v>
      </c>
      <c r="G37" s="93">
        <f t="shared" si="13"/>
        <v>33728667</v>
      </c>
      <c r="H37" s="93">
        <f t="shared" si="13"/>
        <v>0</v>
      </c>
      <c r="I37" s="93">
        <f t="shared" si="13"/>
        <v>33728667</v>
      </c>
      <c r="J37" s="93">
        <f t="shared" si="13"/>
        <v>0</v>
      </c>
      <c r="K37" s="93">
        <f t="shared" si="13"/>
        <v>0</v>
      </c>
      <c r="L37" s="93">
        <f t="shared" si="13"/>
        <v>0</v>
      </c>
      <c r="M37" s="93">
        <f t="shared" si="13"/>
        <v>34200185</v>
      </c>
      <c r="N37" s="93">
        <f t="shared" si="13"/>
        <v>0</v>
      </c>
      <c r="O37" s="93">
        <f t="shared" si="13"/>
        <v>34200185</v>
      </c>
    </row>
    <row r="38" spans="1:15" ht="22.5">
      <c r="A38" s="88"/>
      <c r="B38" s="63" t="s">
        <v>140</v>
      </c>
      <c r="C38" s="93">
        <f t="shared" si="2"/>
        <v>8335828</v>
      </c>
      <c r="D38" s="96">
        <v>1500000</v>
      </c>
      <c r="E38" s="96">
        <v>0</v>
      </c>
      <c r="F38" s="93">
        <f>+E38+D38</f>
        <v>1500000</v>
      </c>
      <c r="G38" s="96">
        <v>1800000</v>
      </c>
      <c r="H38" s="96">
        <v>0</v>
      </c>
      <c r="I38" s="96">
        <f>+H38+G38</f>
        <v>1800000</v>
      </c>
      <c r="J38" s="96">
        <v>0</v>
      </c>
      <c r="K38" s="96"/>
      <c r="L38" s="93">
        <f>+K38+J38</f>
        <v>0</v>
      </c>
      <c r="M38" s="96">
        <v>5035828</v>
      </c>
      <c r="N38" s="96"/>
      <c r="O38" s="93">
        <f>+N38+M38</f>
        <v>5035828</v>
      </c>
    </row>
    <row r="39" spans="1:15" ht="22.5">
      <c r="A39" s="88"/>
      <c r="B39" s="63" t="s">
        <v>42</v>
      </c>
      <c r="C39" s="93">
        <f>+F39+I39+L39+O39</f>
        <v>22277242</v>
      </c>
      <c r="D39" s="96">
        <v>8678460</v>
      </c>
      <c r="E39" s="96">
        <v>0</v>
      </c>
      <c r="F39" s="93">
        <f>+E39+D39</f>
        <v>8678460</v>
      </c>
      <c r="G39" s="96">
        <v>6278148</v>
      </c>
      <c r="H39" s="96">
        <v>0</v>
      </c>
      <c r="I39" s="96">
        <f>+H39+G39</f>
        <v>6278148</v>
      </c>
      <c r="J39" s="96">
        <v>0</v>
      </c>
      <c r="K39" s="96"/>
      <c r="L39" s="93">
        <f>+K39+J39</f>
        <v>0</v>
      </c>
      <c r="M39" s="96">
        <v>7320634</v>
      </c>
      <c r="N39" s="96"/>
      <c r="O39" s="93">
        <f>+N39+M39</f>
        <v>7320634</v>
      </c>
    </row>
    <row r="40" spans="1:15" ht="22.5">
      <c r="A40" s="88"/>
      <c r="B40" s="63" t="s">
        <v>141</v>
      </c>
      <c r="C40" s="93">
        <f>+F40+I40+L40+O40</f>
        <v>25647466</v>
      </c>
      <c r="D40" s="96">
        <v>5000000</v>
      </c>
      <c r="E40" s="96"/>
      <c r="F40" s="93">
        <f>+E40+D40</f>
        <v>5000000</v>
      </c>
      <c r="G40" s="96">
        <v>13845828</v>
      </c>
      <c r="H40" s="96">
        <v>0</v>
      </c>
      <c r="I40" s="96">
        <f>+H40+G40</f>
        <v>13845828</v>
      </c>
      <c r="J40" s="96"/>
      <c r="K40" s="96"/>
      <c r="L40" s="93">
        <f>+K40+J40</f>
        <v>0</v>
      </c>
      <c r="M40" s="96">
        <v>6801638</v>
      </c>
      <c r="N40" s="96"/>
      <c r="O40" s="93">
        <f>+N40+M40</f>
        <v>6801638</v>
      </c>
    </row>
    <row r="41" spans="1:15" ht="22.5">
      <c r="A41" s="88"/>
      <c r="B41" s="63" t="s">
        <v>128</v>
      </c>
      <c r="C41" s="93">
        <f>+F41+I41+L41+O41</f>
        <v>49775736</v>
      </c>
      <c r="D41" s="96">
        <v>18428960</v>
      </c>
      <c r="E41" s="96">
        <v>4500000</v>
      </c>
      <c r="F41" s="93">
        <f>+E41+D41</f>
        <v>22928960</v>
      </c>
      <c r="G41" s="96">
        <v>11804691</v>
      </c>
      <c r="H41" s="96">
        <v>0</v>
      </c>
      <c r="I41" s="96">
        <f>+H41+G41</f>
        <v>11804691</v>
      </c>
      <c r="J41" s="96">
        <v>0</v>
      </c>
      <c r="K41" s="96"/>
      <c r="L41" s="93">
        <f>+K41+J41</f>
        <v>0</v>
      </c>
      <c r="M41" s="96">
        <v>15042085</v>
      </c>
      <c r="N41" s="96"/>
      <c r="O41" s="93">
        <f>+N41+M41</f>
        <v>15042085</v>
      </c>
    </row>
    <row r="42" spans="1:15" ht="12.75">
      <c r="A42" s="88" t="s">
        <v>43</v>
      </c>
      <c r="B42" s="69" t="s">
        <v>44</v>
      </c>
      <c r="C42" s="93">
        <f>+C43+C44+C45+C46+C47</f>
        <v>131766927</v>
      </c>
      <c r="D42" s="93">
        <f aca="true" t="shared" si="14" ref="D42:O42">+D43+D44+D45+D46+D47</f>
        <v>38827031</v>
      </c>
      <c r="E42" s="93">
        <v>0</v>
      </c>
      <c r="F42" s="93">
        <f t="shared" si="14"/>
        <v>38827031</v>
      </c>
      <c r="G42" s="93">
        <f t="shared" si="14"/>
        <v>49339650</v>
      </c>
      <c r="H42" s="93">
        <f t="shared" si="14"/>
        <v>0</v>
      </c>
      <c r="I42" s="93">
        <f t="shared" si="14"/>
        <v>49339650</v>
      </c>
      <c r="J42" s="93">
        <v>0</v>
      </c>
      <c r="K42" s="93">
        <f t="shared" si="14"/>
        <v>0</v>
      </c>
      <c r="L42" s="93">
        <f t="shared" si="14"/>
        <v>0</v>
      </c>
      <c r="M42" s="93">
        <f t="shared" si="14"/>
        <v>43600246</v>
      </c>
      <c r="N42" s="93">
        <f t="shared" si="14"/>
        <v>0</v>
      </c>
      <c r="O42" s="93">
        <f t="shared" si="14"/>
        <v>43600246</v>
      </c>
    </row>
    <row r="43" spans="1:15" ht="12.75">
      <c r="A43" s="94"/>
      <c r="B43" s="63" t="s">
        <v>45</v>
      </c>
      <c r="C43" s="93">
        <f t="shared" si="2"/>
        <v>16675170</v>
      </c>
      <c r="D43" s="96">
        <v>6256212</v>
      </c>
      <c r="E43" s="96">
        <v>0</v>
      </c>
      <c r="F43" s="93">
        <f>+D43+E43</f>
        <v>6256212</v>
      </c>
      <c r="G43" s="96">
        <v>5826399</v>
      </c>
      <c r="H43" s="96">
        <v>0</v>
      </c>
      <c r="I43" s="96">
        <f>+G43</f>
        <v>5826399</v>
      </c>
      <c r="J43" s="96">
        <v>0</v>
      </c>
      <c r="K43" s="96">
        <v>0</v>
      </c>
      <c r="L43" s="93">
        <f>+K43+J43</f>
        <v>0</v>
      </c>
      <c r="M43" s="96">
        <v>4592559</v>
      </c>
      <c r="N43" s="96">
        <v>0</v>
      </c>
      <c r="O43" s="93">
        <f>+N43+M43</f>
        <v>4592559</v>
      </c>
    </row>
    <row r="44" spans="1:15" ht="22.5">
      <c r="A44" s="94"/>
      <c r="B44" s="63" t="s">
        <v>129</v>
      </c>
      <c r="C44" s="93">
        <f t="shared" si="2"/>
        <v>52370754</v>
      </c>
      <c r="D44" s="96">
        <v>15000000</v>
      </c>
      <c r="E44" s="96">
        <v>0</v>
      </c>
      <c r="F44" s="93">
        <f>+D44+E44</f>
        <v>15000000</v>
      </c>
      <c r="G44" s="96">
        <v>19756254</v>
      </c>
      <c r="H44" s="96">
        <v>0</v>
      </c>
      <c r="I44" s="96">
        <f>+G44</f>
        <v>19756254</v>
      </c>
      <c r="J44" s="96">
        <v>0</v>
      </c>
      <c r="K44" s="96">
        <v>0</v>
      </c>
      <c r="L44" s="93">
        <f>+K44+J44</f>
        <v>0</v>
      </c>
      <c r="M44" s="96">
        <v>17614500</v>
      </c>
      <c r="N44" s="96">
        <v>0</v>
      </c>
      <c r="O44" s="93">
        <f>+N44+M44</f>
        <v>17614500</v>
      </c>
    </row>
    <row r="45" spans="1:15" ht="14.25" customHeight="1">
      <c r="A45" s="88"/>
      <c r="B45" s="40" t="s">
        <v>47</v>
      </c>
      <c r="C45" s="96">
        <f t="shared" si="2"/>
        <v>29370663</v>
      </c>
      <c r="D45" s="101">
        <v>5058395</v>
      </c>
      <c r="E45" s="101">
        <v>0</v>
      </c>
      <c r="F45" s="93">
        <f>+D45+E45</f>
        <v>5058395</v>
      </c>
      <c r="G45" s="96">
        <v>12104199</v>
      </c>
      <c r="H45" s="96">
        <v>0</v>
      </c>
      <c r="I45" s="96">
        <f>+G45</f>
        <v>12104199</v>
      </c>
      <c r="J45" s="96">
        <v>0</v>
      </c>
      <c r="K45" s="96">
        <v>0</v>
      </c>
      <c r="L45" s="93">
        <f>+K45+J45</f>
        <v>0</v>
      </c>
      <c r="M45" s="96">
        <v>12208069</v>
      </c>
      <c r="N45" s="96">
        <v>0</v>
      </c>
      <c r="O45" s="93">
        <f>+N45+M45</f>
        <v>12208069</v>
      </c>
    </row>
    <row r="46" spans="1:15" ht="17.25" customHeight="1">
      <c r="A46" s="97"/>
      <c r="B46" s="40" t="s">
        <v>48</v>
      </c>
      <c r="C46" s="96">
        <f t="shared" si="2"/>
        <v>16675170</v>
      </c>
      <c r="D46" s="101">
        <v>6256212</v>
      </c>
      <c r="E46" s="101">
        <v>0</v>
      </c>
      <c r="F46" s="93">
        <f>+D46+E46</f>
        <v>6256212</v>
      </c>
      <c r="G46" s="96">
        <v>5826399</v>
      </c>
      <c r="H46" s="96"/>
      <c r="I46" s="96">
        <f>+G46</f>
        <v>5826399</v>
      </c>
      <c r="J46" s="96">
        <v>0</v>
      </c>
      <c r="K46" s="96"/>
      <c r="L46" s="93">
        <f>+K46+J46</f>
        <v>0</v>
      </c>
      <c r="M46" s="96">
        <v>4592559</v>
      </c>
      <c r="N46" s="96">
        <v>0</v>
      </c>
      <c r="O46" s="93">
        <f>+N46+M46</f>
        <v>4592559</v>
      </c>
    </row>
    <row r="47" spans="1:15" ht="18" customHeight="1">
      <c r="A47" s="94"/>
      <c r="B47" s="58" t="s">
        <v>49</v>
      </c>
      <c r="C47" s="96">
        <f t="shared" si="2"/>
        <v>16675170</v>
      </c>
      <c r="D47" s="96">
        <v>6256212</v>
      </c>
      <c r="E47" s="96">
        <v>0</v>
      </c>
      <c r="F47" s="93">
        <f>+D47+E47</f>
        <v>6256212</v>
      </c>
      <c r="G47" s="96">
        <v>5826399</v>
      </c>
      <c r="H47" s="96"/>
      <c r="I47" s="96">
        <f>+G47</f>
        <v>5826399</v>
      </c>
      <c r="J47" s="96">
        <v>0</v>
      </c>
      <c r="K47" s="96"/>
      <c r="L47" s="93">
        <f>+K47+J47</f>
        <v>0</v>
      </c>
      <c r="M47" s="96">
        <v>4592559</v>
      </c>
      <c r="N47" s="96">
        <v>0</v>
      </c>
      <c r="O47" s="93">
        <f>+N47+M47</f>
        <v>4592559</v>
      </c>
    </row>
    <row r="48" spans="1:15" ht="12.75">
      <c r="A48" s="88" t="s">
        <v>50</v>
      </c>
      <c r="B48" s="71" t="s">
        <v>51</v>
      </c>
      <c r="C48" s="93">
        <f>+C49+C50+C51+C52+C53+C54+C55+C56+C57+C58+C59+C60+C61+C62+C63+C64</f>
        <v>541940422</v>
      </c>
      <c r="D48" s="93">
        <f>+D49+D50+D51+D52+D53+D54+D55+D56+D57+D58+D59+D60+D61+D62+D63+D64</f>
        <v>143111283</v>
      </c>
      <c r="E48" s="93">
        <f aca="true" t="shared" si="15" ref="E48:O48">+E49+E50+E51+E52+E53+E54+E55+E56+E57+E58+E59+E60+E61+E62+E63+E64</f>
        <v>43268902</v>
      </c>
      <c r="F48" s="93">
        <f t="shared" si="15"/>
        <v>186380185</v>
      </c>
      <c r="G48" s="93">
        <f t="shared" si="15"/>
        <v>151210121</v>
      </c>
      <c r="H48" s="93">
        <f t="shared" si="15"/>
        <v>37780000</v>
      </c>
      <c r="I48" s="93">
        <f t="shared" si="15"/>
        <v>177680121</v>
      </c>
      <c r="J48" s="93">
        <f t="shared" si="15"/>
        <v>0</v>
      </c>
      <c r="K48" s="93">
        <f t="shared" si="15"/>
        <v>0</v>
      </c>
      <c r="L48" s="93">
        <f t="shared" si="15"/>
        <v>0</v>
      </c>
      <c r="M48" s="93">
        <f t="shared" si="15"/>
        <v>153910116</v>
      </c>
      <c r="N48" s="93">
        <f t="shared" si="15"/>
        <v>35280000</v>
      </c>
      <c r="O48" s="93">
        <f t="shared" si="15"/>
        <v>177880116</v>
      </c>
    </row>
    <row r="49" spans="1:15" ht="22.5">
      <c r="A49" s="102"/>
      <c r="B49" s="40" t="s">
        <v>53</v>
      </c>
      <c r="C49" s="93">
        <f t="shared" si="2"/>
        <v>14648636</v>
      </c>
      <c r="D49" s="99">
        <v>14648636</v>
      </c>
      <c r="E49" s="96">
        <v>0</v>
      </c>
      <c r="F49" s="96">
        <f>+E49+D49</f>
        <v>14648636</v>
      </c>
      <c r="G49" s="96">
        <v>11310000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11310000</v>
      </c>
      <c r="N49" s="96">
        <v>0</v>
      </c>
      <c r="O49" s="96">
        <v>0</v>
      </c>
    </row>
    <row r="50" spans="1:15" ht="12.75">
      <c r="A50" s="102"/>
      <c r="B50" s="40" t="s">
        <v>52</v>
      </c>
      <c r="C50" s="93">
        <f t="shared" si="2"/>
        <v>20488902</v>
      </c>
      <c r="D50" s="96">
        <v>0</v>
      </c>
      <c r="E50" s="96">
        <v>488902</v>
      </c>
      <c r="F50" s="96">
        <f aca="true" t="shared" si="16" ref="F50:F64">+E50+D50</f>
        <v>488902</v>
      </c>
      <c r="G50" s="96">
        <f>+D50+D50*3.5%</f>
        <v>0</v>
      </c>
      <c r="H50" s="96">
        <v>0</v>
      </c>
      <c r="I50" s="96">
        <f>+H50+G50</f>
        <v>0</v>
      </c>
      <c r="J50" s="96">
        <f>+G50+G50*3.5%</f>
        <v>0</v>
      </c>
      <c r="K50" s="96">
        <v>0</v>
      </c>
      <c r="L50" s="96">
        <f>+K50+J50</f>
        <v>0</v>
      </c>
      <c r="M50" s="96">
        <v>20000000</v>
      </c>
      <c r="N50" s="96">
        <v>0</v>
      </c>
      <c r="O50" s="96">
        <f>+N50+M50</f>
        <v>20000000</v>
      </c>
    </row>
    <row r="51" spans="1:15" ht="12.75">
      <c r="A51" s="94"/>
      <c r="B51" s="54" t="s">
        <v>55</v>
      </c>
      <c r="C51" s="93">
        <f t="shared" si="2"/>
        <v>6692307</v>
      </c>
      <c r="D51" s="99">
        <v>2692307</v>
      </c>
      <c r="E51" s="104">
        <v>0</v>
      </c>
      <c r="F51" s="96">
        <f t="shared" si="16"/>
        <v>2692307</v>
      </c>
      <c r="G51" s="96">
        <v>0</v>
      </c>
      <c r="H51" s="96">
        <v>2000000</v>
      </c>
      <c r="I51" s="96">
        <f aca="true" t="shared" si="17" ref="I51:I64">+H51+G51</f>
        <v>2000000</v>
      </c>
      <c r="J51" s="96">
        <f aca="true" t="shared" si="18" ref="J51:J63">+G51+G51*3.5%</f>
        <v>0</v>
      </c>
      <c r="K51" s="96">
        <v>0</v>
      </c>
      <c r="L51" s="96">
        <f aca="true" t="shared" si="19" ref="L51:L64">+K51+J51</f>
        <v>0</v>
      </c>
      <c r="M51" s="96">
        <v>2000000</v>
      </c>
      <c r="N51" s="96">
        <v>0</v>
      </c>
      <c r="O51" s="96">
        <f aca="true" t="shared" si="20" ref="O51:O64">+N51+M51</f>
        <v>2000000</v>
      </c>
    </row>
    <row r="52" spans="1:15" ht="22.5">
      <c r="A52" s="94"/>
      <c r="B52" s="54" t="s">
        <v>142</v>
      </c>
      <c r="C52" s="93">
        <f t="shared" si="2"/>
        <v>3264740</v>
      </c>
      <c r="D52" s="99">
        <v>0</v>
      </c>
      <c r="E52" s="103">
        <v>0</v>
      </c>
      <c r="F52" s="96">
        <f t="shared" si="16"/>
        <v>0</v>
      </c>
      <c r="G52" s="96">
        <v>0</v>
      </c>
      <c r="H52" s="96">
        <v>0</v>
      </c>
      <c r="I52" s="96">
        <f t="shared" si="17"/>
        <v>0</v>
      </c>
      <c r="J52" s="96">
        <f t="shared" si="18"/>
        <v>0</v>
      </c>
      <c r="K52" s="96">
        <v>0</v>
      </c>
      <c r="L52" s="96">
        <f t="shared" si="19"/>
        <v>0</v>
      </c>
      <c r="M52" s="96">
        <v>3264740</v>
      </c>
      <c r="N52" s="96">
        <v>0</v>
      </c>
      <c r="O52" s="96">
        <f t="shared" si="20"/>
        <v>3264740</v>
      </c>
    </row>
    <row r="53" spans="1:15" ht="22.5">
      <c r="A53" s="94"/>
      <c r="B53" s="54" t="s">
        <v>57</v>
      </c>
      <c r="C53" s="93">
        <f t="shared" si="2"/>
        <v>8264740</v>
      </c>
      <c r="D53" s="99">
        <v>5000000</v>
      </c>
      <c r="E53" s="103">
        <v>0</v>
      </c>
      <c r="F53" s="96">
        <f t="shared" si="16"/>
        <v>5000000</v>
      </c>
      <c r="G53" s="96">
        <v>0</v>
      </c>
      <c r="H53" s="96">
        <v>0</v>
      </c>
      <c r="I53" s="96">
        <f t="shared" si="17"/>
        <v>0</v>
      </c>
      <c r="J53" s="96">
        <f t="shared" si="18"/>
        <v>0</v>
      </c>
      <c r="K53" s="96">
        <v>0</v>
      </c>
      <c r="L53" s="96">
        <f t="shared" si="19"/>
        <v>0</v>
      </c>
      <c r="M53" s="96">
        <v>3264740</v>
      </c>
      <c r="N53" s="96">
        <v>0</v>
      </c>
      <c r="O53" s="96">
        <f t="shared" si="20"/>
        <v>3264740</v>
      </c>
    </row>
    <row r="54" spans="1:15" ht="15" customHeight="1">
      <c r="A54" s="94"/>
      <c r="B54" s="54" t="s">
        <v>143</v>
      </c>
      <c r="C54" s="93">
        <f t="shared" si="2"/>
        <v>5042920</v>
      </c>
      <c r="D54" s="99">
        <v>2692307</v>
      </c>
      <c r="E54" s="103">
        <v>0</v>
      </c>
      <c r="F54" s="96">
        <f t="shared" si="16"/>
        <v>2692307</v>
      </c>
      <c r="G54" s="96">
        <v>0</v>
      </c>
      <c r="H54" s="96">
        <v>0</v>
      </c>
      <c r="I54" s="96">
        <f t="shared" si="17"/>
        <v>0</v>
      </c>
      <c r="J54" s="96">
        <f t="shared" si="18"/>
        <v>0</v>
      </c>
      <c r="K54" s="96">
        <v>0</v>
      </c>
      <c r="L54" s="96">
        <f t="shared" si="19"/>
        <v>0</v>
      </c>
      <c r="M54" s="96">
        <v>2350613</v>
      </c>
      <c r="N54" s="96">
        <v>0</v>
      </c>
      <c r="O54" s="96">
        <f t="shared" si="20"/>
        <v>2350613</v>
      </c>
    </row>
    <row r="55" spans="1:15" ht="24.75" customHeight="1">
      <c r="A55" s="94"/>
      <c r="B55" s="73" t="s">
        <v>146</v>
      </c>
      <c r="C55" s="93">
        <f t="shared" si="2"/>
        <v>52955121</v>
      </c>
      <c r="D55" s="99">
        <v>0</v>
      </c>
      <c r="E55" s="103">
        <v>0</v>
      </c>
      <c r="F55" s="96">
        <f t="shared" si="16"/>
        <v>0</v>
      </c>
      <c r="G55" s="96">
        <v>52955121</v>
      </c>
      <c r="H55" s="96">
        <v>0</v>
      </c>
      <c r="I55" s="96">
        <f t="shared" si="17"/>
        <v>52955121</v>
      </c>
      <c r="J55" s="96">
        <v>0</v>
      </c>
      <c r="K55" s="96">
        <v>0</v>
      </c>
      <c r="L55" s="96">
        <f t="shared" si="19"/>
        <v>0</v>
      </c>
      <c r="M55" s="96">
        <f>+J55+J55*3.5%</f>
        <v>0</v>
      </c>
      <c r="N55" s="96">
        <v>0</v>
      </c>
      <c r="O55" s="96">
        <f t="shared" si="20"/>
        <v>0</v>
      </c>
    </row>
    <row r="56" spans="1:15" ht="12.75">
      <c r="A56" s="94"/>
      <c r="B56" s="35" t="s">
        <v>60</v>
      </c>
      <c r="C56" s="93">
        <f t="shared" si="2"/>
        <v>125405400</v>
      </c>
      <c r="D56" s="96">
        <v>42460400</v>
      </c>
      <c r="E56" s="96">
        <v>0</v>
      </c>
      <c r="F56" s="96">
        <f t="shared" si="16"/>
        <v>42460400</v>
      </c>
      <c r="G56" s="96">
        <v>36945000</v>
      </c>
      <c r="H56" s="96">
        <v>0</v>
      </c>
      <c r="I56" s="96">
        <f t="shared" si="17"/>
        <v>36945000</v>
      </c>
      <c r="J56" s="96">
        <v>0</v>
      </c>
      <c r="K56" s="96">
        <v>0</v>
      </c>
      <c r="L56" s="96">
        <f t="shared" si="19"/>
        <v>0</v>
      </c>
      <c r="M56" s="96">
        <v>46000000</v>
      </c>
      <c r="N56" s="96">
        <v>0</v>
      </c>
      <c r="O56" s="96">
        <f t="shared" si="20"/>
        <v>46000000</v>
      </c>
    </row>
    <row r="57" spans="1:15" ht="21.75" customHeight="1">
      <c r="A57" s="94"/>
      <c r="B57" s="43" t="s">
        <v>144</v>
      </c>
      <c r="C57" s="93">
        <f t="shared" si="2"/>
        <v>43000000</v>
      </c>
      <c r="D57" s="99">
        <v>35000000</v>
      </c>
      <c r="E57" s="103">
        <v>0</v>
      </c>
      <c r="F57" s="96">
        <f t="shared" si="16"/>
        <v>35000000</v>
      </c>
      <c r="G57" s="96">
        <v>0</v>
      </c>
      <c r="H57" s="96">
        <v>0</v>
      </c>
      <c r="I57" s="96">
        <f t="shared" si="17"/>
        <v>0</v>
      </c>
      <c r="J57" s="96">
        <f t="shared" si="18"/>
        <v>0</v>
      </c>
      <c r="K57" s="96">
        <v>0</v>
      </c>
      <c r="L57" s="96">
        <f t="shared" si="19"/>
        <v>0</v>
      </c>
      <c r="M57" s="96">
        <v>8000000</v>
      </c>
      <c r="N57" s="96">
        <v>0</v>
      </c>
      <c r="O57" s="96">
        <f t="shared" si="20"/>
        <v>8000000</v>
      </c>
    </row>
    <row r="58" spans="1:15" ht="13.5" customHeight="1">
      <c r="A58" s="94"/>
      <c r="B58" s="40" t="s">
        <v>64</v>
      </c>
      <c r="C58" s="93">
        <f t="shared" si="2"/>
        <v>74160000</v>
      </c>
      <c r="D58" s="96">
        <v>0</v>
      </c>
      <c r="E58" s="96">
        <v>24720000</v>
      </c>
      <c r="F58" s="96">
        <f t="shared" si="16"/>
        <v>24720000</v>
      </c>
      <c r="G58" s="96">
        <f aca="true" t="shared" si="21" ref="G58:G63">+D58+D58*3.5%</f>
        <v>0</v>
      </c>
      <c r="H58" s="96">
        <v>24720000</v>
      </c>
      <c r="I58" s="96">
        <f t="shared" si="17"/>
        <v>24720000</v>
      </c>
      <c r="J58" s="96">
        <f t="shared" si="18"/>
        <v>0</v>
      </c>
      <c r="K58" s="96">
        <v>0</v>
      </c>
      <c r="L58" s="96">
        <f t="shared" si="19"/>
        <v>0</v>
      </c>
      <c r="M58" s="96">
        <v>0</v>
      </c>
      <c r="N58" s="96">
        <v>24720000</v>
      </c>
      <c r="O58" s="96">
        <f t="shared" si="20"/>
        <v>24720000</v>
      </c>
    </row>
    <row r="59" spans="1:15" ht="15" customHeight="1">
      <c r="A59" s="102"/>
      <c r="B59" s="40" t="s">
        <v>65</v>
      </c>
      <c r="C59" s="93">
        <f t="shared" si="2"/>
        <v>1500000</v>
      </c>
      <c r="D59" s="105">
        <v>500000</v>
      </c>
      <c r="E59" s="105">
        <v>0</v>
      </c>
      <c r="F59" s="96">
        <f t="shared" si="16"/>
        <v>500000</v>
      </c>
      <c r="G59" s="96">
        <v>0</v>
      </c>
      <c r="H59" s="96">
        <v>500000</v>
      </c>
      <c r="I59" s="96">
        <f t="shared" si="17"/>
        <v>500000</v>
      </c>
      <c r="J59" s="96">
        <f t="shared" si="18"/>
        <v>0</v>
      </c>
      <c r="K59" s="96">
        <v>0</v>
      </c>
      <c r="L59" s="96">
        <f t="shared" si="19"/>
        <v>0</v>
      </c>
      <c r="M59" s="96">
        <v>500000</v>
      </c>
      <c r="N59" s="96">
        <v>0</v>
      </c>
      <c r="O59" s="96">
        <f t="shared" si="20"/>
        <v>500000</v>
      </c>
    </row>
    <row r="60" spans="1:15" ht="27" customHeight="1">
      <c r="A60" s="94"/>
      <c r="B60" s="63" t="s">
        <v>145</v>
      </c>
      <c r="C60" s="93">
        <f t="shared" si="2"/>
        <v>2000000</v>
      </c>
      <c r="D60" s="99">
        <v>0</v>
      </c>
      <c r="E60" s="99">
        <v>0</v>
      </c>
      <c r="F60" s="96">
        <f t="shared" si="16"/>
        <v>0</v>
      </c>
      <c r="G60" s="96">
        <v>0</v>
      </c>
      <c r="H60" s="96">
        <v>0</v>
      </c>
      <c r="I60" s="96">
        <f t="shared" si="17"/>
        <v>0</v>
      </c>
      <c r="J60" s="96">
        <f t="shared" si="18"/>
        <v>0</v>
      </c>
      <c r="K60" s="96">
        <v>0</v>
      </c>
      <c r="L60" s="96">
        <f t="shared" si="19"/>
        <v>0</v>
      </c>
      <c r="M60" s="96">
        <v>2000000</v>
      </c>
      <c r="N60" s="96">
        <v>0</v>
      </c>
      <c r="O60" s="96">
        <f t="shared" si="20"/>
        <v>2000000</v>
      </c>
    </row>
    <row r="61" spans="1:15" ht="12.75" customHeight="1">
      <c r="A61" s="94"/>
      <c r="B61" s="62" t="s">
        <v>68</v>
      </c>
      <c r="C61" s="93">
        <f t="shared" si="2"/>
        <v>2220023</v>
      </c>
      <c r="D61" s="99">
        <v>0</v>
      </c>
      <c r="E61" s="99">
        <v>0</v>
      </c>
      <c r="F61" s="96">
        <f t="shared" si="16"/>
        <v>0</v>
      </c>
      <c r="G61" s="96">
        <f t="shared" si="21"/>
        <v>0</v>
      </c>
      <c r="H61" s="96">
        <v>0</v>
      </c>
      <c r="I61" s="96">
        <f t="shared" si="17"/>
        <v>0</v>
      </c>
      <c r="J61" s="96">
        <f t="shared" si="18"/>
        <v>0</v>
      </c>
      <c r="K61" s="96">
        <v>0</v>
      </c>
      <c r="L61" s="96">
        <f t="shared" si="19"/>
        <v>0</v>
      </c>
      <c r="M61" s="96">
        <v>2220023</v>
      </c>
      <c r="N61" s="96">
        <v>0</v>
      </c>
      <c r="O61" s="96">
        <f t="shared" si="20"/>
        <v>2220023</v>
      </c>
    </row>
    <row r="62" spans="1:15" ht="22.5" customHeight="1">
      <c r="A62" s="94"/>
      <c r="B62" s="62" t="s">
        <v>70</v>
      </c>
      <c r="C62" s="93">
        <f t="shared" si="2"/>
        <v>15840000</v>
      </c>
      <c r="D62" s="99">
        <v>0</v>
      </c>
      <c r="E62" s="99">
        <v>5280000</v>
      </c>
      <c r="F62" s="96">
        <f t="shared" si="16"/>
        <v>5280000</v>
      </c>
      <c r="G62" s="96">
        <f t="shared" si="21"/>
        <v>0</v>
      </c>
      <c r="H62" s="99">
        <v>5280000</v>
      </c>
      <c r="I62" s="96">
        <f t="shared" si="17"/>
        <v>5280000</v>
      </c>
      <c r="J62" s="96">
        <f t="shared" si="18"/>
        <v>0</v>
      </c>
      <c r="K62" s="96">
        <v>0</v>
      </c>
      <c r="L62" s="96">
        <f t="shared" si="19"/>
        <v>0</v>
      </c>
      <c r="M62" s="96">
        <f>+J62+J62*3.5%</f>
        <v>0</v>
      </c>
      <c r="N62" s="96">
        <v>5280000</v>
      </c>
      <c r="O62" s="96">
        <f t="shared" si="20"/>
        <v>5280000</v>
      </c>
    </row>
    <row r="63" spans="1:15" ht="24" customHeight="1">
      <c r="A63" s="94"/>
      <c r="B63" s="62" t="s">
        <v>71</v>
      </c>
      <c r="C63" s="93">
        <f t="shared" si="2"/>
        <v>15840000</v>
      </c>
      <c r="D63" s="99">
        <v>0</v>
      </c>
      <c r="E63" s="99">
        <v>5280000</v>
      </c>
      <c r="F63" s="96">
        <f t="shared" si="16"/>
        <v>5280000</v>
      </c>
      <c r="G63" s="96">
        <f t="shared" si="21"/>
        <v>0</v>
      </c>
      <c r="H63" s="99">
        <v>5280000</v>
      </c>
      <c r="I63" s="96">
        <f t="shared" si="17"/>
        <v>5280000</v>
      </c>
      <c r="J63" s="96">
        <f t="shared" si="18"/>
        <v>0</v>
      </c>
      <c r="K63" s="96">
        <v>0</v>
      </c>
      <c r="L63" s="96">
        <f t="shared" si="19"/>
        <v>0</v>
      </c>
      <c r="M63" s="96">
        <f>+J63+J63*3.5%</f>
        <v>0</v>
      </c>
      <c r="N63" s="96">
        <v>5280000</v>
      </c>
      <c r="O63" s="96">
        <f t="shared" si="20"/>
        <v>5280000</v>
      </c>
    </row>
    <row r="64" spans="1:15" ht="12.75" customHeight="1">
      <c r="A64" s="94"/>
      <c r="B64" s="62" t="s">
        <v>72</v>
      </c>
      <c r="C64" s="93">
        <f t="shared" si="2"/>
        <v>150617633</v>
      </c>
      <c r="D64" s="99">
        <v>40117633</v>
      </c>
      <c r="E64" s="99">
        <v>7500000</v>
      </c>
      <c r="F64" s="96">
        <f t="shared" si="16"/>
        <v>47617633</v>
      </c>
      <c r="G64" s="96">
        <v>50000000</v>
      </c>
      <c r="H64" s="96">
        <v>0</v>
      </c>
      <c r="I64" s="96">
        <f t="shared" si="17"/>
        <v>50000000</v>
      </c>
      <c r="J64" s="96">
        <v>0</v>
      </c>
      <c r="K64" s="96">
        <v>0</v>
      </c>
      <c r="L64" s="96">
        <f t="shared" si="19"/>
        <v>0</v>
      </c>
      <c r="M64" s="96">
        <v>53000000</v>
      </c>
      <c r="N64" s="96">
        <v>0</v>
      </c>
      <c r="O64" s="96">
        <f t="shared" si="20"/>
        <v>53000000</v>
      </c>
    </row>
    <row r="65" spans="1:15" ht="21.75" customHeight="1">
      <c r="A65" s="88">
        <v>2</v>
      </c>
      <c r="B65" s="76" t="s">
        <v>73</v>
      </c>
      <c r="C65" s="93">
        <f aca="true" t="shared" si="22" ref="C65:O65">+C66+C70+C74+C85+C88</f>
        <v>3983035529</v>
      </c>
      <c r="D65" s="93">
        <f t="shared" si="22"/>
        <v>649949242</v>
      </c>
      <c r="E65" s="93">
        <f t="shared" si="22"/>
        <v>873524344</v>
      </c>
      <c r="F65" s="93">
        <f t="shared" si="22"/>
        <v>1523473586</v>
      </c>
      <c r="G65" s="93">
        <f t="shared" si="22"/>
        <v>706749380</v>
      </c>
      <c r="H65" s="93">
        <f t="shared" si="22"/>
        <v>879925823</v>
      </c>
      <c r="I65" s="93">
        <f t="shared" si="22"/>
        <v>1586675203</v>
      </c>
      <c r="J65" s="93">
        <f t="shared" si="22"/>
        <v>0</v>
      </c>
      <c r="K65" s="93">
        <f t="shared" si="22"/>
        <v>0</v>
      </c>
      <c r="L65" s="93">
        <f t="shared" si="22"/>
        <v>0</v>
      </c>
      <c r="M65" s="93">
        <f t="shared" si="22"/>
        <v>417952989</v>
      </c>
      <c r="N65" s="93">
        <f t="shared" si="22"/>
        <v>498697917</v>
      </c>
      <c r="O65" s="93">
        <f t="shared" si="22"/>
        <v>872886740</v>
      </c>
    </row>
    <row r="66" spans="1:15" ht="12.75">
      <c r="A66" s="94"/>
      <c r="B66" s="76" t="s">
        <v>90</v>
      </c>
      <c r="C66" s="99">
        <f>+C67+C68+C69</f>
        <v>1839149788</v>
      </c>
      <c r="D66" s="99">
        <f>+D67+D68+D69</f>
        <v>225073720</v>
      </c>
      <c r="E66" s="99">
        <f>E67+E68+E69</f>
        <v>333702199</v>
      </c>
      <c r="F66" s="99">
        <f>+F67+F68+F69</f>
        <v>558775919</v>
      </c>
      <c r="G66" s="99">
        <f>+G67+G68+G69</f>
        <v>183490867</v>
      </c>
      <c r="H66" s="99">
        <f>+H67+H68+H69</f>
        <v>629935823</v>
      </c>
      <c r="I66" s="100">
        <f>+I67+I68+I69</f>
        <v>813426690</v>
      </c>
      <c r="J66" s="99">
        <v>0</v>
      </c>
      <c r="K66" s="99">
        <f>+K67+K68+K69</f>
        <v>0</v>
      </c>
      <c r="L66" s="99">
        <f>+L67+L68+L69</f>
        <v>0</v>
      </c>
      <c r="M66" s="99">
        <f>+M67+M68+M69</f>
        <v>144831000</v>
      </c>
      <c r="N66" s="99">
        <f>+N67+N68+N69</f>
        <v>322116179</v>
      </c>
      <c r="O66" s="99">
        <f>+O67+O68+O69</f>
        <v>466947179</v>
      </c>
    </row>
    <row r="67" spans="1:15" ht="12.75">
      <c r="A67" s="94"/>
      <c r="B67" s="62" t="s">
        <v>74</v>
      </c>
      <c r="C67" s="93">
        <f t="shared" si="2"/>
        <v>1616100434</v>
      </c>
      <c r="D67" s="99">
        <v>185256366</v>
      </c>
      <c r="E67" s="99">
        <v>223702199</v>
      </c>
      <c r="F67" s="99">
        <f>+E67+D67</f>
        <v>408958565</v>
      </c>
      <c r="G67" s="99">
        <v>137206046</v>
      </c>
      <c r="H67" s="99">
        <v>629935823</v>
      </c>
      <c r="I67" s="99">
        <f>+H67+G67</f>
        <v>767141869</v>
      </c>
      <c r="J67" s="99">
        <v>0</v>
      </c>
      <c r="K67" s="99">
        <v>0</v>
      </c>
      <c r="L67" s="100">
        <f>+K67+J67</f>
        <v>0</v>
      </c>
      <c r="M67" s="99">
        <v>140000000</v>
      </c>
      <c r="N67" s="99">
        <v>300000000</v>
      </c>
      <c r="O67" s="100">
        <f>+N67+M67</f>
        <v>440000000</v>
      </c>
    </row>
    <row r="68" spans="1:15" ht="12.75">
      <c r="A68" s="88"/>
      <c r="B68" s="40" t="s">
        <v>75</v>
      </c>
      <c r="C68" s="93">
        <f t="shared" si="2"/>
        <v>136115821</v>
      </c>
      <c r="D68" s="90">
        <v>0</v>
      </c>
      <c r="E68" s="101">
        <v>110000000</v>
      </c>
      <c r="F68" s="101">
        <f>+E68+D68</f>
        <v>110000000</v>
      </c>
      <c r="G68" s="99">
        <v>21284821</v>
      </c>
      <c r="H68" s="90">
        <v>0</v>
      </c>
      <c r="I68" s="101">
        <f>+H68+G68</f>
        <v>21284821</v>
      </c>
      <c r="J68" s="99">
        <v>0</v>
      </c>
      <c r="K68" s="90">
        <v>0</v>
      </c>
      <c r="L68" s="90">
        <f>+K68+J68</f>
        <v>0</v>
      </c>
      <c r="M68" s="99">
        <v>4831000</v>
      </c>
      <c r="N68" s="90">
        <v>0</v>
      </c>
      <c r="O68" s="90">
        <f>+N68+M68</f>
        <v>4831000</v>
      </c>
    </row>
    <row r="69" spans="1:15" ht="24" customHeight="1">
      <c r="A69" s="114"/>
      <c r="B69" s="107" t="s">
        <v>76</v>
      </c>
      <c r="C69" s="93">
        <f t="shared" si="2"/>
        <v>86933533</v>
      </c>
      <c r="D69" s="99">
        <v>39817354</v>
      </c>
      <c r="E69" s="99">
        <v>0</v>
      </c>
      <c r="F69" s="96">
        <f>+E69+D69</f>
        <v>39817354</v>
      </c>
      <c r="G69" s="99">
        <v>25000000</v>
      </c>
      <c r="H69" s="106">
        <v>0</v>
      </c>
      <c r="I69" s="109">
        <f>+H69+G69</f>
        <v>25000000</v>
      </c>
      <c r="J69" s="99">
        <v>0</v>
      </c>
      <c r="K69" s="106">
        <v>0</v>
      </c>
      <c r="L69" s="109">
        <f>+K69+J69</f>
        <v>0</v>
      </c>
      <c r="M69" s="99">
        <v>0</v>
      </c>
      <c r="N69" s="107">
        <v>22116179</v>
      </c>
      <c r="O69" s="108">
        <f>+N69+M69</f>
        <v>22116179</v>
      </c>
    </row>
    <row r="70" spans="1:15" ht="12.75">
      <c r="A70" s="114"/>
      <c r="B70" s="110" t="s">
        <v>91</v>
      </c>
      <c r="C70" s="93">
        <f>+C71+C72+C73</f>
        <v>754775207</v>
      </c>
      <c r="D70" s="93">
        <f aca="true" t="shared" si="23" ref="D70:O70">+D71+D72+D73</f>
        <v>49800000</v>
      </c>
      <c r="E70" s="93">
        <f t="shared" si="23"/>
        <v>279034207</v>
      </c>
      <c r="F70" s="93">
        <f t="shared" si="23"/>
        <v>328834207</v>
      </c>
      <c r="G70" s="93">
        <f t="shared" si="23"/>
        <v>70616616</v>
      </c>
      <c r="H70" s="93">
        <f t="shared" si="23"/>
        <v>249990000</v>
      </c>
      <c r="I70" s="93">
        <f t="shared" si="23"/>
        <v>320606616</v>
      </c>
      <c r="J70" s="93">
        <f t="shared" si="23"/>
        <v>0</v>
      </c>
      <c r="K70" s="93">
        <f t="shared" si="23"/>
        <v>0</v>
      </c>
      <c r="L70" s="93">
        <f t="shared" si="23"/>
        <v>0</v>
      </c>
      <c r="M70" s="93">
        <f t="shared" si="23"/>
        <v>25334384</v>
      </c>
      <c r="N70" s="93">
        <f t="shared" si="23"/>
        <v>80000000</v>
      </c>
      <c r="O70" s="93">
        <f t="shared" si="23"/>
        <v>105334384</v>
      </c>
    </row>
    <row r="71" spans="1:15" ht="15.75" customHeight="1">
      <c r="A71" s="114"/>
      <c r="B71" s="107" t="s">
        <v>78</v>
      </c>
      <c r="C71" s="93">
        <f>+F71+I71+L71+O71</f>
        <v>673599193</v>
      </c>
      <c r="D71" s="109">
        <v>49800000</v>
      </c>
      <c r="E71" s="109">
        <v>249990000</v>
      </c>
      <c r="F71" s="109">
        <f>+E71+D71</f>
        <v>299790000</v>
      </c>
      <c r="G71" s="116">
        <v>35069689</v>
      </c>
      <c r="H71" s="116">
        <v>249990000</v>
      </c>
      <c r="I71" s="96">
        <f>+H71+G71</f>
        <v>285059689</v>
      </c>
      <c r="J71" s="109">
        <v>0</v>
      </c>
      <c r="K71" s="109">
        <v>0</v>
      </c>
      <c r="L71" s="109">
        <f>+K71+J71</f>
        <v>0</v>
      </c>
      <c r="M71" s="109">
        <v>8749504</v>
      </c>
      <c r="N71" s="109">
        <v>80000000</v>
      </c>
      <c r="O71" s="109">
        <f>+N71+M71</f>
        <v>88749504</v>
      </c>
    </row>
    <row r="72" spans="1:15" ht="12.75">
      <c r="A72" s="114"/>
      <c r="B72" s="107" t="s">
        <v>79</v>
      </c>
      <c r="C72" s="93">
        <f>+F72+I72+L72+O72</f>
        <v>77372578</v>
      </c>
      <c r="D72" s="109">
        <v>0</v>
      </c>
      <c r="E72" s="109">
        <v>29044207</v>
      </c>
      <c r="F72" s="109">
        <f>+E72+D72</f>
        <v>29044207</v>
      </c>
      <c r="G72" s="116">
        <v>35400000</v>
      </c>
      <c r="H72" s="116">
        <v>0</v>
      </c>
      <c r="I72" s="96">
        <f>+H72+G72</f>
        <v>35400000</v>
      </c>
      <c r="J72" s="109">
        <v>0</v>
      </c>
      <c r="K72" s="109">
        <v>0</v>
      </c>
      <c r="L72" s="109">
        <f>+K72+J72</f>
        <v>0</v>
      </c>
      <c r="M72" s="109">
        <v>12928371</v>
      </c>
      <c r="N72" s="109">
        <v>0</v>
      </c>
      <c r="O72" s="109">
        <f>+N72+M72</f>
        <v>12928371</v>
      </c>
    </row>
    <row r="73" spans="1:15" ht="12.75">
      <c r="A73" s="114"/>
      <c r="B73" s="107" t="s">
        <v>80</v>
      </c>
      <c r="C73" s="93">
        <f>+F73+I73+L73+O73</f>
        <v>3803436</v>
      </c>
      <c r="D73" s="109">
        <v>0</v>
      </c>
      <c r="E73" s="109">
        <v>0</v>
      </c>
      <c r="F73" s="109">
        <f>+E73+D73</f>
        <v>0</v>
      </c>
      <c r="G73" s="116">
        <v>146927</v>
      </c>
      <c r="H73" s="116">
        <v>0</v>
      </c>
      <c r="I73" s="109">
        <f>+H73+G73</f>
        <v>146927</v>
      </c>
      <c r="J73" s="109">
        <v>0</v>
      </c>
      <c r="K73" s="109"/>
      <c r="L73" s="109">
        <f>+K73+J73</f>
        <v>0</v>
      </c>
      <c r="M73" s="111">
        <v>3656509</v>
      </c>
      <c r="N73" s="109"/>
      <c r="O73" s="109">
        <f>+N73+M73</f>
        <v>3656509</v>
      </c>
    </row>
    <row r="74" spans="1:15" ht="12.75">
      <c r="A74" s="114"/>
      <c r="B74" s="110" t="s">
        <v>92</v>
      </c>
      <c r="C74" s="93">
        <f>+C75+C76+C77+C78+C79+C80+C81+C82+C83+C84</f>
        <v>1336633725</v>
      </c>
      <c r="D74" s="93">
        <f aca="true" t="shared" si="24" ref="D74:O74">+D75+D76+D77+D78+D79+D80+D81+D82+D83+D84</f>
        <v>346776782</v>
      </c>
      <c r="E74" s="93">
        <f t="shared" si="24"/>
        <v>260787938</v>
      </c>
      <c r="F74" s="93">
        <f t="shared" si="24"/>
        <v>607564720</v>
      </c>
      <c r="G74" s="93">
        <f t="shared" si="24"/>
        <v>434536245</v>
      </c>
      <c r="H74" s="93">
        <f t="shared" si="24"/>
        <v>0</v>
      </c>
      <c r="I74" s="93">
        <f t="shared" si="24"/>
        <v>434536245</v>
      </c>
      <c r="J74" s="93">
        <f t="shared" si="24"/>
        <v>0</v>
      </c>
      <c r="K74" s="93">
        <f t="shared" si="24"/>
        <v>0</v>
      </c>
      <c r="L74" s="93">
        <f t="shared" si="24"/>
        <v>0</v>
      </c>
      <c r="M74" s="93">
        <f t="shared" si="24"/>
        <v>234532760</v>
      </c>
      <c r="N74" s="93">
        <f t="shared" si="24"/>
        <v>60000000</v>
      </c>
      <c r="O74" s="93">
        <f t="shared" si="24"/>
        <v>294532760</v>
      </c>
    </row>
    <row r="75" spans="1:15" ht="12.75">
      <c r="A75" s="114"/>
      <c r="B75" s="107" t="s">
        <v>81</v>
      </c>
      <c r="C75" s="93">
        <f aca="true" t="shared" si="25" ref="C75:C97">+F75+I75+L75+O75</f>
        <v>163944262</v>
      </c>
      <c r="D75" s="109">
        <v>49520000</v>
      </c>
      <c r="E75" s="109">
        <v>18976742</v>
      </c>
      <c r="F75" s="109">
        <f>+E75+D75</f>
        <v>68496742</v>
      </c>
      <c r="G75" s="109">
        <v>75447520</v>
      </c>
      <c r="H75" s="109">
        <v>0</v>
      </c>
      <c r="I75" s="109">
        <f>+H75+G75</f>
        <v>75447520</v>
      </c>
      <c r="J75" s="109">
        <v>0</v>
      </c>
      <c r="K75" s="109">
        <v>0</v>
      </c>
      <c r="L75" s="109">
        <f>+K75+J75</f>
        <v>0</v>
      </c>
      <c r="M75" s="109">
        <v>0</v>
      </c>
      <c r="N75" s="109">
        <v>20000000</v>
      </c>
      <c r="O75" s="109">
        <f>+N75+M75</f>
        <v>20000000</v>
      </c>
    </row>
    <row r="76" spans="1:15" ht="12.75">
      <c r="A76" s="114"/>
      <c r="B76" s="107" t="s">
        <v>82</v>
      </c>
      <c r="C76" s="93">
        <f t="shared" si="25"/>
        <v>186185314</v>
      </c>
      <c r="D76" s="109">
        <v>0</v>
      </c>
      <c r="E76" s="109">
        <v>108767038</v>
      </c>
      <c r="F76" s="109">
        <f>+E76+D76</f>
        <v>108767038</v>
      </c>
      <c r="G76" s="109">
        <v>37810006</v>
      </c>
      <c r="H76" s="109">
        <v>0</v>
      </c>
      <c r="I76" s="109">
        <f aca="true" t="shared" si="26" ref="I76:I84">+H76+G76</f>
        <v>37810006</v>
      </c>
      <c r="J76" s="109">
        <v>0</v>
      </c>
      <c r="K76" s="109">
        <v>0</v>
      </c>
      <c r="L76" s="109">
        <f aca="true" t="shared" si="27" ref="L76:L84">+K76+J76</f>
        <v>0</v>
      </c>
      <c r="M76" s="109">
        <v>39608270</v>
      </c>
      <c r="N76" s="109">
        <v>0</v>
      </c>
      <c r="O76" s="109">
        <f aca="true" t="shared" si="28" ref="O76:O84">+N76+M76</f>
        <v>39608270</v>
      </c>
    </row>
    <row r="77" spans="1:15" ht="12.75">
      <c r="A77" s="114"/>
      <c r="B77" s="107" t="s">
        <v>83</v>
      </c>
      <c r="C77" s="93">
        <f t="shared" si="25"/>
        <v>27256615</v>
      </c>
      <c r="D77" s="109">
        <v>16845805</v>
      </c>
      <c r="E77" s="109">
        <v>0</v>
      </c>
      <c r="F77" s="109">
        <f aca="true" t="shared" si="29" ref="F77:F84">+E77+D77</f>
        <v>16845805</v>
      </c>
      <c r="G77" s="109">
        <v>6493122</v>
      </c>
      <c r="H77" s="109">
        <v>0</v>
      </c>
      <c r="I77" s="109">
        <f t="shared" si="26"/>
        <v>6493122</v>
      </c>
      <c r="J77" s="109">
        <v>0</v>
      </c>
      <c r="K77" s="109">
        <v>0</v>
      </c>
      <c r="L77" s="109">
        <f t="shared" si="27"/>
        <v>0</v>
      </c>
      <c r="M77" s="109">
        <v>3917688</v>
      </c>
      <c r="N77" s="109">
        <v>0</v>
      </c>
      <c r="O77" s="109">
        <f t="shared" si="28"/>
        <v>3917688</v>
      </c>
    </row>
    <row r="78" spans="1:15" ht="12.75">
      <c r="A78" s="114"/>
      <c r="B78" s="107" t="s">
        <v>84</v>
      </c>
      <c r="C78" s="93">
        <f>+F78+I78+L78+O78</f>
        <v>233730133</v>
      </c>
      <c r="D78" s="109">
        <v>59947973</v>
      </c>
      <c r="E78" s="109">
        <v>83782160</v>
      </c>
      <c r="F78" s="109">
        <f t="shared" si="29"/>
        <v>143730133</v>
      </c>
      <c r="G78" s="109">
        <v>90000000</v>
      </c>
      <c r="H78" s="109">
        <v>0</v>
      </c>
      <c r="I78" s="109">
        <f t="shared" si="26"/>
        <v>90000000</v>
      </c>
      <c r="J78" s="109">
        <v>0</v>
      </c>
      <c r="K78" s="109">
        <v>0</v>
      </c>
      <c r="L78" s="109">
        <f t="shared" si="27"/>
        <v>0</v>
      </c>
      <c r="M78" s="109">
        <f>+J78+J78*3.5%</f>
        <v>0</v>
      </c>
      <c r="N78" s="109">
        <v>0</v>
      </c>
      <c r="O78" s="109">
        <f t="shared" si="28"/>
        <v>0</v>
      </c>
    </row>
    <row r="79" spans="1:15" ht="12.75">
      <c r="A79" s="114"/>
      <c r="B79" s="107" t="s">
        <v>85</v>
      </c>
      <c r="C79" s="93">
        <f t="shared" si="25"/>
        <v>209225537</v>
      </c>
      <c r="D79" s="109">
        <v>49103113</v>
      </c>
      <c r="E79" s="109">
        <v>49261998</v>
      </c>
      <c r="F79" s="109">
        <f t="shared" si="29"/>
        <v>98365111</v>
      </c>
      <c r="G79" s="109">
        <v>24650778</v>
      </c>
      <c r="H79" s="109">
        <v>0</v>
      </c>
      <c r="I79" s="109">
        <f t="shared" si="26"/>
        <v>24650778</v>
      </c>
      <c r="J79" s="109">
        <v>0</v>
      </c>
      <c r="K79" s="109">
        <v>0</v>
      </c>
      <c r="L79" s="109">
        <f t="shared" si="27"/>
        <v>0</v>
      </c>
      <c r="M79" s="109">
        <v>46209648</v>
      </c>
      <c r="N79" s="109">
        <v>40000000</v>
      </c>
      <c r="O79" s="109">
        <f t="shared" si="28"/>
        <v>86209648</v>
      </c>
    </row>
    <row r="80" spans="1:15" ht="12.75">
      <c r="A80" s="114"/>
      <c r="B80" s="107" t="s">
        <v>86</v>
      </c>
      <c r="C80" s="93">
        <f t="shared" si="25"/>
        <v>224731216</v>
      </c>
      <c r="D80" s="109">
        <v>135355767</v>
      </c>
      <c r="E80" s="109">
        <v>0</v>
      </c>
      <c r="F80" s="109">
        <f t="shared" si="29"/>
        <v>135355767</v>
      </c>
      <c r="G80" s="109">
        <v>89375449</v>
      </c>
      <c r="H80" s="109">
        <v>0</v>
      </c>
      <c r="I80" s="109">
        <f t="shared" si="26"/>
        <v>89375449</v>
      </c>
      <c r="J80" s="109">
        <v>0</v>
      </c>
      <c r="K80" s="109">
        <v>0</v>
      </c>
      <c r="L80" s="109">
        <f t="shared" si="27"/>
        <v>0</v>
      </c>
      <c r="M80" s="109">
        <f>+J80+J80*3.5%</f>
        <v>0</v>
      </c>
      <c r="N80" s="109">
        <v>0</v>
      </c>
      <c r="O80" s="109">
        <f t="shared" si="28"/>
        <v>0</v>
      </c>
    </row>
    <row r="81" spans="1:15" ht="12.75">
      <c r="A81" s="114"/>
      <c r="B81" s="107" t="s">
        <v>87</v>
      </c>
      <c r="C81" s="93">
        <f t="shared" si="25"/>
        <v>43185368</v>
      </c>
      <c r="D81" s="109">
        <v>29995072</v>
      </c>
      <c r="E81" s="109">
        <v>0</v>
      </c>
      <c r="F81" s="109">
        <f t="shared" si="29"/>
        <v>29995072</v>
      </c>
      <c r="G81" s="109">
        <v>3600296</v>
      </c>
      <c r="H81" s="109">
        <v>0</v>
      </c>
      <c r="I81" s="109">
        <f t="shared" si="26"/>
        <v>3600296</v>
      </c>
      <c r="J81" s="109">
        <v>0</v>
      </c>
      <c r="K81" s="109"/>
      <c r="L81" s="109">
        <f t="shared" si="27"/>
        <v>0</v>
      </c>
      <c r="M81" s="109">
        <v>9590000</v>
      </c>
      <c r="N81" s="109"/>
      <c r="O81" s="109">
        <f t="shared" si="28"/>
        <v>9590000</v>
      </c>
    </row>
    <row r="82" spans="1:15" ht="12.75">
      <c r="A82" s="114"/>
      <c r="B82" s="107" t="s">
        <v>88</v>
      </c>
      <c r="C82" s="93">
        <f t="shared" si="25"/>
        <v>215984376</v>
      </c>
      <c r="D82" s="109">
        <v>0</v>
      </c>
      <c r="E82" s="109">
        <v>0</v>
      </c>
      <c r="F82" s="109">
        <f t="shared" si="29"/>
        <v>0</v>
      </c>
      <c r="G82" s="109">
        <v>99957222</v>
      </c>
      <c r="H82" s="109">
        <v>0</v>
      </c>
      <c r="I82" s="109">
        <f t="shared" si="26"/>
        <v>99957222</v>
      </c>
      <c r="J82" s="109">
        <v>0</v>
      </c>
      <c r="K82" s="109"/>
      <c r="L82" s="109">
        <f t="shared" si="27"/>
        <v>0</v>
      </c>
      <c r="M82" s="109">
        <v>116027154</v>
      </c>
      <c r="N82" s="109"/>
      <c r="O82" s="109">
        <f t="shared" si="28"/>
        <v>116027154</v>
      </c>
    </row>
    <row r="83" spans="1:15" ht="12.75">
      <c r="A83" s="114"/>
      <c r="B83" s="107" t="s">
        <v>89</v>
      </c>
      <c r="C83" s="93">
        <f t="shared" si="25"/>
        <v>13190926</v>
      </c>
      <c r="D83" s="109">
        <v>0</v>
      </c>
      <c r="E83" s="109">
        <v>0</v>
      </c>
      <c r="F83" s="109">
        <f t="shared" si="29"/>
        <v>0</v>
      </c>
      <c r="G83" s="109">
        <v>3600926</v>
      </c>
      <c r="H83" s="109">
        <v>0</v>
      </c>
      <c r="I83" s="109">
        <f t="shared" si="26"/>
        <v>3600926</v>
      </c>
      <c r="J83" s="109">
        <v>0</v>
      </c>
      <c r="K83" s="109"/>
      <c r="L83" s="109">
        <f t="shared" si="27"/>
        <v>0</v>
      </c>
      <c r="M83" s="109">
        <v>9590000</v>
      </c>
      <c r="N83" s="109"/>
      <c r="O83" s="109">
        <f t="shared" si="28"/>
        <v>9590000</v>
      </c>
    </row>
    <row r="84" spans="1:15" ht="12.75">
      <c r="A84" s="114"/>
      <c r="B84" s="107" t="s">
        <v>93</v>
      </c>
      <c r="C84" s="93">
        <f t="shared" si="25"/>
        <v>19199978</v>
      </c>
      <c r="D84" s="109">
        <v>6009052</v>
      </c>
      <c r="E84" s="109">
        <v>0</v>
      </c>
      <c r="F84" s="109">
        <f t="shared" si="29"/>
        <v>6009052</v>
      </c>
      <c r="G84" s="109">
        <v>3600926</v>
      </c>
      <c r="H84" s="109">
        <v>0</v>
      </c>
      <c r="I84" s="109">
        <f t="shared" si="26"/>
        <v>3600926</v>
      </c>
      <c r="J84" s="109">
        <v>0</v>
      </c>
      <c r="K84" s="109">
        <v>0</v>
      </c>
      <c r="L84" s="109">
        <f t="shared" si="27"/>
        <v>0</v>
      </c>
      <c r="M84" s="109">
        <v>9590000</v>
      </c>
      <c r="N84" s="109"/>
      <c r="O84" s="109">
        <f t="shared" si="28"/>
        <v>9590000</v>
      </c>
    </row>
    <row r="85" spans="1:15" ht="12.75">
      <c r="A85" s="114"/>
      <c r="B85" s="110" t="s">
        <v>94</v>
      </c>
      <c r="C85" s="93">
        <f>+C86+C87</f>
        <v>42518392</v>
      </c>
      <c r="D85" s="93">
        <f aca="true" t="shared" si="30" ref="D85:O85">+D86+D87</f>
        <v>25892740</v>
      </c>
      <c r="E85" s="93">
        <f t="shared" si="30"/>
        <v>0</v>
      </c>
      <c r="F85" s="93">
        <f t="shared" si="30"/>
        <v>25892740</v>
      </c>
      <c r="G85" s="93">
        <f t="shared" si="30"/>
        <v>16625652</v>
      </c>
      <c r="H85" s="93">
        <f t="shared" si="30"/>
        <v>0</v>
      </c>
      <c r="I85" s="93">
        <f t="shared" si="30"/>
        <v>16625652</v>
      </c>
      <c r="J85" s="93">
        <f t="shared" si="30"/>
        <v>0</v>
      </c>
      <c r="K85" s="93">
        <f t="shared" si="30"/>
        <v>0</v>
      </c>
      <c r="L85" s="93">
        <f t="shared" si="30"/>
        <v>0</v>
      </c>
      <c r="M85" s="93">
        <f t="shared" si="30"/>
        <v>7182428</v>
      </c>
      <c r="N85" s="93">
        <f t="shared" si="30"/>
        <v>36581738</v>
      </c>
      <c r="O85" s="93">
        <f t="shared" si="30"/>
        <v>0</v>
      </c>
    </row>
    <row r="86" spans="1:15" ht="12.75">
      <c r="A86" s="114"/>
      <c r="B86" s="107" t="s">
        <v>95</v>
      </c>
      <c r="C86" s="93">
        <f t="shared" si="25"/>
        <v>18952000</v>
      </c>
      <c r="D86" s="109">
        <v>8552000</v>
      </c>
      <c r="E86" s="109">
        <v>0</v>
      </c>
      <c r="F86" s="109">
        <f aca="true" t="shared" si="31" ref="F86:F92">+E86+D86</f>
        <v>8552000</v>
      </c>
      <c r="G86" s="109">
        <v>10400000</v>
      </c>
      <c r="H86" s="109">
        <v>0</v>
      </c>
      <c r="I86" s="109">
        <f>+H86+G86</f>
        <v>10400000</v>
      </c>
      <c r="J86" s="109"/>
      <c r="K86" s="109">
        <v>0</v>
      </c>
      <c r="L86" s="109">
        <f>+K86</f>
        <v>0</v>
      </c>
      <c r="M86" s="109">
        <v>3264740</v>
      </c>
      <c r="N86" s="109">
        <v>0</v>
      </c>
      <c r="O86" s="109">
        <v>0</v>
      </c>
    </row>
    <row r="87" spans="1:15" ht="12.75">
      <c r="A87" s="114"/>
      <c r="B87" s="107" t="s">
        <v>96</v>
      </c>
      <c r="C87" s="93">
        <f t="shared" si="25"/>
        <v>23566392</v>
      </c>
      <c r="D87" s="109">
        <v>17340740</v>
      </c>
      <c r="E87" s="109">
        <v>0</v>
      </c>
      <c r="F87" s="109">
        <f t="shared" si="31"/>
        <v>17340740</v>
      </c>
      <c r="G87" s="109">
        <v>6225652</v>
      </c>
      <c r="H87" s="109">
        <v>0</v>
      </c>
      <c r="I87" s="109">
        <f>+H87+G87</f>
        <v>6225652</v>
      </c>
      <c r="J87" s="109"/>
      <c r="K87" s="109">
        <v>0</v>
      </c>
      <c r="L87" s="109">
        <f>+K87</f>
        <v>0</v>
      </c>
      <c r="M87" s="109">
        <v>3917688</v>
      </c>
      <c r="N87" s="109">
        <v>36581738</v>
      </c>
      <c r="O87" s="109">
        <v>0</v>
      </c>
    </row>
    <row r="88" spans="1:15" ht="12.75">
      <c r="A88" s="114"/>
      <c r="B88" s="110" t="s">
        <v>97</v>
      </c>
      <c r="C88" s="109">
        <f>+C89+C90+C91+C92</f>
        <v>9958417</v>
      </c>
      <c r="D88" s="109">
        <f aca="true" t="shared" si="32" ref="D88:O88">+D89+D90+D91+D92</f>
        <v>2406000</v>
      </c>
      <c r="E88" s="109">
        <f t="shared" si="32"/>
        <v>0</v>
      </c>
      <c r="F88" s="109">
        <f t="shared" si="31"/>
        <v>2406000</v>
      </c>
      <c r="G88" s="109">
        <f t="shared" si="32"/>
        <v>1480000</v>
      </c>
      <c r="H88" s="109">
        <f t="shared" si="32"/>
        <v>0</v>
      </c>
      <c r="I88" s="112">
        <f t="shared" si="32"/>
        <v>1480000</v>
      </c>
      <c r="J88" s="109">
        <f t="shared" si="32"/>
        <v>0</v>
      </c>
      <c r="K88" s="109">
        <f t="shared" si="32"/>
        <v>0</v>
      </c>
      <c r="L88" s="109">
        <f t="shared" si="32"/>
        <v>0</v>
      </c>
      <c r="M88" s="109">
        <f t="shared" si="32"/>
        <v>6072417</v>
      </c>
      <c r="N88" s="109">
        <f t="shared" si="32"/>
        <v>0</v>
      </c>
      <c r="O88" s="109">
        <f t="shared" si="32"/>
        <v>6072417</v>
      </c>
    </row>
    <row r="89" spans="1:15" ht="12.75">
      <c r="A89" s="114"/>
      <c r="B89" s="107" t="s">
        <v>98</v>
      </c>
      <c r="C89" s="93">
        <f t="shared" si="25"/>
        <v>6608868</v>
      </c>
      <c r="D89" s="109">
        <v>2000000</v>
      </c>
      <c r="E89" s="109">
        <v>0</v>
      </c>
      <c r="F89" s="109">
        <f t="shared" si="31"/>
        <v>2000000</v>
      </c>
      <c r="G89" s="109">
        <v>430000</v>
      </c>
      <c r="H89" s="109"/>
      <c r="I89" s="109">
        <f>+H89+G89</f>
        <v>430000</v>
      </c>
      <c r="J89" s="109">
        <v>0</v>
      </c>
      <c r="K89" s="109"/>
      <c r="L89" s="109">
        <f>+K89+J89</f>
        <v>0</v>
      </c>
      <c r="M89" s="109">
        <v>4178868</v>
      </c>
      <c r="N89" s="109"/>
      <c r="O89" s="109">
        <f>+N89+M89</f>
        <v>4178868</v>
      </c>
    </row>
    <row r="90" spans="1:15" ht="22.5">
      <c r="A90" s="114"/>
      <c r="B90" s="107" t="s">
        <v>99</v>
      </c>
      <c r="C90" s="93">
        <f t="shared" si="25"/>
        <v>3349549</v>
      </c>
      <c r="D90" s="109">
        <v>406000</v>
      </c>
      <c r="E90" s="109">
        <v>0</v>
      </c>
      <c r="F90" s="109">
        <f t="shared" si="31"/>
        <v>406000</v>
      </c>
      <c r="G90" s="109">
        <v>1050000</v>
      </c>
      <c r="H90" s="109">
        <v>0</v>
      </c>
      <c r="I90" s="109">
        <f>+H90+G90</f>
        <v>1050000</v>
      </c>
      <c r="J90" s="109">
        <v>0</v>
      </c>
      <c r="K90" s="109">
        <v>0</v>
      </c>
      <c r="L90" s="109">
        <f>+K90+J90</f>
        <v>0</v>
      </c>
      <c r="M90" s="109">
        <v>1893549</v>
      </c>
      <c r="N90" s="109">
        <v>0</v>
      </c>
      <c r="O90" s="109">
        <f>+N90+M90</f>
        <v>1893549</v>
      </c>
    </row>
    <row r="91" spans="1:15" ht="12.75">
      <c r="A91" s="114"/>
      <c r="B91" s="107" t="s">
        <v>100</v>
      </c>
      <c r="C91" s="93">
        <f t="shared" si="25"/>
        <v>0</v>
      </c>
      <c r="D91" s="109">
        <v>0</v>
      </c>
      <c r="E91" s="109"/>
      <c r="F91" s="109">
        <f t="shared" si="31"/>
        <v>0</v>
      </c>
      <c r="G91" s="109">
        <f>+D91+D91*3.5%</f>
        <v>0</v>
      </c>
      <c r="H91" s="109">
        <v>0</v>
      </c>
      <c r="I91" s="109">
        <f>+H91+G91</f>
        <v>0</v>
      </c>
      <c r="J91" s="109">
        <f>+G91+G91*3.5%</f>
        <v>0</v>
      </c>
      <c r="K91" s="109"/>
      <c r="L91" s="109">
        <f>+K91+J91</f>
        <v>0</v>
      </c>
      <c r="M91" s="109">
        <f>+J91+J91*3.5%</f>
        <v>0</v>
      </c>
      <c r="N91" s="109"/>
      <c r="O91" s="109">
        <f>+N91+M91</f>
        <v>0</v>
      </c>
    </row>
    <row r="92" spans="1:15" ht="12.75">
      <c r="A92" s="114"/>
      <c r="B92" s="107" t="s">
        <v>101</v>
      </c>
      <c r="C92" s="93">
        <f t="shared" si="25"/>
        <v>0</v>
      </c>
      <c r="D92" s="109">
        <v>0</v>
      </c>
      <c r="E92" s="109"/>
      <c r="F92" s="109">
        <f t="shared" si="31"/>
        <v>0</v>
      </c>
      <c r="G92" s="109">
        <f>+D92+D92*3.5%</f>
        <v>0</v>
      </c>
      <c r="H92" s="109">
        <v>0</v>
      </c>
      <c r="I92" s="109">
        <f>+H92+G92</f>
        <v>0</v>
      </c>
      <c r="J92" s="109">
        <f>+G92+G92*3.5%</f>
        <v>0</v>
      </c>
      <c r="K92" s="109"/>
      <c r="L92" s="109">
        <f>+K92+J92</f>
        <v>0</v>
      </c>
      <c r="M92" s="109">
        <f>+J92+J92*3.5%</f>
        <v>0</v>
      </c>
      <c r="N92" s="109"/>
      <c r="O92" s="109">
        <f>+N92+M92</f>
        <v>0</v>
      </c>
    </row>
    <row r="93" spans="1:15" ht="22.5">
      <c r="A93" s="114">
        <v>3</v>
      </c>
      <c r="B93" s="110" t="s">
        <v>102</v>
      </c>
      <c r="C93" s="112">
        <f>+C94+C95+C96+C97</f>
        <v>499684396</v>
      </c>
      <c r="D93" s="112">
        <f aca="true" t="shared" si="33" ref="D93:O93">+D94+D95+D96+D97</f>
        <v>70156000</v>
      </c>
      <c r="E93" s="112">
        <f t="shared" si="33"/>
        <v>0</v>
      </c>
      <c r="F93" s="112">
        <f t="shared" si="33"/>
        <v>70156000</v>
      </c>
      <c r="G93" s="112">
        <f t="shared" si="33"/>
        <v>159256180</v>
      </c>
      <c r="H93" s="109">
        <f t="shared" si="33"/>
        <v>0</v>
      </c>
      <c r="I93" s="112">
        <f t="shared" si="33"/>
        <v>159256180</v>
      </c>
      <c r="J93" s="109">
        <f t="shared" si="33"/>
        <v>0</v>
      </c>
      <c r="K93" s="109">
        <f t="shared" si="33"/>
        <v>0</v>
      </c>
      <c r="L93" s="109">
        <f t="shared" si="33"/>
        <v>0</v>
      </c>
      <c r="M93" s="112">
        <f t="shared" si="33"/>
        <v>270272216</v>
      </c>
      <c r="N93" s="112">
        <f t="shared" si="33"/>
        <v>0</v>
      </c>
      <c r="O93" s="112">
        <f t="shared" si="33"/>
        <v>270272216</v>
      </c>
    </row>
    <row r="94" spans="1:15" ht="12.75">
      <c r="A94" s="114"/>
      <c r="B94" s="107" t="s">
        <v>103</v>
      </c>
      <c r="C94" s="93">
        <f t="shared" si="25"/>
        <v>81110729</v>
      </c>
      <c r="D94" s="109">
        <v>54556000</v>
      </c>
      <c r="E94" s="109"/>
      <c r="F94" s="109">
        <f>+E94+D94</f>
        <v>54556000</v>
      </c>
      <c r="G94" s="109">
        <v>24400000</v>
      </c>
      <c r="H94" s="109">
        <v>0</v>
      </c>
      <c r="I94" s="109">
        <f>+H94+G94</f>
        <v>24400000</v>
      </c>
      <c r="J94" s="109">
        <v>0</v>
      </c>
      <c r="K94" s="109"/>
      <c r="L94" s="109">
        <f>+K94+J94</f>
        <v>0</v>
      </c>
      <c r="M94" s="109">
        <v>2154729</v>
      </c>
      <c r="N94" s="109"/>
      <c r="O94" s="109">
        <f>+N94+M94</f>
        <v>2154729</v>
      </c>
    </row>
    <row r="95" spans="1:15" ht="12.75">
      <c r="A95" s="114"/>
      <c r="B95" s="107" t="s">
        <v>104</v>
      </c>
      <c r="C95" s="93">
        <f t="shared" si="25"/>
        <v>4500000</v>
      </c>
      <c r="D95" s="109">
        <v>3500000</v>
      </c>
      <c r="E95" s="109"/>
      <c r="F95" s="109">
        <f>+E95+D95</f>
        <v>3500000</v>
      </c>
      <c r="G95" s="109">
        <v>0</v>
      </c>
      <c r="H95" s="109">
        <v>0</v>
      </c>
      <c r="I95" s="109">
        <f>+H95+G95</f>
        <v>0</v>
      </c>
      <c r="J95" s="109">
        <v>0</v>
      </c>
      <c r="K95" s="109"/>
      <c r="L95" s="109">
        <f>+K95+J95</f>
        <v>0</v>
      </c>
      <c r="M95" s="109">
        <v>1000000</v>
      </c>
      <c r="N95" s="109"/>
      <c r="O95" s="109">
        <f>+N95+M95</f>
        <v>1000000</v>
      </c>
    </row>
    <row r="96" spans="1:15" ht="33.75">
      <c r="A96" s="114"/>
      <c r="B96" s="107" t="s">
        <v>147</v>
      </c>
      <c r="C96" s="93">
        <f t="shared" si="25"/>
        <v>389035401</v>
      </c>
      <c r="D96" s="109">
        <v>0</v>
      </c>
      <c r="E96" s="109"/>
      <c r="F96" s="109">
        <f>+E96+D96</f>
        <v>0</v>
      </c>
      <c r="G96" s="109">
        <v>124856180</v>
      </c>
      <c r="H96" s="109">
        <v>0</v>
      </c>
      <c r="I96" s="109">
        <f>+H96+G96</f>
        <v>124856180</v>
      </c>
      <c r="J96" s="109">
        <v>0</v>
      </c>
      <c r="K96" s="109"/>
      <c r="L96" s="109">
        <f>+K96+J96</f>
        <v>0</v>
      </c>
      <c r="M96" s="109">
        <v>264179221</v>
      </c>
      <c r="N96" s="109"/>
      <c r="O96" s="109">
        <f>+N96+M96</f>
        <v>264179221</v>
      </c>
    </row>
    <row r="97" spans="1:15" ht="12.75">
      <c r="A97" s="114"/>
      <c r="B97" s="107" t="s">
        <v>106</v>
      </c>
      <c r="C97" s="93">
        <f t="shared" si="25"/>
        <v>25038266</v>
      </c>
      <c r="D97" s="109">
        <v>12100000</v>
      </c>
      <c r="E97" s="109"/>
      <c r="F97" s="109">
        <f>+E97+D97</f>
        <v>12100000</v>
      </c>
      <c r="G97" s="109">
        <v>10000000</v>
      </c>
      <c r="H97" s="109">
        <v>0</v>
      </c>
      <c r="I97" s="109">
        <f>+H97+G97</f>
        <v>10000000</v>
      </c>
      <c r="J97" s="109">
        <v>0</v>
      </c>
      <c r="K97" s="109"/>
      <c r="L97" s="109">
        <f>+K97+J97</f>
        <v>0</v>
      </c>
      <c r="M97" s="109">
        <v>2938266</v>
      </c>
      <c r="N97" s="109"/>
      <c r="O97" s="109">
        <f>+N97+M97</f>
        <v>2938266</v>
      </c>
    </row>
    <row r="98" spans="1:15" ht="12.75">
      <c r="A98" s="114">
        <v>4</v>
      </c>
      <c r="B98" s="110" t="s">
        <v>107</v>
      </c>
      <c r="C98" s="112">
        <f>+C99+C107</f>
        <v>323512264</v>
      </c>
      <c r="D98" s="112">
        <f aca="true" t="shared" si="34" ref="D98:O98">+D99+D107</f>
        <v>74834000</v>
      </c>
      <c r="E98" s="112">
        <f t="shared" si="34"/>
        <v>70000000</v>
      </c>
      <c r="F98" s="112">
        <f t="shared" si="34"/>
        <v>144834000</v>
      </c>
      <c r="G98" s="109">
        <f t="shared" si="34"/>
        <v>35590000</v>
      </c>
      <c r="H98" s="109">
        <f t="shared" si="34"/>
        <v>55000000</v>
      </c>
      <c r="I98" s="112">
        <f t="shared" si="34"/>
        <v>90590000</v>
      </c>
      <c r="J98" s="109">
        <f t="shared" si="34"/>
        <v>0</v>
      </c>
      <c r="K98" s="109">
        <f t="shared" si="34"/>
        <v>0</v>
      </c>
      <c r="L98" s="109">
        <f t="shared" si="34"/>
        <v>0</v>
      </c>
      <c r="M98" s="109">
        <f t="shared" si="34"/>
        <v>58088264</v>
      </c>
      <c r="N98" s="109">
        <f t="shared" si="34"/>
        <v>30000000</v>
      </c>
      <c r="O98" s="109">
        <f t="shared" si="34"/>
        <v>88088264</v>
      </c>
    </row>
    <row r="99" spans="1:15" ht="12.75">
      <c r="A99" s="114"/>
      <c r="B99" s="110" t="s">
        <v>114</v>
      </c>
      <c r="C99" s="112">
        <f>+C100+C101+C102+C103+C104+C105+C106</f>
        <v>209534221</v>
      </c>
      <c r="D99" s="109">
        <f aca="true" t="shared" si="35" ref="D99:O99">+D100+D101+D102+D103+D104+D105+D106</f>
        <v>24000000</v>
      </c>
      <c r="E99" s="109">
        <f t="shared" si="35"/>
        <v>70000000</v>
      </c>
      <c r="F99" s="109">
        <f t="shared" si="35"/>
        <v>94000000</v>
      </c>
      <c r="G99" s="109">
        <f t="shared" si="35"/>
        <v>18743000</v>
      </c>
      <c r="H99" s="109">
        <f t="shared" si="35"/>
        <v>30000000</v>
      </c>
      <c r="I99" s="112">
        <f>+I100+I101+I102+I103+I104+I105+I106</f>
        <v>48743000</v>
      </c>
      <c r="J99" s="109">
        <f t="shared" si="35"/>
        <v>0</v>
      </c>
      <c r="K99" s="109">
        <f t="shared" si="35"/>
        <v>0</v>
      </c>
      <c r="L99" s="109">
        <f t="shared" si="35"/>
        <v>0</v>
      </c>
      <c r="M99" s="109">
        <f t="shared" si="35"/>
        <v>36791221</v>
      </c>
      <c r="N99" s="109">
        <f t="shared" si="35"/>
        <v>30000000</v>
      </c>
      <c r="O99" s="109">
        <f t="shared" si="35"/>
        <v>66791221</v>
      </c>
    </row>
    <row r="100" spans="1:15" ht="22.5">
      <c r="A100" s="114"/>
      <c r="B100" s="107" t="s">
        <v>113</v>
      </c>
      <c r="C100" s="93">
        <f aca="true" t="shared" si="36" ref="C100:C106">+F100+I100+L100+O100</f>
        <v>5134151</v>
      </c>
      <c r="D100" s="80">
        <v>2000000</v>
      </c>
      <c r="E100" s="80">
        <v>0</v>
      </c>
      <c r="F100" s="109">
        <f>+E100+D100</f>
        <v>2000000</v>
      </c>
      <c r="G100" s="109">
        <v>0</v>
      </c>
      <c r="H100" s="109">
        <v>0</v>
      </c>
      <c r="I100" s="109">
        <f>+H100+G100</f>
        <v>0</v>
      </c>
      <c r="J100" s="109">
        <f aca="true" t="shared" si="37" ref="J100:J106">+G100+G100*3.5%</f>
        <v>0</v>
      </c>
      <c r="K100" s="109"/>
      <c r="L100" s="109">
        <f>+K100+J100</f>
        <v>0</v>
      </c>
      <c r="M100" s="109">
        <v>3134151</v>
      </c>
      <c r="N100" s="109"/>
      <c r="O100" s="109">
        <f>+N100+M100</f>
        <v>3134151</v>
      </c>
    </row>
    <row r="101" spans="1:15" ht="22.5">
      <c r="A101" s="114"/>
      <c r="B101" s="107" t="s">
        <v>108</v>
      </c>
      <c r="C101" s="93">
        <f t="shared" si="36"/>
        <v>60182000</v>
      </c>
      <c r="D101" s="80">
        <v>4000000</v>
      </c>
      <c r="E101" s="80">
        <v>20000000</v>
      </c>
      <c r="F101" s="109">
        <f aca="true" t="shared" si="38" ref="F101:F106">+E101+D101</f>
        <v>24000000</v>
      </c>
      <c r="G101" s="109">
        <v>6182000</v>
      </c>
      <c r="H101" s="109">
        <v>30000000</v>
      </c>
      <c r="I101" s="109">
        <f aca="true" t="shared" si="39" ref="I101:I106">+H101+G101</f>
        <v>36182000</v>
      </c>
      <c r="J101" s="109">
        <v>0</v>
      </c>
      <c r="K101" s="109">
        <v>0</v>
      </c>
      <c r="L101" s="109">
        <f aca="true" t="shared" si="40" ref="L101:L106">+K101+J101</f>
        <v>0</v>
      </c>
      <c r="M101" s="109">
        <f>+J101+J101*3.5%</f>
        <v>0</v>
      </c>
      <c r="N101" s="109"/>
      <c r="O101" s="109">
        <f aca="true" t="shared" si="41" ref="O101:O106">+N101+M101</f>
        <v>0</v>
      </c>
    </row>
    <row r="102" spans="1:15" ht="22.5">
      <c r="A102" s="114"/>
      <c r="B102" s="107" t="s">
        <v>109</v>
      </c>
      <c r="C102" s="93">
        <f t="shared" si="36"/>
        <v>1000000</v>
      </c>
      <c r="D102" s="80">
        <v>1000000</v>
      </c>
      <c r="E102" s="80">
        <v>0</v>
      </c>
      <c r="F102" s="109">
        <f t="shared" si="38"/>
        <v>1000000</v>
      </c>
      <c r="G102" s="109">
        <v>0</v>
      </c>
      <c r="H102" s="109">
        <v>0</v>
      </c>
      <c r="I102" s="109">
        <f t="shared" si="39"/>
        <v>0</v>
      </c>
      <c r="J102" s="109">
        <f t="shared" si="37"/>
        <v>0</v>
      </c>
      <c r="K102" s="109">
        <v>0</v>
      </c>
      <c r="L102" s="109">
        <f t="shared" si="40"/>
        <v>0</v>
      </c>
      <c r="M102" s="109">
        <f>+J102+J102*3.5%</f>
        <v>0</v>
      </c>
      <c r="N102" s="109">
        <v>0</v>
      </c>
      <c r="O102" s="109">
        <f t="shared" si="41"/>
        <v>0</v>
      </c>
    </row>
    <row r="103" spans="1:15" ht="12.75">
      <c r="A103" s="114"/>
      <c r="B103" s="107" t="s">
        <v>110</v>
      </c>
      <c r="C103" s="93">
        <f t="shared" si="36"/>
        <v>52561000</v>
      </c>
      <c r="D103" s="80">
        <v>13000000</v>
      </c>
      <c r="E103" s="80">
        <v>0</v>
      </c>
      <c r="F103" s="109">
        <f t="shared" si="38"/>
        <v>13000000</v>
      </c>
      <c r="G103" s="109">
        <v>12561000</v>
      </c>
      <c r="H103" s="109">
        <v>0</v>
      </c>
      <c r="I103" s="109">
        <f t="shared" si="39"/>
        <v>12561000</v>
      </c>
      <c r="J103" s="109">
        <v>0</v>
      </c>
      <c r="K103" s="109"/>
      <c r="L103" s="109">
        <f t="shared" si="40"/>
        <v>0</v>
      </c>
      <c r="M103" s="109">
        <v>27000000</v>
      </c>
      <c r="N103" s="109"/>
      <c r="O103" s="109">
        <f t="shared" si="41"/>
        <v>27000000</v>
      </c>
    </row>
    <row r="104" spans="1:15" ht="22.5">
      <c r="A104" s="114"/>
      <c r="B104" s="107" t="s">
        <v>120</v>
      </c>
      <c r="C104" s="93">
        <f t="shared" si="36"/>
        <v>4742382</v>
      </c>
      <c r="D104" s="80">
        <v>2000000</v>
      </c>
      <c r="E104" s="80">
        <v>0</v>
      </c>
      <c r="F104" s="109">
        <f t="shared" si="38"/>
        <v>2000000</v>
      </c>
      <c r="G104" s="109">
        <v>0</v>
      </c>
      <c r="H104" s="109">
        <v>0</v>
      </c>
      <c r="I104" s="109">
        <f t="shared" si="39"/>
        <v>0</v>
      </c>
      <c r="J104" s="109">
        <f t="shared" si="37"/>
        <v>0</v>
      </c>
      <c r="K104" s="109">
        <v>0</v>
      </c>
      <c r="L104" s="109">
        <f t="shared" si="40"/>
        <v>0</v>
      </c>
      <c r="M104" s="109">
        <v>2742382</v>
      </c>
      <c r="N104" s="109"/>
      <c r="O104" s="109">
        <f t="shared" si="41"/>
        <v>2742382</v>
      </c>
    </row>
    <row r="105" spans="1:15" ht="22.5">
      <c r="A105" s="114"/>
      <c r="B105" s="107" t="s">
        <v>111</v>
      </c>
      <c r="C105" s="93">
        <f t="shared" si="36"/>
        <v>0</v>
      </c>
      <c r="D105" s="80">
        <v>0</v>
      </c>
      <c r="E105" s="80">
        <v>0</v>
      </c>
      <c r="F105" s="109">
        <f t="shared" si="38"/>
        <v>0</v>
      </c>
      <c r="G105" s="109">
        <f>+D105+D105*3.5%</f>
        <v>0</v>
      </c>
      <c r="H105" s="109">
        <v>0</v>
      </c>
      <c r="I105" s="109">
        <f t="shared" si="39"/>
        <v>0</v>
      </c>
      <c r="J105" s="109">
        <f t="shared" si="37"/>
        <v>0</v>
      </c>
      <c r="K105" s="109"/>
      <c r="L105" s="109">
        <f t="shared" si="40"/>
        <v>0</v>
      </c>
      <c r="M105" s="109">
        <f>+J105+J105*3.5%</f>
        <v>0</v>
      </c>
      <c r="N105" s="109"/>
      <c r="O105" s="109">
        <f t="shared" si="41"/>
        <v>0</v>
      </c>
    </row>
    <row r="106" spans="1:15" ht="22.5">
      <c r="A106" s="114"/>
      <c r="B106" s="107" t="s">
        <v>112</v>
      </c>
      <c r="C106" s="93">
        <f t="shared" si="36"/>
        <v>85914688</v>
      </c>
      <c r="D106" s="80">
        <v>2000000</v>
      </c>
      <c r="E106" s="80">
        <v>50000000</v>
      </c>
      <c r="F106" s="109">
        <f t="shared" si="38"/>
        <v>52000000</v>
      </c>
      <c r="G106" s="109">
        <v>0</v>
      </c>
      <c r="H106" s="109">
        <v>0</v>
      </c>
      <c r="I106" s="109">
        <f t="shared" si="39"/>
        <v>0</v>
      </c>
      <c r="J106" s="109">
        <f t="shared" si="37"/>
        <v>0</v>
      </c>
      <c r="K106" s="109">
        <v>0</v>
      </c>
      <c r="L106" s="109">
        <f t="shared" si="40"/>
        <v>0</v>
      </c>
      <c r="M106" s="109">
        <v>3914688</v>
      </c>
      <c r="N106" s="109">
        <v>30000000</v>
      </c>
      <c r="O106" s="109">
        <f t="shared" si="41"/>
        <v>33914688</v>
      </c>
    </row>
    <row r="107" spans="1:15" ht="12.75">
      <c r="A107" s="114"/>
      <c r="B107" s="110" t="s">
        <v>115</v>
      </c>
      <c r="C107" s="112">
        <f aca="true" t="shared" si="42" ref="C107:O107">+C108+C109+C110+C111</f>
        <v>113978043</v>
      </c>
      <c r="D107" s="112">
        <f t="shared" si="42"/>
        <v>50834000</v>
      </c>
      <c r="E107" s="112">
        <f t="shared" si="42"/>
        <v>0</v>
      </c>
      <c r="F107" s="112">
        <f t="shared" si="42"/>
        <v>50834000</v>
      </c>
      <c r="G107" s="112">
        <f t="shared" si="42"/>
        <v>16847000</v>
      </c>
      <c r="H107" s="112">
        <f t="shared" si="42"/>
        <v>25000000</v>
      </c>
      <c r="I107" s="112">
        <f t="shared" si="42"/>
        <v>41847000</v>
      </c>
      <c r="J107" s="109">
        <f t="shared" si="42"/>
        <v>0</v>
      </c>
      <c r="K107" s="109">
        <f t="shared" si="42"/>
        <v>0</v>
      </c>
      <c r="L107" s="109">
        <f t="shared" si="42"/>
        <v>0</v>
      </c>
      <c r="M107" s="109">
        <f t="shared" si="42"/>
        <v>21297043</v>
      </c>
      <c r="N107" s="109">
        <f t="shared" si="42"/>
        <v>0</v>
      </c>
      <c r="O107" s="109">
        <f t="shared" si="42"/>
        <v>21297043</v>
      </c>
    </row>
    <row r="108" spans="1:15" ht="22.5">
      <c r="A108" s="114"/>
      <c r="B108" s="107" t="s">
        <v>116</v>
      </c>
      <c r="C108" s="93">
        <f>+F108+I108+L108+O108</f>
        <v>6000000</v>
      </c>
      <c r="D108" s="109">
        <v>2000000</v>
      </c>
      <c r="E108" s="109">
        <v>0</v>
      </c>
      <c r="F108" s="109">
        <f>+E108+D108</f>
        <v>2000000</v>
      </c>
      <c r="G108" s="109">
        <v>2000000</v>
      </c>
      <c r="H108" s="109">
        <v>0</v>
      </c>
      <c r="I108" s="109">
        <f>+H108+G108</f>
        <v>2000000</v>
      </c>
      <c r="J108" s="109">
        <v>0</v>
      </c>
      <c r="K108" s="109">
        <v>0</v>
      </c>
      <c r="L108" s="109">
        <v>0</v>
      </c>
      <c r="M108" s="109">
        <v>2000000</v>
      </c>
      <c r="N108" s="109">
        <v>0</v>
      </c>
      <c r="O108" s="109">
        <f>+N108+M108</f>
        <v>2000000</v>
      </c>
    </row>
    <row r="109" spans="1:15" ht="12.75">
      <c r="A109" s="114"/>
      <c r="B109" s="107" t="s">
        <v>117</v>
      </c>
      <c r="C109" s="93">
        <f>+F109+I109+L109+O109</f>
        <v>4000000</v>
      </c>
      <c r="D109" s="109">
        <v>2000000</v>
      </c>
      <c r="E109" s="109">
        <v>0</v>
      </c>
      <c r="F109" s="109">
        <f>+E109+D109</f>
        <v>2000000</v>
      </c>
      <c r="G109" s="109">
        <v>0</v>
      </c>
      <c r="H109" s="109">
        <v>0</v>
      </c>
      <c r="I109" s="109">
        <f>+H109+G109</f>
        <v>0</v>
      </c>
      <c r="J109" s="109">
        <f>+G109+G109*3.5%</f>
        <v>0</v>
      </c>
      <c r="K109" s="109">
        <v>0</v>
      </c>
      <c r="L109" s="109">
        <f>+K109+J109</f>
        <v>0</v>
      </c>
      <c r="M109" s="109">
        <v>2000000</v>
      </c>
      <c r="N109" s="109">
        <v>0</v>
      </c>
      <c r="O109" s="109">
        <f>+N109+M109</f>
        <v>2000000</v>
      </c>
    </row>
    <row r="110" spans="1:15" ht="22.5">
      <c r="A110" s="114"/>
      <c r="B110" s="107" t="s">
        <v>118</v>
      </c>
      <c r="C110" s="93">
        <f>+F110+I110+L110+O110</f>
        <v>76978043</v>
      </c>
      <c r="D110" s="109">
        <v>44834000</v>
      </c>
      <c r="E110" s="109">
        <v>0</v>
      </c>
      <c r="F110" s="109">
        <f>+E110+D110</f>
        <v>44834000</v>
      </c>
      <c r="G110" s="109">
        <v>14847000</v>
      </c>
      <c r="H110" s="109">
        <v>0</v>
      </c>
      <c r="I110" s="109">
        <f>+H110+G110</f>
        <v>14847000</v>
      </c>
      <c r="J110" s="109">
        <v>0</v>
      </c>
      <c r="K110" s="109">
        <v>0</v>
      </c>
      <c r="L110" s="109">
        <f>+K110+J110</f>
        <v>0</v>
      </c>
      <c r="M110" s="109">
        <v>17297043</v>
      </c>
      <c r="N110" s="109">
        <v>0</v>
      </c>
      <c r="O110" s="109">
        <f>+N110+M110</f>
        <v>17297043</v>
      </c>
    </row>
    <row r="111" spans="1:15" ht="12.75">
      <c r="A111" s="114"/>
      <c r="B111" s="107" t="s">
        <v>119</v>
      </c>
      <c r="C111" s="93">
        <f>+F111+I111+L111+O111</f>
        <v>27000000</v>
      </c>
      <c r="D111" s="109">
        <v>2000000</v>
      </c>
      <c r="E111" s="109">
        <v>0</v>
      </c>
      <c r="F111" s="109">
        <f>+E111+D111</f>
        <v>2000000</v>
      </c>
      <c r="G111" s="109">
        <v>0</v>
      </c>
      <c r="H111" s="109">
        <v>25000000</v>
      </c>
      <c r="I111" s="109">
        <f>+H111+G111</f>
        <v>25000000</v>
      </c>
      <c r="J111" s="109">
        <f>+G111+G111*3.5%</f>
        <v>0</v>
      </c>
      <c r="K111" s="109">
        <v>0</v>
      </c>
      <c r="L111" s="109">
        <f>+K111+J111</f>
        <v>0</v>
      </c>
      <c r="M111" s="109">
        <f>+J111+J111*3.5%</f>
        <v>0</v>
      </c>
      <c r="N111" s="109"/>
      <c r="O111" s="109">
        <f>+N111+M111</f>
        <v>0</v>
      </c>
    </row>
    <row r="112" spans="1:15" ht="12.75">
      <c r="A112" s="114"/>
      <c r="B112" s="110" t="s">
        <v>1</v>
      </c>
      <c r="C112" s="112">
        <f aca="true" t="shared" si="43" ref="C112:O112">+C98+C93+C65+C7</f>
        <v>12253035965.7</v>
      </c>
      <c r="D112" s="112">
        <f t="shared" si="43"/>
        <v>2030427106</v>
      </c>
      <c r="E112" s="112">
        <f t="shared" si="43"/>
        <v>1172745422</v>
      </c>
      <c r="F112" s="112">
        <f t="shared" si="43"/>
        <v>3203172528</v>
      </c>
      <c r="G112" s="112">
        <f t="shared" si="43"/>
        <v>3007361953</v>
      </c>
      <c r="H112" s="112">
        <f t="shared" si="43"/>
        <v>1174307574</v>
      </c>
      <c r="I112" s="112">
        <f t="shared" si="43"/>
        <v>4170359527</v>
      </c>
      <c r="J112" s="112">
        <f t="shared" si="43"/>
        <v>1666869953</v>
      </c>
      <c r="K112" s="112">
        <f t="shared" si="43"/>
        <v>203985535</v>
      </c>
      <c r="L112" s="112">
        <f t="shared" si="43"/>
        <v>1870855488</v>
      </c>
      <c r="M112" s="112">
        <f t="shared" si="43"/>
        <v>2266744671.7</v>
      </c>
      <c r="N112" s="112">
        <f t="shared" si="43"/>
        <v>793977917</v>
      </c>
      <c r="O112" s="112">
        <f t="shared" si="43"/>
        <v>3005648422.7</v>
      </c>
    </row>
  </sheetData>
  <sheetProtection/>
  <mergeCells count="7">
    <mergeCell ref="A4:O4"/>
    <mergeCell ref="B5:B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showRowColHeaders="0" view="pageLayout" zoomScale="75" zoomScaleNormal="75" zoomScalePageLayoutView="75" workbookViewId="0" topLeftCell="H144">
      <selection activeCell="A1" sqref="A1:M148"/>
    </sheetView>
  </sheetViews>
  <sheetFormatPr defaultColWidth="11.421875" defaultRowHeight="12.75"/>
  <cols>
    <col min="1" max="1" width="9.8515625" style="129" customWidth="1"/>
    <col min="2" max="2" width="7.28125" style="129" customWidth="1"/>
    <col min="3" max="3" width="11.8515625" style="129" customWidth="1"/>
    <col min="4" max="4" width="17.140625" style="129" customWidth="1"/>
    <col min="5" max="5" width="15.421875" style="129" customWidth="1"/>
    <col min="6" max="6" width="12.140625" style="129" customWidth="1"/>
    <col min="7" max="7" width="31.00390625" style="130" customWidth="1"/>
    <col min="8" max="8" width="26.57421875" style="129" customWidth="1"/>
    <col min="9" max="9" width="18.140625" style="129" customWidth="1"/>
    <col min="10" max="10" width="12.421875" style="129" customWidth="1"/>
    <col min="11" max="11" width="12.28125" style="129" customWidth="1"/>
    <col min="12" max="12" width="10.421875" style="129" customWidth="1"/>
    <col min="13" max="13" width="10.7109375" style="129" customWidth="1"/>
    <col min="14" max="16384" width="11.421875" style="129" customWidth="1"/>
  </cols>
  <sheetData>
    <row r="1" spans="1:13" s="128" customFormat="1" ht="29.25" customHeight="1">
      <c r="A1" s="232" t="s">
        <v>148</v>
      </c>
      <c r="B1" s="234" t="s">
        <v>149</v>
      </c>
      <c r="C1" s="234" t="s">
        <v>6</v>
      </c>
      <c r="D1" s="218" t="s">
        <v>150</v>
      </c>
      <c r="E1" s="220" t="s">
        <v>151</v>
      </c>
      <c r="F1" s="221"/>
      <c r="G1" s="232" t="s">
        <v>154</v>
      </c>
      <c r="H1" s="277" t="s">
        <v>439</v>
      </c>
      <c r="I1" s="279" t="s">
        <v>464</v>
      </c>
      <c r="J1" s="204" t="s">
        <v>465</v>
      </c>
      <c r="K1" s="205"/>
      <c r="L1" s="205"/>
      <c r="M1" s="206"/>
    </row>
    <row r="2" spans="1:13" s="128" customFormat="1" ht="80.25" customHeight="1">
      <c r="A2" s="233"/>
      <c r="B2" s="235"/>
      <c r="C2" s="235"/>
      <c r="D2" s="219"/>
      <c r="E2" s="117" t="s">
        <v>152</v>
      </c>
      <c r="F2" s="117" t="s">
        <v>153</v>
      </c>
      <c r="G2" s="231"/>
      <c r="H2" s="231"/>
      <c r="I2" s="233"/>
      <c r="J2" s="119" t="s">
        <v>466</v>
      </c>
      <c r="K2" s="119" t="s">
        <v>468</v>
      </c>
      <c r="L2" s="119" t="s">
        <v>467</v>
      </c>
      <c r="M2" s="119" t="s">
        <v>469</v>
      </c>
    </row>
    <row r="3" spans="1:13" ht="32.25" customHeight="1">
      <c r="A3" s="222" t="s">
        <v>155</v>
      </c>
      <c r="B3" s="225" t="s">
        <v>156</v>
      </c>
      <c r="C3" s="226" t="s">
        <v>157</v>
      </c>
      <c r="D3" s="227" t="s">
        <v>158</v>
      </c>
      <c r="E3" s="227" t="s">
        <v>159</v>
      </c>
      <c r="F3" s="207">
        <v>2000</v>
      </c>
      <c r="G3" s="132" t="s">
        <v>160</v>
      </c>
      <c r="H3" s="133" t="s">
        <v>385</v>
      </c>
      <c r="I3" s="122">
        <f>SUM(J3:M3)</f>
        <v>89401508</v>
      </c>
      <c r="J3" s="120">
        <v>19401508</v>
      </c>
      <c r="K3" s="120">
        <v>70000000</v>
      </c>
      <c r="L3" s="121">
        <v>0</v>
      </c>
      <c r="M3" s="121">
        <v>0</v>
      </c>
    </row>
    <row r="4" spans="1:13" ht="25.5">
      <c r="A4" s="223"/>
      <c r="B4" s="225"/>
      <c r="C4" s="226"/>
      <c r="D4" s="228"/>
      <c r="E4" s="230"/>
      <c r="F4" s="236"/>
      <c r="G4" s="132" t="s">
        <v>161</v>
      </c>
      <c r="H4" s="133" t="s">
        <v>470</v>
      </c>
      <c r="I4" s="122">
        <f aca="true" t="shared" si="0" ref="I4:I66">SUM(J4:M4)</f>
        <v>130000000</v>
      </c>
      <c r="J4" s="120">
        <v>40000000</v>
      </c>
      <c r="K4" s="120">
        <v>90000000</v>
      </c>
      <c r="L4" s="121">
        <v>0</v>
      </c>
      <c r="M4" s="121">
        <v>0</v>
      </c>
    </row>
    <row r="5" spans="1:13" ht="60" customHeight="1">
      <c r="A5" s="223"/>
      <c r="B5" s="225"/>
      <c r="C5" s="226"/>
      <c r="D5" s="229"/>
      <c r="E5" s="231"/>
      <c r="F5" s="208"/>
      <c r="G5" s="132" t="s">
        <v>162</v>
      </c>
      <c r="H5" s="133" t="s">
        <v>386</v>
      </c>
      <c r="I5" s="122">
        <f t="shared" si="0"/>
        <v>51727000</v>
      </c>
      <c r="J5" s="120">
        <v>51727000</v>
      </c>
      <c r="K5" s="122">
        <v>0</v>
      </c>
      <c r="L5" s="121">
        <v>0</v>
      </c>
      <c r="M5" s="121">
        <v>0</v>
      </c>
    </row>
    <row r="6" spans="1:13" ht="71.25" customHeight="1">
      <c r="A6" s="223"/>
      <c r="B6" s="225"/>
      <c r="C6" s="226"/>
      <c r="D6" s="237" t="s">
        <v>163</v>
      </c>
      <c r="E6" s="237" t="s">
        <v>164</v>
      </c>
      <c r="F6" s="238">
        <v>0.95</v>
      </c>
      <c r="G6" s="237" t="s">
        <v>165</v>
      </c>
      <c r="H6" s="133" t="s">
        <v>387</v>
      </c>
      <c r="I6" s="122">
        <f t="shared" si="0"/>
        <v>0</v>
      </c>
      <c r="J6" s="122">
        <v>0</v>
      </c>
      <c r="K6" s="122">
        <v>0</v>
      </c>
      <c r="L6" s="121">
        <v>0</v>
      </c>
      <c r="M6" s="121">
        <v>0</v>
      </c>
    </row>
    <row r="7" spans="1:13" ht="37.5" customHeight="1">
      <c r="A7" s="223"/>
      <c r="B7" s="225"/>
      <c r="C7" s="226"/>
      <c r="D7" s="237"/>
      <c r="E7" s="237"/>
      <c r="F7" s="238"/>
      <c r="G7" s="237"/>
      <c r="H7" s="133" t="s">
        <v>388</v>
      </c>
      <c r="I7" s="122">
        <f t="shared" si="0"/>
        <v>0</v>
      </c>
      <c r="J7" s="122">
        <v>0</v>
      </c>
      <c r="K7" s="122">
        <v>0</v>
      </c>
      <c r="L7" s="121">
        <v>0</v>
      </c>
      <c r="M7" s="121">
        <v>0</v>
      </c>
    </row>
    <row r="8" spans="1:13" ht="18.75" customHeight="1">
      <c r="A8" s="223"/>
      <c r="B8" s="225"/>
      <c r="C8" s="226"/>
      <c r="D8" s="237"/>
      <c r="E8" s="237"/>
      <c r="F8" s="238"/>
      <c r="G8" s="237" t="s">
        <v>166</v>
      </c>
      <c r="H8" s="133" t="s">
        <v>389</v>
      </c>
      <c r="I8" s="122">
        <f t="shared" si="0"/>
        <v>48725193</v>
      </c>
      <c r="J8" s="136">
        <v>48725193</v>
      </c>
      <c r="K8" s="122"/>
      <c r="L8" s="121"/>
      <c r="M8" s="121"/>
    </row>
    <row r="9" spans="1:13" ht="12.75" customHeight="1">
      <c r="A9" s="223"/>
      <c r="B9" s="225"/>
      <c r="C9" s="226"/>
      <c r="D9" s="237"/>
      <c r="E9" s="237"/>
      <c r="F9" s="238"/>
      <c r="G9" s="237"/>
      <c r="H9" s="209" t="s">
        <v>390</v>
      </c>
      <c r="I9" s="207">
        <f t="shared" si="0"/>
        <v>0</v>
      </c>
      <c r="J9" s="207"/>
      <c r="K9" s="207"/>
      <c r="L9" s="121"/>
      <c r="M9" s="121"/>
    </row>
    <row r="10" spans="1:13" ht="35.25" customHeight="1">
      <c r="A10" s="223"/>
      <c r="B10" s="225"/>
      <c r="C10" s="226"/>
      <c r="D10" s="237"/>
      <c r="E10" s="237"/>
      <c r="F10" s="238"/>
      <c r="G10" s="132" t="s">
        <v>1</v>
      </c>
      <c r="H10" s="211"/>
      <c r="I10" s="208"/>
      <c r="J10" s="208"/>
      <c r="K10" s="208"/>
      <c r="L10" s="121"/>
      <c r="M10" s="121"/>
    </row>
    <row r="11" spans="1:13" ht="38.25">
      <c r="A11" s="223"/>
      <c r="B11" s="225"/>
      <c r="C11" s="242" t="s">
        <v>167</v>
      </c>
      <c r="D11" s="243" t="s">
        <v>168</v>
      </c>
      <c r="E11" s="243" t="s">
        <v>169</v>
      </c>
      <c r="F11" s="244" t="s">
        <v>170</v>
      </c>
      <c r="G11" s="132" t="s">
        <v>171</v>
      </c>
      <c r="H11" s="133" t="s">
        <v>391</v>
      </c>
      <c r="I11" s="122">
        <f t="shared" si="0"/>
        <v>0</v>
      </c>
      <c r="J11" s="122"/>
      <c r="K11" s="122"/>
      <c r="L11" s="121"/>
      <c r="M11" s="121"/>
    </row>
    <row r="12" spans="1:13" ht="25.5">
      <c r="A12" s="223"/>
      <c r="B12" s="225"/>
      <c r="C12" s="242"/>
      <c r="D12" s="243"/>
      <c r="E12" s="243"/>
      <c r="F12" s="244"/>
      <c r="G12" s="132" t="s">
        <v>172</v>
      </c>
      <c r="H12" s="133" t="s">
        <v>392</v>
      </c>
      <c r="I12" s="122">
        <f t="shared" si="0"/>
        <v>0</v>
      </c>
      <c r="J12" s="122"/>
      <c r="K12" s="122"/>
      <c r="L12" s="121"/>
      <c r="M12" s="121"/>
    </row>
    <row r="13" spans="1:13" ht="25.5">
      <c r="A13" s="223"/>
      <c r="B13" s="225"/>
      <c r="C13" s="242"/>
      <c r="D13" s="243"/>
      <c r="E13" s="243"/>
      <c r="F13" s="244"/>
      <c r="G13" s="132" t="s">
        <v>173</v>
      </c>
      <c r="H13" s="133" t="s">
        <v>393</v>
      </c>
      <c r="I13" s="122">
        <f t="shared" si="0"/>
        <v>0</v>
      </c>
      <c r="J13" s="122"/>
      <c r="K13" s="122"/>
      <c r="L13" s="121"/>
      <c r="M13" s="121"/>
    </row>
    <row r="14" spans="1:13" ht="46.5" customHeight="1">
      <c r="A14" s="223"/>
      <c r="B14" s="225"/>
      <c r="C14" s="242"/>
      <c r="D14" s="243"/>
      <c r="E14" s="243"/>
      <c r="F14" s="244"/>
      <c r="G14" s="132" t="s">
        <v>174</v>
      </c>
      <c r="H14" s="133" t="s">
        <v>394</v>
      </c>
      <c r="I14" s="122">
        <f t="shared" si="0"/>
        <v>0</v>
      </c>
      <c r="J14" s="122"/>
      <c r="K14" s="122"/>
      <c r="L14" s="121"/>
      <c r="M14" s="121"/>
    </row>
    <row r="15" spans="1:13" ht="25.5">
      <c r="A15" s="223"/>
      <c r="B15" s="225"/>
      <c r="C15" s="242"/>
      <c r="D15" s="243"/>
      <c r="E15" s="243"/>
      <c r="F15" s="244"/>
      <c r="G15" s="132" t="s">
        <v>175</v>
      </c>
      <c r="H15" s="227" t="s">
        <v>395</v>
      </c>
      <c r="I15" s="122">
        <f t="shared" si="0"/>
        <v>0</v>
      </c>
      <c r="J15" s="122"/>
      <c r="K15" s="122"/>
      <c r="L15" s="121"/>
      <c r="M15" s="121"/>
    </row>
    <row r="16" spans="1:13" ht="12.75">
      <c r="A16" s="223"/>
      <c r="B16" s="225"/>
      <c r="C16" s="242"/>
      <c r="D16" s="243"/>
      <c r="E16" s="243"/>
      <c r="F16" s="244"/>
      <c r="G16" s="132" t="s">
        <v>1</v>
      </c>
      <c r="H16" s="229"/>
      <c r="I16" s="122">
        <f t="shared" si="0"/>
        <v>0</v>
      </c>
      <c r="J16" s="122"/>
      <c r="K16" s="122"/>
      <c r="L16" s="121"/>
      <c r="M16" s="121"/>
    </row>
    <row r="17" spans="1:13" ht="38.25">
      <c r="A17" s="223"/>
      <c r="B17" s="225" t="s">
        <v>176</v>
      </c>
      <c r="C17" s="209" t="s">
        <v>177</v>
      </c>
      <c r="D17" s="209" t="s">
        <v>178</v>
      </c>
      <c r="E17" s="209" t="s">
        <v>179</v>
      </c>
      <c r="F17" s="209">
        <v>6528</v>
      </c>
      <c r="G17" s="237" t="s">
        <v>180</v>
      </c>
      <c r="H17" s="133" t="s">
        <v>396</v>
      </c>
      <c r="I17" s="122">
        <f t="shared" si="0"/>
        <v>0</v>
      </c>
      <c r="J17" s="122"/>
      <c r="K17" s="122"/>
      <c r="L17" s="121"/>
      <c r="M17" s="121"/>
    </row>
    <row r="18" spans="1:13" ht="25.5">
      <c r="A18" s="223"/>
      <c r="B18" s="225"/>
      <c r="C18" s="210"/>
      <c r="D18" s="210"/>
      <c r="E18" s="210"/>
      <c r="F18" s="210"/>
      <c r="G18" s="237"/>
      <c r="H18" s="133" t="s">
        <v>397</v>
      </c>
      <c r="I18" s="122">
        <f t="shared" si="0"/>
        <v>0</v>
      </c>
      <c r="J18" s="122"/>
      <c r="K18" s="122"/>
      <c r="L18" s="121"/>
      <c r="M18" s="121"/>
    </row>
    <row r="19" spans="1:13" ht="12.75" customHeight="1">
      <c r="A19" s="223"/>
      <c r="B19" s="225"/>
      <c r="C19" s="210"/>
      <c r="D19" s="210"/>
      <c r="E19" s="210"/>
      <c r="F19" s="210"/>
      <c r="G19" s="237"/>
      <c r="H19" s="209" t="s">
        <v>398</v>
      </c>
      <c r="I19" s="122">
        <f t="shared" si="0"/>
        <v>0</v>
      </c>
      <c r="J19" s="122"/>
      <c r="K19" s="122"/>
      <c r="L19" s="121"/>
      <c r="M19" s="121"/>
    </row>
    <row r="20" spans="1:13" ht="14.25" customHeight="1">
      <c r="A20" s="223"/>
      <c r="B20" s="225"/>
      <c r="C20" s="211"/>
      <c r="D20" s="211"/>
      <c r="E20" s="211"/>
      <c r="F20" s="211"/>
      <c r="G20" s="132" t="s">
        <v>1</v>
      </c>
      <c r="H20" s="210"/>
      <c r="I20" s="122">
        <f t="shared" si="0"/>
        <v>0</v>
      </c>
      <c r="J20" s="122"/>
      <c r="K20" s="122"/>
      <c r="L20" s="121"/>
      <c r="M20" s="121"/>
    </row>
    <row r="21" spans="1:13" ht="38.25">
      <c r="A21" s="223"/>
      <c r="B21" s="225"/>
      <c r="C21" s="215" t="s">
        <v>181</v>
      </c>
      <c r="D21" s="209" t="s">
        <v>182</v>
      </c>
      <c r="E21" s="209" t="s">
        <v>183</v>
      </c>
      <c r="F21" s="239">
        <v>6000</v>
      </c>
      <c r="G21" s="132" t="s">
        <v>184</v>
      </c>
      <c r="H21" s="132" t="s">
        <v>399</v>
      </c>
      <c r="I21" s="122">
        <f t="shared" si="0"/>
        <v>0</v>
      </c>
      <c r="J21" s="122"/>
      <c r="K21" s="122"/>
      <c r="L21" s="121"/>
      <c r="M21" s="121"/>
    </row>
    <row r="22" spans="1:13" ht="137.25" customHeight="1">
      <c r="A22" s="223"/>
      <c r="B22" s="225"/>
      <c r="C22" s="216"/>
      <c r="D22" s="210"/>
      <c r="E22" s="210"/>
      <c r="F22" s="240"/>
      <c r="G22" s="132" t="s">
        <v>185</v>
      </c>
      <c r="H22" s="133" t="s">
        <v>400</v>
      </c>
      <c r="I22" s="122">
        <f t="shared" si="0"/>
        <v>0</v>
      </c>
      <c r="J22" s="122"/>
      <c r="K22" s="122"/>
      <c r="L22" s="121"/>
      <c r="M22" s="121"/>
    </row>
    <row r="23" spans="1:13" ht="78.75" customHeight="1">
      <c r="A23" s="223"/>
      <c r="B23" s="225"/>
      <c r="C23" s="216"/>
      <c r="D23" s="210"/>
      <c r="E23" s="210"/>
      <c r="F23" s="240"/>
      <c r="G23" s="132" t="s">
        <v>186</v>
      </c>
      <c r="H23" s="133" t="s">
        <v>401</v>
      </c>
      <c r="I23" s="122">
        <f t="shared" si="0"/>
        <v>0</v>
      </c>
      <c r="J23" s="122"/>
      <c r="K23" s="122"/>
      <c r="L23" s="121"/>
      <c r="M23" s="121"/>
    </row>
    <row r="24" spans="1:13" ht="41.25" customHeight="1">
      <c r="A24" s="223"/>
      <c r="B24" s="225"/>
      <c r="C24" s="216"/>
      <c r="D24" s="210"/>
      <c r="E24" s="210"/>
      <c r="F24" s="240"/>
      <c r="G24" s="132" t="s">
        <v>133</v>
      </c>
      <c r="H24" s="133" t="s">
        <v>402</v>
      </c>
      <c r="I24" s="122">
        <f t="shared" si="0"/>
        <v>0</v>
      </c>
      <c r="J24" s="122"/>
      <c r="K24" s="122"/>
      <c r="L24" s="121"/>
      <c r="M24" s="121"/>
    </row>
    <row r="25" spans="1:13" ht="51">
      <c r="A25" s="223"/>
      <c r="B25" s="225"/>
      <c r="C25" s="216"/>
      <c r="D25" s="210"/>
      <c r="E25" s="210"/>
      <c r="F25" s="240"/>
      <c r="G25" s="132" t="s">
        <v>187</v>
      </c>
      <c r="H25" s="133" t="s">
        <v>403</v>
      </c>
      <c r="I25" s="122">
        <f t="shared" si="0"/>
        <v>0</v>
      </c>
      <c r="J25" s="122"/>
      <c r="K25" s="122"/>
      <c r="L25" s="121"/>
      <c r="M25" s="121"/>
    </row>
    <row r="26" spans="1:13" ht="82.5" customHeight="1">
      <c r="A26" s="223"/>
      <c r="B26" s="225"/>
      <c r="C26" s="216"/>
      <c r="D26" s="210"/>
      <c r="E26" s="210"/>
      <c r="F26" s="240"/>
      <c r="G26" s="132" t="s">
        <v>188</v>
      </c>
      <c r="H26" s="133" t="s">
        <v>404</v>
      </c>
      <c r="I26" s="122">
        <f t="shared" si="0"/>
        <v>0</v>
      </c>
      <c r="J26" s="122"/>
      <c r="K26" s="122"/>
      <c r="L26" s="121"/>
      <c r="M26" s="121"/>
    </row>
    <row r="27" spans="1:13" ht="108.75" customHeight="1">
      <c r="A27" s="223"/>
      <c r="B27" s="225"/>
      <c r="C27" s="216"/>
      <c r="D27" s="210"/>
      <c r="E27" s="210"/>
      <c r="F27" s="240"/>
      <c r="G27" s="209" t="s">
        <v>189</v>
      </c>
      <c r="H27" s="133" t="s">
        <v>405</v>
      </c>
      <c r="I27" s="122">
        <f t="shared" si="0"/>
        <v>0</v>
      </c>
      <c r="J27" s="122"/>
      <c r="K27" s="122"/>
      <c r="L27" s="121"/>
      <c r="M27" s="121"/>
    </row>
    <row r="28" spans="1:13" ht="63.75">
      <c r="A28" s="223"/>
      <c r="B28" s="225"/>
      <c r="C28" s="216"/>
      <c r="D28" s="210"/>
      <c r="E28" s="210"/>
      <c r="F28" s="240"/>
      <c r="G28" s="211"/>
      <c r="H28" s="133" t="s">
        <v>406</v>
      </c>
      <c r="I28" s="122">
        <f t="shared" si="0"/>
        <v>0</v>
      </c>
      <c r="J28" s="122"/>
      <c r="K28" s="122"/>
      <c r="L28" s="121"/>
      <c r="M28" s="121"/>
    </row>
    <row r="29" spans="1:13" ht="38.25">
      <c r="A29" s="223"/>
      <c r="B29" s="225"/>
      <c r="C29" s="216"/>
      <c r="D29" s="210"/>
      <c r="E29" s="210"/>
      <c r="F29" s="240"/>
      <c r="G29" s="132" t="s">
        <v>190</v>
      </c>
      <c r="H29" s="133" t="s">
        <v>407</v>
      </c>
      <c r="I29" s="122">
        <f t="shared" si="0"/>
        <v>0</v>
      </c>
      <c r="J29" s="122"/>
      <c r="K29" s="122"/>
      <c r="L29" s="121"/>
      <c r="M29" s="121"/>
    </row>
    <row r="30" spans="1:13" ht="63.75">
      <c r="A30" s="223"/>
      <c r="B30" s="225"/>
      <c r="C30" s="216"/>
      <c r="D30" s="210"/>
      <c r="E30" s="210"/>
      <c r="F30" s="240"/>
      <c r="G30" s="132" t="s">
        <v>191</v>
      </c>
      <c r="H30" s="133" t="s">
        <v>408</v>
      </c>
      <c r="I30" s="122">
        <f t="shared" si="0"/>
        <v>0</v>
      </c>
      <c r="J30" s="122"/>
      <c r="K30" s="122"/>
      <c r="L30" s="121"/>
      <c r="M30" s="121"/>
    </row>
    <row r="31" spans="1:13" ht="25.5">
      <c r="A31" s="223"/>
      <c r="B31" s="225"/>
      <c r="C31" s="216"/>
      <c r="D31" s="210"/>
      <c r="E31" s="210"/>
      <c r="F31" s="240"/>
      <c r="G31" s="132" t="s">
        <v>192</v>
      </c>
      <c r="H31" s="133" t="s">
        <v>409</v>
      </c>
      <c r="I31" s="122">
        <f t="shared" si="0"/>
        <v>0</v>
      </c>
      <c r="J31" s="122"/>
      <c r="K31" s="122"/>
      <c r="L31" s="121"/>
      <c r="M31" s="121"/>
    </row>
    <row r="32" spans="1:13" ht="12.75">
      <c r="A32" s="223"/>
      <c r="B32" s="225"/>
      <c r="C32" s="216"/>
      <c r="D32" s="210"/>
      <c r="E32" s="210"/>
      <c r="F32" s="240"/>
      <c r="G32" s="132" t="s">
        <v>193</v>
      </c>
      <c r="H32" s="237" t="s">
        <v>410</v>
      </c>
      <c r="I32" s="122">
        <f t="shared" si="0"/>
        <v>0</v>
      </c>
      <c r="J32" s="122"/>
      <c r="K32" s="122"/>
      <c r="L32" s="121"/>
      <c r="M32" s="121"/>
    </row>
    <row r="33" spans="1:13" ht="12.75">
      <c r="A33" s="223"/>
      <c r="B33" s="225"/>
      <c r="C33" s="217"/>
      <c r="D33" s="211"/>
      <c r="E33" s="211"/>
      <c r="F33" s="241"/>
      <c r="G33" s="132" t="s">
        <v>1</v>
      </c>
      <c r="H33" s="237"/>
      <c r="I33" s="122">
        <f t="shared" si="0"/>
        <v>0</v>
      </c>
      <c r="J33" s="122"/>
      <c r="K33" s="122"/>
      <c r="L33" s="121"/>
      <c r="M33" s="121"/>
    </row>
    <row r="34" spans="1:13" ht="25.5">
      <c r="A34" s="223"/>
      <c r="B34" s="249" t="s">
        <v>194</v>
      </c>
      <c r="C34" s="243" t="s">
        <v>195</v>
      </c>
      <c r="D34" s="243" t="s">
        <v>196</v>
      </c>
      <c r="E34" s="243" t="s">
        <v>197</v>
      </c>
      <c r="F34" s="245">
        <v>22</v>
      </c>
      <c r="G34" s="132" t="s">
        <v>198</v>
      </c>
      <c r="H34" s="133" t="s">
        <v>411</v>
      </c>
      <c r="I34" s="122">
        <f t="shared" si="0"/>
        <v>0</v>
      </c>
      <c r="J34" s="122"/>
      <c r="K34" s="122"/>
      <c r="L34" s="121"/>
      <c r="M34" s="121"/>
    </row>
    <row r="35" spans="1:13" ht="12.75">
      <c r="A35" s="223"/>
      <c r="B35" s="249"/>
      <c r="C35" s="243"/>
      <c r="D35" s="243"/>
      <c r="E35" s="243"/>
      <c r="F35" s="245"/>
      <c r="G35" s="132" t="s">
        <v>199</v>
      </c>
      <c r="H35" s="251" t="s">
        <v>412</v>
      </c>
      <c r="I35" s="122">
        <f t="shared" si="0"/>
        <v>0</v>
      </c>
      <c r="J35" s="122"/>
      <c r="K35" s="122"/>
      <c r="L35" s="121"/>
      <c r="M35" s="121"/>
    </row>
    <row r="36" spans="1:13" ht="12.75">
      <c r="A36" s="223"/>
      <c r="B36" s="249"/>
      <c r="C36" s="243"/>
      <c r="D36" s="243"/>
      <c r="E36" s="243"/>
      <c r="F36" s="245"/>
      <c r="G36" s="132" t="s">
        <v>1</v>
      </c>
      <c r="H36" s="251"/>
      <c r="I36" s="122">
        <f t="shared" si="0"/>
        <v>0</v>
      </c>
      <c r="J36" s="122"/>
      <c r="K36" s="122"/>
      <c r="L36" s="121"/>
      <c r="M36" s="121"/>
    </row>
    <row r="37" spans="1:13" ht="28.5" customHeight="1">
      <c r="A37" s="223"/>
      <c r="B37" s="249"/>
      <c r="C37" s="243" t="s">
        <v>200</v>
      </c>
      <c r="D37" s="243" t="s">
        <v>201</v>
      </c>
      <c r="E37" s="243" t="s">
        <v>202</v>
      </c>
      <c r="F37" s="246">
        <v>0.1</v>
      </c>
      <c r="G37" s="132" t="s">
        <v>203</v>
      </c>
      <c r="H37" s="133" t="s">
        <v>413</v>
      </c>
      <c r="I37" s="122">
        <f t="shared" si="0"/>
        <v>0</v>
      </c>
      <c r="J37" s="122"/>
      <c r="K37" s="122"/>
      <c r="L37" s="121"/>
      <c r="M37" s="121"/>
    </row>
    <row r="38" spans="1:13" ht="12.75">
      <c r="A38" s="223"/>
      <c r="B38" s="249"/>
      <c r="C38" s="243"/>
      <c r="D38" s="243"/>
      <c r="E38" s="243"/>
      <c r="F38" s="246"/>
      <c r="G38" s="132" t="s">
        <v>204</v>
      </c>
      <c r="H38" s="243" t="s">
        <v>414</v>
      </c>
      <c r="I38" s="122">
        <f t="shared" si="0"/>
        <v>0</v>
      </c>
      <c r="J38" s="122"/>
      <c r="K38" s="122"/>
      <c r="L38" s="121"/>
      <c r="M38" s="121"/>
    </row>
    <row r="39" spans="1:13" ht="12.75">
      <c r="A39" s="223"/>
      <c r="B39" s="249"/>
      <c r="C39" s="243"/>
      <c r="D39" s="243"/>
      <c r="E39" s="243"/>
      <c r="F39" s="246"/>
      <c r="G39" s="132" t="s">
        <v>1</v>
      </c>
      <c r="H39" s="243"/>
      <c r="I39" s="122">
        <f t="shared" si="0"/>
        <v>0</v>
      </c>
      <c r="J39" s="122"/>
      <c r="K39" s="122"/>
      <c r="L39" s="121"/>
      <c r="M39" s="121"/>
    </row>
    <row r="40" spans="1:13" ht="14.25" customHeight="1">
      <c r="A40" s="223"/>
      <c r="B40" s="249"/>
      <c r="C40" s="237" t="s">
        <v>205</v>
      </c>
      <c r="D40" s="237" t="s">
        <v>206</v>
      </c>
      <c r="E40" s="237" t="s">
        <v>207</v>
      </c>
      <c r="F40" s="244">
        <v>20</v>
      </c>
      <c r="G40" s="132" t="s">
        <v>208</v>
      </c>
      <c r="H40" s="237" t="s">
        <v>415</v>
      </c>
      <c r="I40" s="122">
        <f t="shared" si="0"/>
        <v>0</v>
      </c>
      <c r="J40" s="122"/>
      <c r="K40" s="122"/>
      <c r="L40" s="121"/>
      <c r="M40" s="121"/>
    </row>
    <row r="41" spans="1:13" ht="27" customHeight="1">
      <c r="A41" s="223"/>
      <c r="B41" s="249"/>
      <c r="C41" s="237"/>
      <c r="D41" s="237"/>
      <c r="E41" s="237"/>
      <c r="F41" s="244"/>
      <c r="G41" s="132" t="s">
        <v>1</v>
      </c>
      <c r="H41" s="237"/>
      <c r="I41" s="122">
        <f t="shared" si="0"/>
        <v>0</v>
      </c>
      <c r="J41" s="122"/>
      <c r="K41" s="122"/>
      <c r="L41" s="121"/>
      <c r="M41" s="121"/>
    </row>
    <row r="42" spans="1:13" ht="38.25">
      <c r="A42" s="223"/>
      <c r="B42" s="249"/>
      <c r="C42" s="237" t="s">
        <v>209</v>
      </c>
      <c r="D42" s="243" t="s">
        <v>210</v>
      </c>
      <c r="E42" s="243" t="s">
        <v>211</v>
      </c>
      <c r="F42" s="247">
        <v>100</v>
      </c>
      <c r="G42" s="237" t="s">
        <v>212</v>
      </c>
      <c r="H42" s="133" t="s">
        <v>416</v>
      </c>
      <c r="I42" s="122">
        <f t="shared" si="0"/>
        <v>0</v>
      </c>
      <c r="J42" s="122"/>
      <c r="K42" s="122"/>
      <c r="L42" s="121"/>
      <c r="M42" s="121"/>
    </row>
    <row r="43" spans="1:13" ht="12.75" customHeight="1">
      <c r="A43" s="223"/>
      <c r="B43" s="249"/>
      <c r="C43" s="237"/>
      <c r="D43" s="243"/>
      <c r="E43" s="243"/>
      <c r="F43" s="247"/>
      <c r="G43" s="237"/>
      <c r="H43" s="243" t="s">
        <v>417</v>
      </c>
      <c r="I43" s="122">
        <f t="shared" si="0"/>
        <v>0</v>
      </c>
      <c r="J43" s="122"/>
      <c r="K43" s="122"/>
      <c r="L43" s="121"/>
      <c r="M43" s="121"/>
    </row>
    <row r="44" spans="1:13" ht="12.75">
      <c r="A44" s="223"/>
      <c r="B44" s="249"/>
      <c r="C44" s="237"/>
      <c r="D44" s="243"/>
      <c r="E44" s="243"/>
      <c r="F44" s="247"/>
      <c r="G44" s="132" t="s">
        <v>1</v>
      </c>
      <c r="H44" s="243"/>
      <c r="I44" s="122">
        <f t="shared" si="0"/>
        <v>0</v>
      </c>
      <c r="J44" s="122"/>
      <c r="K44" s="122"/>
      <c r="L44" s="121"/>
      <c r="M44" s="121"/>
    </row>
    <row r="45" spans="1:13" ht="28.5" customHeight="1">
      <c r="A45" s="223"/>
      <c r="B45" s="225" t="s">
        <v>40</v>
      </c>
      <c r="C45" s="237" t="s">
        <v>213</v>
      </c>
      <c r="D45" s="237" t="s">
        <v>214</v>
      </c>
      <c r="E45" s="237" t="s">
        <v>215</v>
      </c>
      <c r="F45" s="248">
        <v>600</v>
      </c>
      <c r="G45" s="132" t="s">
        <v>216</v>
      </c>
      <c r="H45" s="237" t="s">
        <v>418</v>
      </c>
      <c r="I45" s="122">
        <f t="shared" si="0"/>
        <v>0</v>
      </c>
      <c r="J45" s="122"/>
      <c r="K45" s="122"/>
      <c r="L45" s="121"/>
      <c r="M45" s="121"/>
    </row>
    <row r="46" spans="1:13" ht="12.75">
      <c r="A46" s="223"/>
      <c r="B46" s="225"/>
      <c r="C46" s="237"/>
      <c r="D46" s="237"/>
      <c r="E46" s="237"/>
      <c r="F46" s="248"/>
      <c r="G46" s="132" t="s">
        <v>1</v>
      </c>
      <c r="H46" s="237"/>
      <c r="I46" s="122">
        <f t="shared" si="0"/>
        <v>0</v>
      </c>
      <c r="J46" s="122"/>
      <c r="K46" s="122"/>
      <c r="L46" s="121"/>
      <c r="M46" s="121"/>
    </row>
    <row r="47" spans="1:13" ht="25.5">
      <c r="A47" s="223"/>
      <c r="B47" s="225"/>
      <c r="C47" s="243" t="s">
        <v>217</v>
      </c>
      <c r="D47" s="237" t="s">
        <v>218</v>
      </c>
      <c r="E47" s="237" t="s">
        <v>215</v>
      </c>
      <c r="F47" s="245" t="s">
        <v>219</v>
      </c>
      <c r="G47" s="237" t="s">
        <v>220</v>
      </c>
      <c r="H47" s="133" t="s">
        <v>419</v>
      </c>
      <c r="I47" s="122">
        <f t="shared" si="0"/>
        <v>0</v>
      </c>
      <c r="J47" s="122"/>
      <c r="K47" s="122"/>
      <c r="L47" s="121"/>
      <c r="M47" s="121"/>
    </row>
    <row r="48" spans="1:13" ht="12.75" customHeight="1">
      <c r="A48" s="223"/>
      <c r="B48" s="225"/>
      <c r="C48" s="243"/>
      <c r="D48" s="237"/>
      <c r="E48" s="237"/>
      <c r="F48" s="245"/>
      <c r="G48" s="237"/>
      <c r="H48" s="133" t="s">
        <v>420</v>
      </c>
      <c r="I48" s="122">
        <f t="shared" si="0"/>
        <v>0</v>
      </c>
      <c r="J48" s="122"/>
      <c r="K48" s="122"/>
      <c r="L48" s="121"/>
      <c r="M48" s="121"/>
    </row>
    <row r="49" spans="1:13" ht="25.5" customHeight="1">
      <c r="A49" s="223"/>
      <c r="B49" s="225"/>
      <c r="C49" s="243"/>
      <c r="D49" s="237"/>
      <c r="E49" s="237"/>
      <c r="F49" s="245"/>
      <c r="G49" s="237"/>
      <c r="H49" s="133" t="s">
        <v>421</v>
      </c>
      <c r="I49" s="122">
        <f t="shared" si="0"/>
        <v>0</v>
      </c>
      <c r="J49" s="122"/>
      <c r="K49" s="122"/>
      <c r="L49" s="121"/>
      <c r="M49" s="121"/>
    </row>
    <row r="50" spans="1:13" ht="12.75" customHeight="1">
      <c r="A50" s="223"/>
      <c r="B50" s="225"/>
      <c r="C50" s="243"/>
      <c r="D50" s="250" t="s">
        <v>221</v>
      </c>
      <c r="E50" s="251" t="s">
        <v>222</v>
      </c>
      <c r="F50" s="252" t="s">
        <v>223</v>
      </c>
      <c r="G50" s="237"/>
      <c r="H50" s="251" t="s">
        <v>422</v>
      </c>
      <c r="I50" s="122">
        <f t="shared" si="0"/>
        <v>0</v>
      </c>
      <c r="J50" s="122"/>
      <c r="K50" s="122"/>
      <c r="L50" s="121"/>
      <c r="M50" s="121"/>
    </row>
    <row r="51" spans="1:13" ht="12.75">
      <c r="A51" s="223"/>
      <c r="B51" s="225"/>
      <c r="C51" s="243"/>
      <c r="D51" s="250"/>
      <c r="E51" s="251"/>
      <c r="F51" s="252"/>
      <c r="G51" s="132" t="s">
        <v>1</v>
      </c>
      <c r="H51" s="251"/>
      <c r="I51" s="122">
        <f t="shared" si="0"/>
        <v>0</v>
      </c>
      <c r="J51" s="122"/>
      <c r="K51" s="122"/>
      <c r="L51" s="121"/>
      <c r="M51" s="121"/>
    </row>
    <row r="52" spans="1:13" ht="55.5" customHeight="1">
      <c r="A52" s="223"/>
      <c r="B52" s="225"/>
      <c r="C52" s="237" t="s">
        <v>224</v>
      </c>
      <c r="D52" s="237" t="s">
        <v>225</v>
      </c>
      <c r="E52" s="237" t="s">
        <v>226</v>
      </c>
      <c r="F52" s="247">
        <v>2000</v>
      </c>
      <c r="G52" s="132" t="s">
        <v>227</v>
      </c>
      <c r="H52" s="237" t="s">
        <v>423</v>
      </c>
      <c r="I52" s="122">
        <f t="shared" si="0"/>
        <v>0</v>
      </c>
      <c r="J52" s="122"/>
      <c r="K52" s="122"/>
      <c r="L52" s="121"/>
      <c r="M52" s="121"/>
    </row>
    <row r="53" spans="1:13" ht="12.75">
      <c r="A53" s="223"/>
      <c r="B53" s="225"/>
      <c r="C53" s="237"/>
      <c r="D53" s="237"/>
      <c r="E53" s="237"/>
      <c r="F53" s="247"/>
      <c r="G53" s="132" t="s">
        <v>1</v>
      </c>
      <c r="H53" s="209"/>
      <c r="I53" s="122">
        <f t="shared" si="0"/>
        <v>0</v>
      </c>
      <c r="J53" s="122"/>
      <c r="K53" s="122"/>
      <c r="L53" s="121"/>
      <c r="M53" s="121"/>
    </row>
    <row r="54" spans="1:13" ht="12.75">
      <c r="A54" s="223"/>
      <c r="B54" s="258" t="s">
        <v>51</v>
      </c>
      <c r="C54" s="256" t="s">
        <v>228</v>
      </c>
      <c r="D54" s="243" t="s">
        <v>229</v>
      </c>
      <c r="E54" s="243" t="s">
        <v>230</v>
      </c>
      <c r="F54" s="246">
        <v>0.2</v>
      </c>
      <c r="G54" s="137" t="s">
        <v>231</v>
      </c>
      <c r="H54" s="264" t="s">
        <v>424</v>
      </c>
      <c r="I54" s="122">
        <f t="shared" si="0"/>
        <v>0</v>
      </c>
      <c r="J54" s="122"/>
      <c r="K54" s="122"/>
      <c r="L54" s="121"/>
      <c r="M54" s="121"/>
    </row>
    <row r="55" spans="1:13" ht="14.25" customHeight="1">
      <c r="A55" s="223"/>
      <c r="B55" s="259"/>
      <c r="C55" s="256"/>
      <c r="D55" s="243"/>
      <c r="E55" s="243"/>
      <c r="F55" s="246"/>
      <c r="G55" s="132" t="s">
        <v>1</v>
      </c>
      <c r="H55" s="266"/>
      <c r="I55" s="122">
        <f t="shared" si="0"/>
        <v>0</v>
      </c>
      <c r="J55" s="122"/>
      <c r="K55" s="122"/>
      <c r="L55" s="121"/>
      <c r="M55" s="121"/>
    </row>
    <row r="56" spans="1:13" ht="39.75" customHeight="1">
      <c r="A56" s="223"/>
      <c r="B56" s="259"/>
      <c r="C56" s="253" t="s">
        <v>52</v>
      </c>
      <c r="D56" s="209" t="s">
        <v>232</v>
      </c>
      <c r="E56" s="209" t="s">
        <v>233</v>
      </c>
      <c r="F56" s="209">
        <v>80</v>
      </c>
      <c r="G56" s="209" t="s">
        <v>234</v>
      </c>
      <c r="H56" s="135" t="s">
        <v>425</v>
      </c>
      <c r="I56" s="122">
        <f t="shared" si="0"/>
        <v>0</v>
      </c>
      <c r="J56" s="122"/>
      <c r="K56" s="122"/>
      <c r="L56" s="121"/>
      <c r="M56" s="121"/>
    </row>
    <row r="57" spans="1:13" ht="12.75" customHeight="1">
      <c r="A57" s="223"/>
      <c r="B57" s="259"/>
      <c r="C57" s="254"/>
      <c r="D57" s="210"/>
      <c r="E57" s="210"/>
      <c r="F57" s="210"/>
      <c r="G57" s="211"/>
      <c r="H57" s="209" t="s">
        <v>426</v>
      </c>
      <c r="I57" s="122">
        <f t="shared" si="0"/>
        <v>0</v>
      </c>
      <c r="J57" s="122"/>
      <c r="K57" s="122"/>
      <c r="L57" s="121"/>
      <c r="M57" s="121"/>
    </row>
    <row r="58" spans="1:13" ht="27" customHeight="1">
      <c r="A58" s="223"/>
      <c r="B58" s="259"/>
      <c r="C58" s="255"/>
      <c r="D58" s="211"/>
      <c r="E58" s="211"/>
      <c r="F58" s="211"/>
      <c r="G58" s="132" t="s">
        <v>1</v>
      </c>
      <c r="H58" s="210"/>
      <c r="I58" s="122">
        <f t="shared" si="0"/>
        <v>0</v>
      </c>
      <c r="J58" s="122"/>
      <c r="K58" s="122"/>
      <c r="L58" s="121"/>
      <c r="M58" s="121"/>
    </row>
    <row r="59" spans="1:13" ht="14.25" customHeight="1">
      <c r="A59" s="223"/>
      <c r="B59" s="259"/>
      <c r="C59" s="146" t="s">
        <v>235</v>
      </c>
      <c r="D59" s="209" t="s">
        <v>236</v>
      </c>
      <c r="E59" s="147" t="s">
        <v>237</v>
      </c>
      <c r="F59" s="148">
        <v>1874</v>
      </c>
      <c r="G59" s="132" t="s">
        <v>238</v>
      </c>
      <c r="H59" s="243" t="s">
        <v>427</v>
      </c>
      <c r="I59" s="122">
        <f t="shared" si="0"/>
        <v>0</v>
      </c>
      <c r="J59" s="122"/>
      <c r="K59" s="122"/>
      <c r="L59" s="121"/>
      <c r="M59" s="121"/>
    </row>
    <row r="60" spans="1:13" ht="24" customHeight="1">
      <c r="A60" s="223"/>
      <c r="B60" s="259"/>
      <c r="C60" s="149"/>
      <c r="D60" s="211"/>
      <c r="E60" s="150"/>
      <c r="F60" s="151"/>
      <c r="G60" s="152" t="s">
        <v>1</v>
      </c>
      <c r="H60" s="243"/>
      <c r="I60" s="122">
        <f t="shared" si="0"/>
        <v>0</v>
      </c>
      <c r="J60" s="122"/>
      <c r="K60" s="122"/>
      <c r="L60" s="121"/>
      <c r="M60" s="121"/>
    </row>
    <row r="61" spans="1:13" ht="25.5">
      <c r="A61" s="223"/>
      <c r="B61" s="259"/>
      <c r="C61" s="256" t="s">
        <v>239</v>
      </c>
      <c r="D61" s="243" t="s">
        <v>240</v>
      </c>
      <c r="E61" s="227" t="s">
        <v>241</v>
      </c>
      <c r="F61" s="246">
        <v>1</v>
      </c>
      <c r="G61" s="132" t="s">
        <v>242</v>
      </c>
      <c r="H61" s="133" t="s">
        <v>428</v>
      </c>
      <c r="I61" s="122">
        <f t="shared" si="0"/>
        <v>0</v>
      </c>
      <c r="J61" s="122"/>
      <c r="K61" s="122"/>
      <c r="L61" s="121"/>
      <c r="M61" s="121"/>
    </row>
    <row r="62" spans="1:13" ht="42.75" customHeight="1">
      <c r="A62" s="223"/>
      <c r="B62" s="259"/>
      <c r="C62" s="256"/>
      <c r="D62" s="243"/>
      <c r="E62" s="228"/>
      <c r="F62" s="246"/>
      <c r="G62" s="132" t="s">
        <v>243</v>
      </c>
      <c r="H62" s="243" t="s">
        <v>429</v>
      </c>
      <c r="I62" s="122">
        <f t="shared" si="0"/>
        <v>0</v>
      </c>
      <c r="J62" s="122"/>
      <c r="K62" s="122"/>
      <c r="L62" s="121"/>
      <c r="M62" s="121"/>
    </row>
    <row r="63" spans="1:13" ht="12.75">
      <c r="A63" s="223"/>
      <c r="B63" s="259"/>
      <c r="C63" s="256"/>
      <c r="D63" s="243"/>
      <c r="E63" s="229"/>
      <c r="F63" s="246"/>
      <c r="G63" s="132" t="s">
        <v>1</v>
      </c>
      <c r="H63" s="243"/>
      <c r="I63" s="122">
        <f t="shared" si="0"/>
        <v>0</v>
      </c>
      <c r="J63" s="122"/>
      <c r="K63" s="122"/>
      <c r="L63" s="121"/>
      <c r="M63" s="121"/>
    </row>
    <row r="64" spans="1:13" ht="38.25">
      <c r="A64" s="223"/>
      <c r="B64" s="259"/>
      <c r="C64" s="256" t="s">
        <v>244</v>
      </c>
      <c r="D64" s="243" t="s">
        <v>245</v>
      </c>
      <c r="E64" s="243" t="s">
        <v>246</v>
      </c>
      <c r="F64" s="247">
        <v>80</v>
      </c>
      <c r="G64" s="132" t="s">
        <v>247</v>
      </c>
      <c r="H64" s="274" t="s">
        <v>430</v>
      </c>
      <c r="I64" s="122">
        <f t="shared" si="0"/>
        <v>0</v>
      </c>
      <c r="J64" s="122"/>
      <c r="K64" s="122"/>
      <c r="L64" s="121"/>
      <c r="M64" s="121"/>
    </row>
    <row r="65" spans="1:13" ht="12.75">
      <c r="A65" s="223"/>
      <c r="B65" s="259"/>
      <c r="C65" s="256"/>
      <c r="D65" s="243"/>
      <c r="E65" s="243"/>
      <c r="F65" s="247"/>
      <c r="G65" s="132" t="s">
        <v>1</v>
      </c>
      <c r="H65" s="276"/>
      <c r="I65" s="122">
        <f t="shared" si="0"/>
        <v>0</v>
      </c>
      <c r="J65" s="122"/>
      <c r="K65" s="122"/>
      <c r="L65" s="121"/>
      <c r="M65" s="121"/>
    </row>
    <row r="66" spans="1:13" ht="38.25">
      <c r="A66" s="223"/>
      <c r="B66" s="259"/>
      <c r="C66" s="256" t="s">
        <v>248</v>
      </c>
      <c r="D66" s="243" t="s">
        <v>249</v>
      </c>
      <c r="E66" s="243" t="s">
        <v>250</v>
      </c>
      <c r="F66" s="247">
        <v>120</v>
      </c>
      <c r="G66" s="132" t="s">
        <v>251</v>
      </c>
      <c r="H66" s="133" t="s">
        <v>431</v>
      </c>
      <c r="I66" s="122">
        <f t="shared" si="0"/>
        <v>0</v>
      </c>
      <c r="J66" s="122"/>
      <c r="K66" s="122"/>
      <c r="L66" s="121"/>
      <c r="M66" s="121"/>
    </row>
    <row r="67" spans="1:13" ht="14.25" customHeight="1">
      <c r="A67" s="223"/>
      <c r="B67" s="259"/>
      <c r="C67" s="256"/>
      <c r="D67" s="243"/>
      <c r="E67" s="243"/>
      <c r="F67" s="247"/>
      <c r="G67" s="132" t="s">
        <v>252</v>
      </c>
      <c r="H67" s="243" t="s">
        <v>432</v>
      </c>
      <c r="I67" s="122">
        <f aca="true" t="shared" si="1" ref="I67:I126">SUM(J67:M67)</f>
        <v>0</v>
      </c>
      <c r="J67" s="122"/>
      <c r="K67" s="122"/>
      <c r="L67" s="121"/>
      <c r="M67" s="121"/>
    </row>
    <row r="68" spans="1:13" ht="12.75">
      <c r="A68" s="223"/>
      <c r="B68" s="259"/>
      <c r="C68" s="256"/>
      <c r="D68" s="243"/>
      <c r="E68" s="243"/>
      <c r="F68" s="247"/>
      <c r="G68" s="132" t="s">
        <v>1</v>
      </c>
      <c r="H68" s="243"/>
      <c r="I68" s="122">
        <f t="shared" si="1"/>
        <v>0</v>
      </c>
      <c r="J68" s="122"/>
      <c r="K68" s="122"/>
      <c r="L68" s="121"/>
      <c r="M68" s="121"/>
    </row>
    <row r="69" spans="1:13" ht="38.25">
      <c r="A69" s="223"/>
      <c r="B69" s="259"/>
      <c r="C69" s="256" t="s">
        <v>253</v>
      </c>
      <c r="D69" s="243" t="s">
        <v>254</v>
      </c>
      <c r="E69" s="243" t="s">
        <v>255</v>
      </c>
      <c r="F69" s="246">
        <v>0.1</v>
      </c>
      <c r="G69" s="132" t="s">
        <v>256</v>
      </c>
      <c r="H69" s="209" t="s">
        <v>433</v>
      </c>
      <c r="I69" s="122">
        <f t="shared" si="1"/>
        <v>0</v>
      </c>
      <c r="J69" s="122"/>
      <c r="K69" s="122"/>
      <c r="L69" s="121"/>
      <c r="M69" s="121"/>
    </row>
    <row r="70" spans="1:13" ht="12.75">
      <c r="A70" s="223"/>
      <c r="B70" s="259"/>
      <c r="C70" s="256"/>
      <c r="D70" s="243"/>
      <c r="E70" s="243"/>
      <c r="F70" s="246"/>
      <c r="G70" s="132" t="s">
        <v>1</v>
      </c>
      <c r="H70" s="211"/>
      <c r="I70" s="122">
        <f t="shared" si="1"/>
        <v>0</v>
      </c>
      <c r="J70" s="122"/>
      <c r="K70" s="122"/>
      <c r="L70" s="121"/>
      <c r="M70" s="121"/>
    </row>
    <row r="71" spans="1:13" ht="12.75">
      <c r="A71" s="223"/>
      <c r="B71" s="259"/>
      <c r="C71" s="257" t="s">
        <v>257</v>
      </c>
      <c r="D71" s="243" t="s">
        <v>258</v>
      </c>
      <c r="E71" s="243" t="s">
        <v>259</v>
      </c>
      <c r="F71" s="247">
        <v>500</v>
      </c>
      <c r="G71" s="132" t="s">
        <v>260</v>
      </c>
      <c r="H71" s="209" t="s">
        <v>434</v>
      </c>
      <c r="I71" s="122">
        <f t="shared" si="1"/>
        <v>0</v>
      </c>
      <c r="J71" s="122"/>
      <c r="K71" s="122"/>
      <c r="L71" s="121"/>
      <c r="M71" s="121"/>
    </row>
    <row r="72" spans="1:13" ht="14.25" customHeight="1">
      <c r="A72" s="223"/>
      <c r="B72" s="259"/>
      <c r="C72" s="257"/>
      <c r="D72" s="243"/>
      <c r="E72" s="243"/>
      <c r="F72" s="247"/>
      <c r="G72" s="152" t="s">
        <v>1</v>
      </c>
      <c r="H72" s="211"/>
      <c r="I72" s="122">
        <f t="shared" si="1"/>
        <v>0</v>
      </c>
      <c r="J72" s="122"/>
      <c r="K72" s="122"/>
      <c r="L72" s="121"/>
      <c r="M72" s="121"/>
    </row>
    <row r="73" spans="1:13" ht="25.5">
      <c r="A73" s="223"/>
      <c r="B73" s="259"/>
      <c r="C73" s="209" t="s">
        <v>261</v>
      </c>
      <c r="D73" s="209" t="s">
        <v>262</v>
      </c>
      <c r="E73" s="209" t="s">
        <v>263</v>
      </c>
      <c r="F73" s="209">
        <v>1000</v>
      </c>
      <c r="G73" s="132" t="s">
        <v>264</v>
      </c>
      <c r="H73" s="137" t="s">
        <v>435</v>
      </c>
      <c r="I73" s="122">
        <f t="shared" si="1"/>
        <v>0</v>
      </c>
      <c r="J73" s="122"/>
      <c r="K73" s="122"/>
      <c r="L73" s="121"/>
      <c r="M73" s="121"/>
    </row>
    <row r="74" spans="1:13" ht="28.5" customHeight="1">
      <c r="A74" s="223"/>
      <c r="B74" s="259"/>
      <c r="C74" s="210"/>
      <c r="D74" s="210"/>
      <c r="E74" s="210"/>
      <c r="F74" s="210"/>
      <c r="G74" s="132" t="s">
        <v>265</v>
      </c>
      <c r="H74" s="137" t="s">
        <v>436</v>
      </c>
      <c r="I74" s="122">
        <f t="shared" si="1"/>
        <v>0</v>
      </c>
      <c r="J74" s="122"/>
      <c r="K74" s="122"/>
      <c r="L74" s="121"/>
      <c r="M74" s="121"/>
    </row>
    <row r="75" spans="1:13" ht="12.75">
      <c r="A75" s="223"/>
      <c r="B75" s="259"/>
      <c r="C75" s="210"/>
      <c r="D75" s="210"/>
      <c r="E75" s="210"/>
      <c r="F75" s="210"/>
      <c r="G75" s="132" t="s">
        <v>266</v>
      </c>
      <c r="H75" s="137" t="s">
        <v>437</v>
      </c>
      <c r="I75" s="122">
        <f t="shared" si="1"/>
        <v>0</v>
      </c>
      <c r="J75" s="122"/>
      <c r="K75" s="122"/>
      <c r="L75" s="121"/>
      <c r="M75" s="121"/>
    </row>
    <row r="76" spans="1:13" ht="14.25" customHeight="1">
      <c r="A76" s="223"/>
      <c r="B76" s="259"/>
      <c r="C76" s="210"/>
      <c r="D76" s="210"/>
      <c r="E76" s="210"/>
      <c r="F76" s="210"/>
      <c r="G76" s="132" t="s">
        <v>65</v>
      </c>
      <c r="H76" s="209" t="s">
        <v>438</v>
      </c>
      <c r="I76" s="122">
        <f t="shared" si="1"/>
        <v>0</v>
      </c>
      <c r="J76" s="122"/>
      <c r="K76" s="122"/>
      <c r="L76" s="121"/>
      <c r="M76" s="121"/>
    </row>
    <row r="77" spans="1:13" ht="12.75">
      <c r="A77" s="224"/>
      <c r="B77" s="260"/>
      <c r="C77" s="211"/>
      <c r="D77" s="211"/>
      <c r="E77" s="211"/>
      <c r="F77" s="211"/>
      <c r="G77" s="152" t="s">
        <v>1</v>
      </c>
      <c r="H77" s="211"/>
      <c r="I77" s="122">
        <f t="shared" si="1"/>
        <v>0</v>
      </c>
      <c r="J77" s="122"/>
      <c r="K77" s="122"/>
      <c r="L77" s="121"/>
      <c r="M77" s="121"/>
    </row>
    <row r="78" spans="1:13" ht="51" customHeight="1">
      <c r="A78" s="166" t="s">
        <v>267</v>
      </c>
      <c r="B78" s="164" t="s">
        <v>268</v>
      </c>
      <c r="C78" s="244" t="s">
        <v>269</v>
      </c>
      <c r="D78" s="243" t="s">
        <v>270</v>
      </c>
      <c r="E78" s="243" t="s">
        <v>271</v>
      </c>
      <c r="F78" s="246">
        <v>1</v>
      </c>
      <c r="G78" s="133" t="s">
        <v>272</v>
      </c>
      <c r="H78" s="137" t="s">
        <v>273</v>
      </c>
      <c r="I78" s="122">
        <f t="shared" si="1"/>
        <v>0</v>
      </c>
      <c r="J78" s="122"/>
      <c r="K78" s="122"/>
      <c r="L78" s="121"/>
      <c r="M78" s="121"/>
    </row>
    <row r="79" spans="1:13" ht="25.5">
      <c r="A79" s="167"/>
      <c r="B79" s="165"/>
      <c r="C79" s="244"/>
      <c r="D79" s="243"/>
      <c r="E79" s="243"/>
      <c r="F79" s="246"/>
      <c r="G79" s="133" t="s">
        <v>274</v>
      </c>
      <c r="H79" s="137" t="s">
        <v>275</v>
      </c>
      <c r="I79" s="122">
        <f t="shared" si="1"/>
        <v>0</v>
      </c>
      <c r="J79" s="122"/>
      <c r="K79" s="122"/>
      <c r="L79" s="121"/>
      <c r="M79" s="121"/>
    </row>
    <row r="80" spans="1:13" ht="25.5">
      <c r="A80" s="167"/>
      <c r="B80" s="165"/>
      <c r="C80" s="244"/>
      <c r="D80" s="243"/>
      <c r="E80" s="243"/>
      <c r="F80" s="246"/>
      <c r="G80" s="133" t="s">
        <v>276</v>
      </c>
      <c r="H80" s="133" t="s">
        <v>277</v>
      </c>
      <c r="I80" s="122">
        <f t="shared" si="1"/>
        <v>0</v>
      </c>
      <c r="J80" s="122"/>
      <c r="K80" s="122"/>
      <c r="L80" s="121"/>
      <c r="M80" s="121"/>
    </row>
    <row r="81" spans="1:13" ht="14.25" customHeight="1">
      <c r="A81" s="167"/>
      <c r="B81" s="165"/>
      <c r="C81" s="244"/>
      <c r="D81" s="243"/>
      <c r="E81" s="243"/>
      <c r="F81" s="246"/>
      <c r="G81" s="133" t="s">
        <v>278</v>
      </c>
      <c r="H81" s="133" t="s">
        <v>471</v>
      </c>
      <c r="I81" s="122">
        <f t="shared" si="1"/>
        <v>0</v>
      </c>
      <c r="J81" s="122"/>
      <c r="K81" s="122"/>
      <c r="L81" s="121"/>
      <c r="M81" s="121"/>
    </row>
    <row r="82" spans="1:13" ht="38.25">
      <c r="A82" s="167"/>
      <c r="B82" s="165"/>
      <c r="C82" s="244"/>
      <c r="D82" s="243"/>
      <c r="E82" s="243"/>
      <c r="F82" s="246"/>
      <c r="G82" s="133" t="s">
        <v>279</v>
      </c>
      <c r="H82" s="133" t="s">
        <v>280</v>
      </c>
      <c r="I82" s="122">
        <f t="shared" si="1"/>
        <v>0</v>
      </c>
      <c r="J82" s="122"/>
      <c r="K82" s="122"/>
      <c r="L82" s="121"/>
      <c r="M82" s="121"/>
    </row>
    <row r="83" spans="1:13" ht="12.75">
      <c r="A83" s="167"/>
      <c r="B83" s="165"/>
      <c r="C83" s="244"/>
      <c r="D83" s="243"/>
      <c r="E83" s="243"/>
      <c r="F83" s="246"/>
      <c r="G83" s="133" t="s">
        <v>281</v>
      </c>
      <c r="H83" s="227" t="s">
        <v>282</v>
      </c>
      <c r="I83" s="122">
        <f t="shared" si="1"/>
        <v>0</v>
      </c>
      <c r="J83" s="122"/>
      <c r="K83" s="122"/>
      <c r="L83" s="121"/>
      <c r="M83" s="121"/>
    </row>
    <row r="84" spans="1:13" ht="12.75">
      <c r="A84" s="167"/>
      <c r="B84" s="165"/>
      <c r="C84" s="244"/>
      <c r="D84" s="243"/>
      <c r="E84" s="243"/>
      <c r="F84" s="246"/>
      <c r="G84" s="138" t="s">
        <v>1</v>
      </c>
      <c r="H84" s="229"/>
      <c r="I84" s="122">
        <f t="shared" si="1"/>
        <v>0</v>
      </c>
      <c r="J84" s="122"/>
      <c r="K84" s="122"/>
      <c r="L84" s="121"/>
      <c r="M84" s="121"/>
    </row>
    <row r="85" spans="1:13" ht="25.5">
      <c r="A85" s="167"/>
      <c r="B85" s="165"/>
      <c r="C85" s="243" t="s">
        <v>283</v>
      </c>
      <c r="D85" s="243" t="s">
        <v>284</v>
      </c>
      <c r="E85" s="251" t="s">
        <v>285</v>
      </c>
      <c r="F85" s="246">
        <v>0.6</v>
      </c>
      <c r="G85" s="133" t="s">
        <v>286</v>
      </c>
      <c r="H85" s="133" t="s">
        <v>287</v>
      </c>
      <c r="I85" s="122">
        <f t="shared" si="1"/>
        <v>0</v>
      </c>
      <c r="J85" s="122"/>
      <c r="K85" s="122"/>
      <c r="L85" s="121"/>
      <c r="M85" s="121"/>
    </row>
    <row r="86" spans="1:13" ht="38.25">
      <c r="A86" s="167"/>
      <c r="B86" s="165"/>
      <c r="C86" s="243"/>
      <c r="D86" s="243"/>
      <c r="E86" s="251"/>
      <c r="F86" s="246"/>
      <c r="G86" s="133" t="s">
        <v>288</v>
      </c>
      <c r="H86" s="131" t="s">
        <v>289</v>
      </c>
      <c r="I86" s="122">
        <f t="shared" si="1"/>
        <v>0</v>
      </c>
      <c r="J86" s="122"/>
      <c r="K86" s="122"/>
      <c r="L86" s="121"/>
      <c r="M86" s="121"/>
    </row>
    <row r="87" spans="1:13" ht="38.25">
      <c r="A87" s="167"/>
      <c r="B87" s="165"/>
      <c r="C87" s="243"/>
      <c r="D87" s="243"/>
      <c r="E87" s="251"/>
      <c r="F87" s="246"/>
      <c r="G87" s="133" t="s">
        <v>290</v>
      </c>
      <c r="H87" s="131" t="s">
        <v>472</v>
      </c>
      <c r="I87" s="122">
        <f t="shared" si="1"/>
        <v>0</v>
      </c>
      <c r="J87" s="122"/>
      <c r="K87" s="122"/>
      <c r="L87" s="121"/>
      <c r="M87" s="121"/>
    </row>
    <row r="88" spans="1:13" ht="25.5">
      <c r="A88" s="167"/>
      <c r="B88" s="165"/>
      <c r="C88" s="243"/>
      <c r="D88" s="243"/>
      <c r="E88" s="251"/>
      <c r="F88" s="246"/>
      <c r="G88" s="133" t="s">
        <v>291</v>
      </c>
      <c r="H88" s="227" t="s">
        <v>292</v>
      </c>
      <c r="I88" s="122">
        <f t="shared" si="1"/>
        <v>0</v>
      </c>
      <c r="J88" s="122"/>
      <c r="K88" s="122"/>
      <c r="L88" s="121"/>
      <c r="M88" s="121"/>
    </row>
    <row r="89" spans="1:13" ht="12.75">
      <c r="A89" s="167"/>
      <c r="B89" s="165"/>
      <c r="C89" s="243"/>
      <c r="D89" s="243"/>
      <c r="E89" s="251"/>
      <c r="F89" s="246"/>
      <c r="G89" s="138" t="s">
        <v>1</v>
      </c>
      <c r="H89" s="229"/>
      <c r="I89" s="122">
        <f t="shared" si="1"/>
        <v>0</v>
      </c>
      <c r="J89" s="122"/>
      <c r="K89" s="122"/>
      <c r="L89" s="121"/>
      <c r="M89" s="121"/>
    </row>
    <row r="90" spans="1:13" ht="44.25" customHeight="1">
      <c r="A90" s="167"/>
      <c r="B90" s="165"/>
      <c r="C90" s="209" t="s">
        <v>293</v>
      </c>
      <c r="D90" s="209" t="s">
        <v>294</v>
      </c>
      <c r="E90" s="209" t="s">
        <v>209</v>
      </c>
      <c r="F90" s="261">
        <v>0.7</v>
      </c>
      <c r="G90" s="209" t="s">
        <v>295</v>
      </c>
      <c r="H90" s="135" t="s">
        <v>296</v>
      </c>
      <c r="I90" s="122">
        <f t="shared" si="1"/>
        <v>0</v>
      </c>
      <c r="J90" s="122"/>
      <c r="K90" s="122"/>
      <c r="L90" s="121"/>
      <c r="M90" s="121"/>
    </row>
    <row r="91" spans="1:13" ht="34.5" customHeight="1">
      <c r="A91" s="167"/>
      <c r="B91" s="165"/>
      <c r="C91" s="210"/>
      <c r="D91" s="210"/>
      <c r="E91" s="210"/>
      <c r="F91" s="262"/>
      <c r="G91" s="211"/>
      <c r="H91" s="133" t="s">
        <v>297</v>
      </c>
      <c r="I91" s="122">
        <f t="shared" si="1"/>
        <v>0</v>
      </c>
      <c r="J91" s="122"/>
      <c r="K91" s="122"/>
      <c r="L91" s="121"/>
      <c r="M91" s="121"/>
    </row>
    <row r="92" spans="1:13" ht="12.75" customHeight="1">
      <c r="A92" s="167"/>
      <c r="B92" s="165"/>
      <c r="C92" s="210"/>
      <c r="D92" s="210"/>
      <c r="E92" s="210"/>
      <c r="F92" s="262"/>
      <c r="G92" s="243" t="s">
        <v>298</v>
      </c>
      <c r="H92" s="280" t="s">
        <v>299</v>
      </c>
      <c r="I92" s="122">
        <f t="shared" si="1"/>
        <v>0</v>
      </c>
      <c r="J92" s="122"/>
      <c r="K92" s="122"/>
      <c r="L92" s="121"/>
      <c r="M92" s="121"/>
    </row>
    <row r="93" spans="1:13" ht="12.75" customHeight="1">
      <c r="A93" s="167"/>
      <c r="B93" s="165"/>
      <c r="C93" s="210"/>
      <c r="D93" s="210"/>
      <c r="E93" s="210"/>
      <c r="F93" s="262"/>
      <c r="G93" s="243"/>
      <c r="H93" s="281"/>
      <c r="I93" s="122">
        <f t="shared" si="1"/>
        <v>0</v>
      </c>
      <c r="J93" s="122"/>
      <c r="K93" s="122"/>
      <c r="L93" s="121"/>
      <c r="M93" s="121"/>
    </row>
    <row r="94" spans="1:13" ht="12.75">
      <c r="A94" s="167"/>
      <c r="B94" s="165"/>
      <c r="C94" s="211"/>
      <c r="D94" s="211"/>
      <c r="E94" s="211"/>
      <c r="F94" s="263"/>
      <c r="G94" s="138" t="s">
        <v>1</v>
      </c>
      <c r="H94" s="281"/>
      <c r="I94" s="122">
        <f t="shared" si="1"/>
        <v>0</v>
      </c>
      <c r="J94" s="122"/>
      <c r="K94" s="122"/>
      <c r="L94" s="121"/>
      <c r="M94" s="121"/>
    </row>
    <row r="95" spans="1:13" ht="25.5">
      <c r="A95" s="167"/>
      <c r="B95" s="258" t="s">
        <v>300</v>
      </c>
      <c r="C95" s="209" t="s">
        <v>301</v>
      </c>
      <c r="D95" s="237" t="s">
        <v>302</v>
      </c>
      <c r="E95" s="237" t="s">
        <v>303</v>
      </c>
      <c r="F95" s="246">
        <v>0.8</v>
      </c>
      <c r="G95" s="133" t="s">
        <v>304</v>
      </c>
      <c r="H95" s="209" t="s">
        <v>305</v>
      </c>
      <c r="I95" s="122">
        <f t="shared" si="1"/>
        <v>0</v>
      </c>
      <c r="J95" s="122"/>
      <c r="K95" s="122"/>
      <c r="L95" s="121"/>
      <c r="M95" s="121"/>
    </row>
    <row r="96" spans="1:13" ht="12.75">
      <c r="A96" s="167"/>
      <c r="B96" s="259"/>
      <c r="C96" s="211"/>
      <c r="D96" s="237"/>
      <c r="E96" s="237"/>
      <c r="F96" s="246"/>
      <c r="G96" s="138" t="s">
        <v>1</v>
      </c>
      <c r="H96" s="211"/>
      <c r="I96" s="122">
        <f t="shared" si="1"/>
        <v>0</v>
      </c>
      <c r="J96" s="122"/>
      <c r="K96" s="122"/>
      <c r="L96" s="121"/>
      <c r="M96" s="121"/>
    </row>
    <row r="97" spans="1:13" ht="12.75">
      <c r="A97" s="167"/>
      <c r="B97" s="259"/>
      <c r="C97" s="237" t="s">
        <v>306</v>
      </c>
      <c r="D97" s="209" t="s">
        <v>307</v>
      </c>
      <c r="E97" s="209" t="s">
        <v>308</v>
      </c>
      <c r="F97" s="209">
        <v>150</v>
      </c>
      <c r="G97" s="133" t="s">
        <v>309</v>
      </c>
      <c r="H97" s="209" t="s">
        <v>310</v>
      </c>
      <c r="I97" s="122">
        <f t="shared" si="1"/>
        <v>0</v>
      </c>
      <c r="J97" s="122"/>
      <c r="K97" s="122"/>
      <c r="L97" s="121"/>
      <c r="M97" s="121"/>
    </row>
    <row r="98" spans="1:13" ht="12.75">
      <c r="A98" s="167"/>
      <c r="B98" s="260"/>
      <c r="C98" s="237"/>
      <c r="D98" s="211"/>
      <c r="E98" s="211"/>
      <c r="F98" s="211"/>
      <c r="G98" s="138" t="s">
        <v>1</v>
      </c>
      <c r="H98" s="211"/>
      <c r="I98" s="122">
        <f t="shared" si="1"/>
        <v>0</v>
      </c>
      <c r="J98" s="122"/>
      <c r="K98" s="122"/>
      <c r="L98" s="121"/>
      <c r="M98" s="121"/>
    </row>
    <row r="99" spans="1:13" ht="41.25" customHeight="1">
      <c r="A99" s="167"/>
      <c r="B99" s="258" t="s">
        <v>311</v>
      </c>
      <c r="C99" s="227" t="s">
        <v>312</v>
      </c>
      <c r="D99" s="209" t="s">
        <v>313</v>
      </c>
      <c r="E99" s="209" t="s">
        <v>314</v>
      </c>
      <c r="F99" s="261">
        <v>0.25</v>
      </c>
      <c r="G99" s="215" t="s">
        <v>315</v>
      </c>
      <c r="H99" s="143" t="s">
        <v>316</v>
      </c>
      <c r="I99" s="122">
        <f t="shared" si="1"/>
        <v>0</v>
      </c>
      <c r="J99" s="122"/>
      <c r="K99" s="122"/>
      <c r="L99" s="121"/>
      <c r="M99" s="121"/>
    </row>
    <row r="100" spans="1:13" ht="33" customHeight="1">
      <c r="A100" s="167"/>
      <c r="B100" s="259"/>
      <c r="C100" s="228"/>
      <c r="D100" s="210"/>
      <c r="E100" s="210"/>
      <c r="F100" s="216"/>
      <c r="G100" s="216"/>
      <c r="H100" s="156" t="s">
        <v>317</v>
      </c>
      <c r="I100" s="122">
        <f t="shared" si="1"/>
        <v>0</v>
      </c>
      <c r="J100" s="122"/>
      <c r="K100" s="122"/>
      <c r="L100" s="121"/>
      <c r="M100" s="121"/>
    </row>
    <row r="101" spans="1:13" ht="27.75" customHeight="1">
      <c r="A101" s="167"/>
      <c r="B101" s="259"/>
      <c r="C101" s="228"/>
      <c r="D101" s="210"/>
      <c r="E101" s="210"/>
      <c r="F101" s="216"/>
      <c r="G101" s="217"/>
      <c r="H101" s="227" t="s">
        <v>318</v>
      </c>
      <c r="I101" s="122">
        <f t="shared" si="1"/>
        <v>0</v>
      </c>
      <c r="J101" s="122"/>
      <c r="K101" s="122"/>
      <c r="L101" s="121"/>
      <c r="M101" s="121"/>
    </row>
    <row r="102" spans="1:13" ht="33" customHeight="1">
      <c r="A102" s="167"/>
      <c r="B102" s="259"/>
      <c r="C102" s="229"/>
      <c r="D102" s="211"/>
      <c r="E102" s="211"/>
      <c r="F102" s="217"/>
      <c r="G102" s="157" t="s">
        <v>1</v>
      </c>
      <c r="H102" s="229"/>
      <c r="I102" s="122">
        <f t="shared" si="1"/>
        <v>0</v>
      </c>
      <c r="J102" s="122"/>
      <c r="K102" s="122"/>
      <c r="L102" s="121"/>
      <c r="M102" s="121"/>
    </row>
    <row r="103" spans="1:13" ht="12.75" customHeight="1">
      <c r="A103" s="167"/>
      <c r="B103" s="259"/>
      <c r="C103" s="264" t="s">
        <v>319</v>
      </c>
      <c r="D103" s="212" t="s">
        <v>320</v>
      </c>
      <c r="E103" s="209" t="s">
        <v>321</v>
      </c>
      <c r="F103" s="215">
        <v>11</v>
      </c>
      <c r="G103" s="227" t="s">
        <v>322</v>
      </c>
      <c r="H103" s="209" t="s">
        <v>323</v>
      </c>
      <c r="I103" s="122">
        <f t="shared" si="1"/>
        <v>0</v>
      </c>
      <c r="J103" s="122"/>
      <c r="K103" s="122"/>
      <c r="L103" s="121"/>
      <c r="M103" s="121"/>
    </row>
    <row r="104" spans="1:13" ht="12.75" customHeight="1">
      <c r="A104" s="167"/>
      <c r="B104" s="259"/>
      <c r="C104" s="265"/>
      <c r="D104" s="213"/>
      <c r="E104" s="210"/>
      <c r="F104" s="216"/>
      <c r="G104" s="229"/>
      <c r="H104" s="210"/>
      <c r="I104" s="122">
        <f t="shared" si="1"/>
        <v>0</v>
      </c>
      <c r="J104" s="122"/>
      <c r="K104" s="122"/>
      <c r="L104" s="121"/>
      <c r="M104" s="121"/>
    </row>
    <row r="105" spans="1:13" ht="12.75">
      <c r="A105" s="167"/>
      <c r="B105" s="145"/>
      <c r="C105" s="266"/>
      <c r="D105" s="214"/>
      <c r="E105" s="211"/>
      <c r="F105" s="217"/>
      <c r="G105" s="141" t="s">
        <v>1</v>
      </c>
      <c r="H105" s="211"/>
      <c r="I105" s="122">
        <f t="shared" si="1"/>
        <v>0</v>
      </c>
      <c r="J105" s="122"/>
      <c r="K105" s="122"/>
      <c r="L105" s="121"/>
      <c r="M105" s="121"/>
    </row>
    <row r="106" spans="1:13" ht="25.5">
      <c r="A106" s="167"/>
      <c r="B106" s="258" t="s">
        <v>324</v>
      </c>
      <c r="C106" s="227" t="s">
        <v>325</v>
      </c>
      <c r="D106" s="227" t="s">
        <v>326</v>
      </c>
      <c r="E106" s="227" t="s">
        <v>327</v>
      </c>
      <c r="F106" s="207">
        <v>1000</v>
      </c>
      <c r="G106" s="139" t="s">
        <v>328</v>
      </c>
      <c r="H106" s="133" t="s">
        <v>329</v>
      </c>
      <c r="I106" s="122">
        <f t="shared" si="1"/>
        <v>0</v>
      </c>
      <c r="J106" s="122"/>
      <c r="K106" s="122"/>
      <c r="L106" s="121"/>
      <c r="M106" s="121"/>
    </row>
    <row r="107" spans="1:13" ht="25.5">
      <c r="A107" s="167"/>
      <c r="B107" s="259"/>
      <c r="C107" s="228"/>
      <c r="D107" s="228"/>
      <c r="E107" s="228"/>
      <c r="F107" s="236"/>
      <c r="G107" s="138" t="s">
        <v>330</v>
      </c>
      <c r="H107" s="131" t="s">
        <v>331</v>
      </c>
      <c r="I107" s="122">
        <f t="shared" si="1"/>
        <v>0</v>
      </c>
      <c r="J107" s="122"/>
      <c r="K107" s="122"/>
      <c r="L107" s="121"/>
      <c r="M107" s="121"/>
    </row>
    <row r="108" spans="1:13" ht="12.75">
      <c r="A108" s="167"/>
      <c r="B108" s="259"/>
      <c r="C108" s="228"/>
      <c r="D108" s="228"/>
      <c r="E108" s="228"/>
      <c r="F108" s="236"/>
      <c r="G108" s="133" t="s">
        <v>332</v>
      </c>
      <c r="H108" s="274" t="s">
        <v>333</v>
      </c>
      <c r="I108" s="122">
        <f t="shared" si="1"/>
        <v>0</v>
      </c>
      <c r="J108" s="122"/>
      <c r="K108" s="122"/>
      <c r="L108" s="121"/>
      <c r="M108" s="121"/>
    </row>
    <row r="109" spans="1:13" ht="12.75">
      <c r="A109" s="167"/>
      <c r="B109" s="260"/>
      <c r="C109" s="229"/>
      <c r="D109" s="229"/>
      <c r="E109" s="229"/>
      <c r="F109" s="208"/>
      <c r="G109" s="138" t="s">
        <v>1</v>
      </c>
      <c r="H109" s="276"/>
      <c r="I109" s="122">
        <f t="shared" si="1"/>
        <v>0</v>
      </c>
      <c r="J109" s="122"/>
      <c r="K109" s="122"/>
      <c r="L109" s="121"/>
      <c r="M109" s="121"/>
    </row>
    <row r="110" spans="1:13" ht="37.5" customHeight="1">
      <c r="A110" s="167"/>
      <c r="B110" s="258" t="s">
        <v>334</v>
      </c>
      <c r="C110" s="227" t="s">
        <v>335</v>
      </c>
      <c r="D110" s="227" t="s">
        <v>336</v>
      </c>
      <c r="E110" s="209" t="s">
        <v>337</v>
      </c>
      <c r="F110" s="261">
        <v>1</v>
      </c>
      <c r="G110" s="132" t="s">
        <v>98</v>
      </c>
      <c r="H110" s="143" t="s">
        <v>338</v>
      </c>
      <c r="I110" s="122">
        <f t="shared" si="1"/>
        <v>0</v>
      </c>
      <c r="J110" s="122"/>
      <c r="K110" s="122"/>
      <c r="L110" s="121"/>
      <c r="M110" s="121"/>
    </row>
    <row r="111" spans="1:13" ht="38.25">
      <c r="A111" s="167"/>
      <c r="B111" s="259"/>
      <c r="C111" s="228"/>
      <c r="D111" s="228"/>
      <c r="E111" s="210"/>
      <c r="F111" s="216"/>
      <c r="G111" s="132" t="s">
        <v>339</v>
      </c>
      <c r="H111" s="132" t="s">
        <v>340</v>
      </c>
      <c r="I111" s="122">
        <f t="shared" si="1"/>
        <v>0</v>
      </c>
      <c r="J111" s="122"/>
      <c r="K111" s="122"/>
      <c r="L111" s="121"/>
      <c r="M111" s="121"/>
    </row>
    <row r="112" spans="1:13" ht="39" customHeight="1">
      <c r="A112" s="167"/>
      <c r="B112" s="259"/>
      <c r="C112" s="228"/>
      <c r="D112" s="228"/>
      <c r="E112" s="210"/>
      <c r="F112" s="216"/>
      <c r="G112" s="132" t="s">
        <v>341</v>
      </c>
      <c r="H112" s="143" t="s">
        <v>342</v>
      </c>
      <c r="I112" s="122">
        <f t="shared" si="1"/>
        <v>0</v>
      </c>
      <c r="J112" s="122"/>
      <c r="K112" s="122"/>
      <c r="L112" s="121"/>
      <c r="M112" s="121"/>
    </row>
    <row r="113" spans="1:13" ht="14.25" customHeight="1">
      <c r="A113" s="167"/>
      <c r="B113" s="259"/>
      <c r="C113" s="228"/>
      <c r="D113" s="228"/>
      <c r="E113" s="210"/>
      <c r="F113" s="216"/>
      <c r="G113" s="132" t="s">
        <v>343</v>
      </c>
      <c r="H113" s="209" t="s">
        <v>344</v>
      </c>
      <c r="I113" s="122">
        <f t="shared" si="1"/>
        <v>0</v>
      </c>
      <c r="J113" s="122"/>
      <c r="K113" s="122"/>
      <c r="L113" s="121"/>
      <c r="M113" s="121"/>
    </row>
    <row r="114" spans="1:13" ht="14.25" customHeight="1">
      <c r="A114" s="167"/>
      <c r="B114" s="259"/>
      <c r="C114" s="229"/>
      <c r="D114" s="229"/>
      <c r="E114" s="211"/>
      <c r="F114" s="217"/>
      <c r="G114" s="138" t="s">
        <v>1</v>
      </c>
      <c r="H114" s="211"/>
      <c r="I114" s="122">
        <f t="shared" si="1"/>
        <v>0</v>
      </c>
      <c r="J114" s="122"/>
      <c r="K114" s="122"/>
      <c r="L114" s="121"/>
      <c r="M114" s="121"/>
    </row>
    <row r="115" spans="1:13" ht="12.75">
      <c r="A115" s="167"/>
      <c r="B115" s="259"/>
      <c r="C115" s="209" t="s">
        <v>345</v>
      </c>
      <c r="D115" s="209" t="s">
        <v>346</v>
      </c>
      <c r="E115" s="209" t="s">
        <v>347</v>
      </c>
      <c r="F115" s="212">
        <v>1</v>
      </c>
      <c r="G115" s="138" t="s">
        <v>348</v>
      </c>
      <c r="H115" s="209" t="s">
        <v>349</v>
      </c>
      <c r="I115" s="122">
        <f t="shared" si="1"/>
        <v>0</v>
      </c>
      <c r="J115" s="122"/>
      <c r="K115" s="122"/>
      <c r="L115" s="121"/>
      <c r="M115" s="121"/>
    </row>
    <row r="116" spans="1:13" ht="12.75">
      <c r="A116" s="168"/>
      <c r="B116" s="260"/>
      <c r="C116" s="211"/>
      <c r="D116" s="211"/>
      <c r="E116" s="211"/>
      <c r="F116" s="211"/>
      <c r="G116" s="138" t="s">
        <v>1</v>
      </c>
      <c r="H116" s="211"/>
      <c r="I116" s="122">
        <f t="shared" si="1"/>
        <v>0</v>
      </c>
      <c r="J116" s="122"/>
      <c r="K116" s="122"/>
      <c r="L116" s="121"/>
      <c r="M116" s="121"/>
    </row>
    <row r="117" spans="1:13" ht="38.25">
      <c r="A117" s="267" t="s">
        <v>350</v>
      </c>
      <c r="B117" s="270" t="s">
        <v>351</v>
      </c>
      <c r="C117" s="243" t="s">
        <v>352</v>
      </c>
      <c r="D117" s="227" t="s">
        <v>353</v>
      </c>
      <c r="E117" s="227" t="s">
        <v>354</v>
      </c>
      <c r="F117" s="261">
        <v>0.15</v>
      </c>
      <c r="G117" s="133" t="s">
        <v>355</v>
      </c>
      <c r="H117" s="142" t="s">
        <v>440</v>
      </c>
      <c r="I117" s="122">
        <f t="shared" si="1"/>
        <v>0</v>
      </c>
      <c r="J117" s="122"/>
      <c r="K117" s="122"/>
      <c r="L117" s="121"/>
      <c r="M117" s="121"/>
    </row>
    <row r="118" spans="1:13" ht="28.5" customHeight="1">
      <c r="A118" s="268"/>
      <c r="B118" s="270"/>
      <c r="C118" s="243"/>
      <c r="D118" s="228"/>
      <c r="E118" s="228"/>
      <c r="F118" s="262"/>
      <c r="G118" s="133" t="s">
        <v>356</v>
      </c>
      <c r="H118" s="133" t="s">
        <v>441</v>
      </c>
      <c r="I118" s="122">
        <f t="shared" si="1"/>
        <v>0</v>
      </c>
      <c r="J118" s="122"/>
      <c r="K118" s="122"/>
      <c r="L118" s="121"/>
      <c r="M118" s="121"/>
    </row>
    <row r="119" spans="1:13" ht="25.5">
      <c r="A119" s="268"/>
      <c r="B119" s="270"/>
      <c r="C119" s="243"/>
      <c r="D119" s="228"/>
      <c r="E119" s="228"/>
      <c r="F119" s="262"/>
      <c r="G119" s="133" t="s">
        <v>357</v>
      </c>
      <c r="H119" s="133" t="s">
        <v>442</v>
      </c>
      <c r="I119" s="122">
        <f t="shared" si="1"/>
        <v>0</v>
      </c>
      <c r="J119" s="122"/>
      <c r="K119" s="122"/>
      <c r="L119" s="121"/>
      <c r="M119" s="121"/>
    </row>
    <row r="120" spans="1:13" ht="38.25">
      <c r="A120" s="268"/>
      <c r="B120" s="270"/>
      <c r="C120" s="243"/>
      <c r="D120" s="228"/>
      <c r="E120" s="228"/>
      <c r="F120" s="262"/>
      <c r="G120" s="133" t="s">
        <v>358</v>
      </c>
      <c r="H120" s="133" t="s">
        <v>443</v>
      </c>
      <c r="I120" s="122">
        <f t="shared" si="1"/>
        <v>0</v>
      </c>
      <c r="J120" s="122"/>
      <c r="K120" s="122"/>
      <c r="L120" s="121"/>
      <c r="M120" s="121"/>
    </row>
    <row r="121" spans="1:13" ht="28.5" customHeight="1">
      <c r="A121" s="268"/>
      <c r="B121" s="270"/>
      <c r="C121" s="243"/>
      <c r="D121" s="228"/>
      <c r="E121" s="228"/>
      <c r="F121" s="262"/>
      <c r="G121" s="133" t="s">
        <v>359</v>
      </c>
      <c r="H121" s="133" t="s">
        <v>444</v>
      </c>
      <c r="I121" s="122">
        <f t="shared" si="1"/>
        <v>0</v>
      </c>
      <c r="J121" s="122"/>
      <c r="K121" s="122"/>
      <c r="L121" s="121"/>
      <c r="M121" s="121"/>
    </row>
    <row r="122" spans="1:13" ht="38.25" customHeight="1">
      <c r="A122" s="268"/>
      <c r="B122" s="270"/>
      <c r="C122" s="243"/>
      <c r="D122" s="228"/>
      <c r="E122" s="228"/>
      <c r="F122" s="262"/>
      <c r="G122" s="209" t="s">
        <v>360</v>
      </c>
      <c r="H122" s="133" t="s">
        <v>445</v>
      </c>
      <c r="I122" s="122">
        <f t="shared" si="1"/>
        <v>0</v>
      </c>
      <c r="J122" s="122"/>
      <c r="K122" s="122"/>
      <c r="L122" s="121"/>
      <c r="M122" s="121"/>
    </row>
    <row r="123" spans="1:13" ht="39" customHeight="1">
      <c r="A123" s="268"/>
      <c r="B123" s="270"/>
      <c r="C123" s="243"/>
      <c r="D123" s="228"/>
      <c r="E123" s="228"/>
      <c r="F123" s="262"/>
      <c r="G123" s="210"/>
      <c r="H123" s="133" t="s">
        <v>446</v>
      </c>
      <c r="I123" s="122">
        <f t="shared" si="1"/>
        <v>0</v>
      </c>
      <c r="J123" s="122"/>
      <c r="K123" s="122"/>
      <c r="L123" s="121"/>
      <c r="M123" s="121"/>
    </row>
    <row r="124" spans="1:13" ht="37.5" customHeight="1">
      <c r="A124" s="268"/>
      <c r="B124" s="270"/>
      <c r="C124" s="243"/>
      <c r="D124" s="228"/>
      <c r="E124" s="228"/>
      <c r="F124" s="262"/>
      <c r="G124" s="210"/>
      <c r="H124" s="133" t="s">
        <v>447</v>
      </c>
      <c r="I124" s="122">
        <f t="shared" si="1"/>
        <v>0</v>
      </c>
      <c r="J124" s="122"/>
      <c r="K124" s="122"/>
      <c r="L124" s="121"/>
      <c r="M124" s="121"/>
    </row>
    <row r="125" spans="1:13" ht="39.75" customHeight="1">
      <c r="A125" s="268"/>
      <c r="B125" s="270"/>
      <c r="C125" s="243"/>
      <c r="D125" s="228"/>
      <c r="E125" s="228"/>
      <c r="F125" s="262"/>
      <c r="G125" s="210"/>
      <c r="H125" s="133" t="s">
        <v>448</v>
      </c>
      <c r="I125" s="122">
        <f t="shared" si="1"/>
        <v>0</v>
      </c>
      <c r="J125" s="122"/>
      <c r="K125" s="122"/>
      <c r="L125" s="121"/>
      <c r="M125" s="121"/>
    </row>
    <row r="126" spans="1:13" ht="30" customHeight="1">
      <c r="A126" s="268"/>
      <c r="B126" s="270"/>
      <c r="C126" s="243"/>
      <c r="D126" s="228"/>
      <c r="E126" s="228"/>
      <c r="F126" s="262"/>
      <c r="G126" s="210"/>
      <c r="H126" s="133" t="s">
        <v>449</v>
      </c>
      <c r="I126" s="122">
        <f t="shared" si="1"/>
        <v>0</v>
      </c>
      <c r="J126" s="122"/>
      <c r="K126" s="122"/>
      <c r="L126" s="121"/>
      <c r="M126" s="121"/>
    </row>
    <row r="127" spans="1:13" ht="29.25" customHeight="1">
      <c r="A127" s="268"/>
      <c r="B127" s="270"/>
      <c r="C127" s="243"/>
      <c r="D127" s="228"/>
      <c r="E127" s="228"/>
      <c r="F127" s="262"/>
      <c r="G127" s="210"/>
      <c r="H127" s="133" t="s">
        <v>450</v>
      </c>
      <c r="I127" s="122">
        <f aca="true" t="shared" si="2" ref="I127:I147">SUM(J127:M127)</f>
        <v>0</v>
      </c>
      <c r="J127" s="122"/>
      <c r="K127" s="122"/>
      <c r="L127" s="121"/>
      <c r="M127" s="121"/>
    </row>
    <row r="128" spans="1:13" ht="25.5">
      <c r="A128" s="268"/>
      <c r="B128" s="270"/>
      <c r="C128" s="243"/>
      <c r="D128" s="228"/>
      <c r="E128" s="228"/>
      <c r="F128" s="262"/>
      <c r="G128" s="131" t="s">
        <v>361</v>
      </c>
      <c r="H128" s="264" t="s">
        <v>451</v>
      </c>
      <c r="I128" s="122">
        <f t="shared" si="2"/>
        <v>0</v>
      </c>
      <c r="J128" s="122"/>
      <c r="K128" s="122"/>
      <c r="L128" s="121"/>
      <c r="M128" s="121"/>
    </row>
    <row r="129" spans="1:13" ht="12.75">
      <c r="A129" s="268"/>
      <c r="B129" s="270"/>
      <c r="C129" s="243"/>
      <c r="D129" s="229"/>
      <c r="E129" s="229"/>
      <c r="F129" s="263"/>
      <c r="G129" s="138" t="s">
        <v>1</v>
      </c>
      <c r="H129" s="266"/>
      <c r="I129" s="122">
        <f t="shared" si="2"/>
        <v>0</v>
      </c>
      <c r="J129" s="122"/>
      <c r="K129" s="122"/>
      <c r="L129" s="121"/>
      <c r="M129" s="121"/>
    </row>
    <row r="130" spans="1:13" ht="25.5">
      <c r="A130" s="268"/>
      <c r="B130" s="270"/>
      <c r="C130" s="209" t="s">
        <v>362</v>
      </c>
      <c r="D130" s="209" t="s">
        <v>363</v>
      </c>
      <c r="E130" s="209" t="s">
        <v>364</v>
      </c>
      <c r="F130" s="158">
        <v>1</v>
      </c>
      <c r="G130" s="159" t="s">
        <v>365</v>
      </c>
      <c r="H130" s="278" t="s">
        <v>452</v>
      </c>
      <c r="I130" s="122">
        <f t="shared" si="2"/>
        <v>0</v>
      </c>
      <c r="J130" s="122"/>
      <c r="K130" s="122"/>
      <c r="L130" s="121"/>
      <c r="M130" s="121"/>
    </row>
    <row r="131" spans="1:13" ht="12.75">
      <c r="A131" s="268"/>
      <c r="B131" s="270"/>
      <c r="C131" s="211"/>
      <c r="D131" s="211"/>
      <c r="E131" s="211"/>
      <c r="F131" s="150"/>
      <c r="G131" s="160" t="s">
        <v>1</v>
      </c>
      <c r="H131" s="278"/>
      <c r="I131" s="122">
        <f t="shared" si="2"/>
        <v>0</v>
      </c>
      <c r="J131" s="122"/>
      <c r="K131" s="122"/>
      <c r="L131" s="121"/>
      <c r="M131" s="121"/>
    </row>
    <row r="132" spans="1:13" ht="38.25">
      <c r="A132" s="268"/>
      <c r="B132" s="270"/>
      <c r="C132" s="251" t="s">
        <v>366</v>
      </c>
      <c r="D132" s="209" t="s">
        <v>367</v>
      </c>
      <c r="E132" s="153" t="s">
        <v>368</v>
      </c>
      <c r="F132" s="139">
        <v>3</v>
      </c>
      <c r="G132" s="153" t="s">
        <v>369</v>
      </c>
      <c r="H132" s="209" t="s">
        <v>453</v>
      </c>
      <c r="I132" s="122">
        <f t="shared" si="2"/>
        <v>0</v>
      </c>
      <c r="J132" s="122"/>
      <c r="K132" s="122"/>
      <c r="L132" s="121"/>
      <c r="M132" s="121"/>
    </row>
    <row r="133" spans="1:13" ht="12.75">
      <c r="A133" s="268"/>
      <c r="B133" s="270"/>
      <c r="C133" s="251"/>
      <c r="D133" s="211"/>
      <c r="E133" s="154"/>
      <c r="F133" s="155"/>
      <c r="G133" s="161" t="s">
        <v>1</v>
      </c>
      <c r="H133" s="211"/>
      <c r="I133" s="122">
        <f t="shared" si="2"/>
        <v>0</v>
      </c>
      <c r="J133" s="122"/>
      <c r="K133" s="122"/>
      <c r="L133" s="121"/>
      <c r="M133" s="121"/>
    </row>
    <row r="134" spans="1:13" ht="12.75">
      <c r="A134" s="268"/>
      <c r="B134" s="270"/>
      <c r="C134" s="237"/>
      <c r="D134" s="251"/>
      <c r="E134" s="251"/>
      <c r="F134" s="244"/>
      <c r="G134" s="162"/>
      <c r="H134" s="209" t="s">
        <v>454</v>
      </c>
      <c r="I134" s="122">
        <f t="shared" si="2"/>
        <v>0</v>
      </c>
      <c r="J134" s="122"/>
      <c r="K134" s="122"/>
      <c r="L134" s="121"/>
      <c r="M134" s="121"/>
    </row>
    <row r="135" spans="1:13" ht="12.75">
      <c r="A135" s="269"/>
      <c r="B135" s="270"/>
      <c r="C135" s="237"/>
      <c r="D135" s="251"/>
      <c r="E135" s="251"/>
      <c r="F135" s="244"/>
      <c r="G135" s="161" t="s">
        <v>1</v>
      </c>
      <c r="H135" s="211"/>
      <c r="I135" s="122">
        <f t="shared" si="2"/>
        <v>0</v>
      </c>
      <c r="J135" s="122"/>
      <c r="K135" s="122"/>
      <c r="L135" s="121"/>
      <c r="M135" s="121"/>
    </row>
    <row r="136" spans="1:13" ht="51">
      <c r="A136" s="222" t="s">
        <v>370</v>
      </c>
      <c r="B136" s="267" t="s">
        <v>371</v>
      </c>
      <c r="C136" s="140" t="s">
        <v>372</v>
      </c>
      <c r="D136" s="134" t="s">
        <v>373</v>
      </c>
      <c r="E136" s="209" t="s">
        <v>374</v>
      </c>
      <c r="F136" s="261">
        <v>1</v>
      </c>
      <c r="G136" s="137" t="s">
        <v>375</v>
      </c>
      <c r="H136" s="209" t="s">
        <v>455</v>
      </c>
      <c r="I136" s="122">
        <f t="shared" si="2"/>
        <v>0</v>
      </c>
      <c r="J136" s="122"/>
      <c r="K136" s="122"/>
      <c r="L136" s="121"/>
      <c r="M136" s="121"/>
    </row>
    <row r="137" spans="1:13" ht="12.75">
      <c r="A137" s="223"/>
      <c r="B137" s="268"/>
      <c r="C137" s="140"/>
      <c r="D137" s="134"/>
      <c r="E137" s="211"/>
      <c r="F137" s="263"/>
      <c r="G137" s="138" t="s">
        <v>1</v>
      </c>
      <c r="H137" s="211"/>
      <c r="I137" s="122">
        <f t="shared" si="2"/>
        <v>0</v>
      </c>
      <c r="J137" s="122"/>
      <c r="K137" s="122"/>
      <c r="L137" s="121"/>
      <c r="M137" s="121"/>
    </row>
    <row r="138" spans="1:13" ht="12.75" customHeight="1">
      <c r="A138" s="223"/>
      <c r="B138" s="268"/>
      <c r="C138" s="271" t="s">
        <v>376</v>
      </c>
      <c r="D138" s="274" t="s">
        <v>377</v>
      </c>
      <c r="E138" s="274" t="s">
        <v>378</v>
      </c>
      <c r="F138" s="238">
        <v>0.5</v>
      </c>
      <c r="G138" s="209" t="s">
        <v>379</v>
      </c>
      <c r="H138" s="274" t="s">
        <v>456</v>
      </c>
      <c r="I138" s="122">
        <f t="shared" si="2"/>
        <v>0</v>
      </c>
      <c r="J138" s="122"/>
      <c r="K138" s="122"/>
      <c r="L138" s="121"/>
      <c r="M138" s="121"/>
    </row>
    <row r="139" spans="1:13" ht="15" customHeight="1">
      <c r="A139" s="223"/>
      <c r="B139" s="268"/>
      <c r="C139" s="272"/>
      <c r="D139" s="275"/>
      <c r="E139" s="275"/>
      <c r="F139" s="238"/>
      <c r="G139" s="210"/>
      <c r="H139" s="276"/>
      <c r="I139" s="122">
        <f t="shared" si="2"/>
        <v>0</v>
      </c>
      <c r="J139" s="122"/>
      <c r="K139" s="122"/>
      <c r="L139" s="121"/>
      <c r="M139" s="121"/>
    </row>
    <row r="140" spans="1:13" ht="33" customHeight="1">
      <c r="A140" s="223"/>
      <c r="B140" s="268"/>
      <c r="C140" s="272"/>
      <c r="D140" s="275"/>
      <c r="E140" s="275"/>
      <c r="F140" s="238"/>
      <c r="G140" s="210"/>
      <c r="H140" s="163" t="s">
        <v>457</v>
      </c>
      <c r="I140" s="122">
        <f t="shared" si="2"/>
        <v>0</v>
      </c>
      <c r="J140" s="122"/>
      <c r="K140" s="122"/>
      <c r="L140" s="121"/>
      <c r="M140" s="121"/>
    </row>
    <row r="141" spans="1:13" ht="12.75" customHeight="1">
      <c r="A141" s="223"/>
      <c r="B141" s="268"/>
      <c r="C141" s="272"/>
      <c r="D141" s="275"/>
      <c r="E141" s="275"/>
      <c r="F141" s="238"/>
      <c r="G141" s="211"/>
      <c r="H141" s="227" t="s">
        <v>458</v>
      </c>
      <c r="I141" s="122">
        <f t="shared" si="2"/>
        <v>0</v>
      </c>
      <c r="J141" s="122"/>
      <c r="K141" s="122"/>
      <c r="L141" s="121"/>
      <c r="M141" s="121"/>
    </row>
    <row r="142" spans="1:13" ht="12.75">
      <c r="A142" s="223"/>
      <c r="B142" s="268"/>
      <c r="C142" s="273"/>
      <c r="D142" s="276"/>
      <c r="E142" s="276"/>
      <c r="F142" s="238"/>
      <c r="G142" s="138" t="s">
        <v>1</v>
      </c>
      <c r="H142" s="229"/>
      <c r="I142" s="122">
        <f t="shared" si="2"/>
        <v>0</v>
      </c>
      <c r="J142" s="122"/>
      <c r="K142" s="122"/>
      <c r="L142" s="121"/>
      <c r="M142" s="121"/>
    </row>
    <row r="143" spans="1:13" ht="38.25">
      <c r="A143" s="223"/>
      <c r="B143" s="268"/>
      <c r="C143" s="209" t="s">
        <v>380</v>
      </c>
      <c r="D143" s="209" t="s">
        <v>381</v>
      </c>
      <c r="E143" s="209" t="s">
        <v>382</v>
      </c>
      <c r="F143" s="261">
        <v>0.5</v>
      </c>
      <c r="G143" s="138" t="s">
        <v>383</v>
      </c>
      <c r="H143" s="134" t="s">
        <v>459</v>
      </c>
      <c r="I143" s="122">
        <f t="shared" si="2"/>
        <v>0</v>
      </c>
      <c r="J143" s="122"/>
      <c r="K143" s="122"/>
      <c r="L143" s="121"/>
      <c r="M143" s="121"/>
    </row>
    <row r="144" spans="1:13" ht="56.25" customHeight="1">
      <c r="A144" s="223"/>
      <c r="B144" s="268"/>
      <c r="C144" s="210"/>
      <c r="D144" s="210"/>
      <c r="E144" s="210"/>
      <c r="F144" s="262"/>
      <c r="G144" s="209" t="s">
        <v>384</v>
      </c>
      <c r="H144" s="144" t="s">
        <v>460</v>
      </c>
      <c r="I144" s="122">
        <f t="shared" si="2"/>
        <v>0</v>
      </c>
      <c r="J144" s="122"/>
      <c r="K144" s="122"/>
      <c r="L144" s="121"/>
      <c r="M144" s="121"/>
    </row>
    <row r="145" spans="1:13" ht="54" customHeight="1">
      <c r="A145" s="223"/>
      <c r="B145" s="268"/>
      <c r="C145" s="210"/>
      <c r="D145" s="210"/>
      <c r="E145" s="210"/>
      <c r="F145" s="262"/>
      <c r="G145" s="210"/>
      <c r="H145" s="144" t="s">
        <v>461</v>
      </c>
      <c r="I145" s="122">
        <f t="shared" si="2"/>
        <v>0</v>
      </c>
      <c r="J145" s="122"/>
      <c r="K145" s="122"/>
      <c r="L145" s="121"/>
      <c r="M145" s="121"/>
    </row>
    <row r="146" spans="1:13" ht="33.75" customHeight="1">
      <c r="A146" s="223"/>
      <c r="B146" s="268"/>
      <c r="C146" s="210"/>
      <c r="D146" s="210"/>
      <c r="E146" s="210"/>
      <c r="F146" s="262"/>
      <c r="G146" s="210"/>
      <c r="H146" s="144" t="s">
        <v>462</v>
      </c>
      <c r="I146" s="122">
        <f t="shared" si="2"/>
        <v>0</v>
      </c>
      <c r="J146" s="122"/>
      <c r="K146" s="122"/>
      <c r="L146" s="121"/>
      <c r="M146" s="121"/>
    </row>
    <row r="147" spans="1:13" ht="12.75" customHeight="1">
      <c r="A147" s="223"/>
      <c r="B147" s="268"/>
      <c r="C147" s="210"/>
      <c r="D147" s="210"/>
      <c r="E147" s="210"/>
      <c r="F147" s="262"/>
      <c r="G147" s="211"/>
      <c r="H147" s="209" t="s">
        <v>463</v>
      </c>
      <c r="I147" s="122">
        <f t="shared" si="2"/>
        <v>0</v>
      </c>
      <c r="J147" s="122"/>
      <c r="K147" s="122"/>
      <c r="L147" s="121"/>
      <c r="M147" s="121"/>
    </row>
    <row r="148" spans="1:8" ht="27.75" customHeight="1">
      <c r="A148" s="224"/>
      <c r="B148" s="269"/>
      <c r="C148" s="211"/>
      <c r="D148" s="211"/>
      <c r="E148" s="211"/>
      <c r="F148" s="263"/>
      <c r="G148" s="138" t="s">
        <v>1</v>
      </c>
      <c r="H148" s="211"/>
    </row>
  </sheetData>
  <sheetProtection/>
  <mergeCells count="224">
    <mergeCell ref="I1:I2"/>
    <mergeCell ref="H132:H133"/>
    <mergeCell ref="H134:H135"/>
    <mergeCell ref="H136:H137"/>
    <mergeCell ref="H138:H139"/>
    <mergeCell ref="H141:H142"/>
    <mergeCell ref="H83:H84"/>
    <mergeCell ref="H88:H89"/>
    <mergeCell ref="H92:H94"/>
    <mergeCell ref="H95:H96"/>
    <mergeCell ref="H147:H148"/>
    <mergeCell ref="H103:H105"/>
    <mergeCell ref="H108:H109"/>
    <mergeCell ref="H113:H114"/>
    <mergeCell ref="H115:H116"/>
    <mergeCell ref="H128:H129"/>
    <mergeCell ref="H130:H131"/>
    <mergeCell ref="H101:H102"/>
    <mergeCell ref="H1:H2"/>
    <mergeCell ref="H9:H10"/>
    <mergeCell ref="H15:H16"/>
    <mergeCell ref="H19:H20"/>
    <mergeCell ref="H32:H33"/>
    <mergeCell ref="H50:H51"/>
    <mergeCell ref="H57:H58"/>
    <mergeCell ref="H52:H53"/>
    <mergeCell ref="H54:H55"/>
    <mergeCell ref="G1:G2"/>
    <mergeCell ref="H76:H77"/>
    <mergeCell ref="H59:H60"/>
    <mergeCell ref="H62:H63"/>
    <mergeCell ref="H64:H65"/>
    <mergeCell ref="H67:H68"/>
    <mergeCell ref="H69:H70"/>
    <mergeCell ref="H71:H72"/>
    <mergeCell ref="H43:H44"/>
    <mergeCell ref="H45:H46"/>
    <mergeCell ref="H40:H41"/>
    <mergeCell ref="H35:H36"/>
    <mergeCell ref="H38:H39"/>
    <mergeCell ref="G138:G141"/>
    <mergeCell ref="C143:C148"/>
    <mergeCell ref="D143:D148"/>
    <mergeCell ref="E143:E148"/>
    <mergeCell ref="F143:F148"/>
    <mergeCell ref="H97:H98"/>
    <mergeCell ref="F134:F135"/>
    <mergeCell ref="A136:A148"/>
    <mergeCell ref="B136:B148"/>
    <mergeCell ref="E136:E137"/>
    <mergeCell ref="F136:F137"/>
    <mergeCell ref="G144:G147"/>
    <mergeCell ref="C138:C142"/>
    <mergeCell ref="D138:D142"/>
    <mergeCell ref="E138:E142"/>
    <mergeCell ref="F138:F142"/>
    <mergeCell ref="D132:D133"/>
    <mergeCell ref="C134:C135"/>
    <mergeCell ref="D134:D135"/>
    <mergeCell ref="E134:E135"/>
    <mergeCell ref="A117:A135"/>
    <mergeCell ref="B117:B135"/>
    <mergeCell ref="C117:C129"/>
    <mergeCell ref="C130:C131"/>
    <mergeCell ref="C132:C133"/>
    <mergeCell ref="D130:D131"/>
    <mergeCell ref="B110:B116"/>
    <mergeCell ref="C110:C114"/>
    <mergeCell ref="D110:D114"/>
    <mergeCell ref="E110:E114"/>
    <mergeCell ref="F110:F114"/>
    <mergeCell ref="C115:C116"/>
    <mergeCell ref="D115:D116"/>
    <mergeCell ref="E115:E116"/>
    <mergeCell ref="F115:F116"/>
    <mergeCell ref="C103:C105"/>
    <mergeCell ref="C99:C102"/>
    <mergeCell ref="D99:D102"/>
    <mergeCell ref="E99:E102"/>
    <mergeCell ref="G103:G104"/>
    <mergeCell ref="B106:B109"/>
    <mergeCell ref="C106:C109"/>
    <mergeCell ref="D106:D109"/>
    <mergeCell ref="E106:E109"/>
    <mergeCell ref="B99:B104"/>
    <mergeCell ref="B95:B98"/>
    <mergeCell ref="C95:C96"/>
    <mergeCell ref="D95:D96"/>
    <mergeCell ref="E95:E96"/>
    <mergeCell ref="F99:F102"/>
    <mergeCell ref="G99:G101"/>
    <mergeCell ref="G90:G91"/>
    <mergeCell ref="G92:G93"/>
    <mergeCell ref="C97:C98"/>
    <mergeCell ref="D97:D98"/>
    <mergeCell ref="E97:E98"/>
    <mergeCell ref="F97:F98"/>
    <mergeCell ref="E130:E131"/>
    <mergeCell ref="D85:D89"/>
    <mergeCell ref="E85:E89"/>
    <mergeCell ref="F85:F89"/>
    <mergeCell ref="D117:D129"/>
    <mergeCell ref="E117:E129"/>
    <mergeCell ref="F117:F129"/>
    <mergeCell ref="F95:F96"/>
    <mergeCell ref="D90:D94"/>
    <mergeCell ref="F106:F109"/>
    <mergeCell ref="C78:C84"/>
    <mergeCell ref="C85:C89"/>
    <mergeCell ref="C73:C77"/>
    <mergeCell ref="B54:B77"/>
    <mergeCell ref="G122:G127"/>
    <mergeCell ref="D78:D84"/>
    <mergeCell ref="E78:E84"/>
    <mergeCell ref="F78:F84"/>
    <mergeCell ref="E90:E94"/>
    <mergeCell ref="F90:F94"/>
    <mergeCell ref="D73:D77"/>
    <mergeCell ref="E73:E77"/>
    <mergeCell ref="F73:F77"/>
    <mergeCell ref="C71:C72"/>
    <mergeCell ref="D71:D72"/>
    <mergeCell ref="E71:E72"/>
    <mergeCell ref="F71:F72"/>
    <mergeCell ref="C69:C70"/>
    <mergeCell ref="D69:D70"/>
    <mergeCell ref="E69:E70"/>
    <mergeCell ref="F69:F70"/>
    <mergeCell ref="F64:F65"/>
    <mergeCell ref="C66:C68"/>
    <mergeCell ref="D66:D68"/>
    <mergeCell ref="E66:E68"/>
    <mergeCell ref="D64:D65"/>
    <mergeCell ref="E64:E65"/>
    <mergeCell ref="E54:E55"/>
    <mergeCell ref="F66:F68"/>
    <mergeCell ref="G56:G57"/>
    <mergeCell ref="D59:D60"/>
    <mergeCell ref="C61:C63"/>
    <mergeCell ref="D61:D63"/>
    <mergeCell ref="E61:E63"/>
    <mergeCell ref="F61:F63"/>
    <mergeCell ref="C64:C65"/>
    <mergeCell ref="C52:C53"/>
    <mergeCell ref="D52:D53"/>
    <mergeCell ref="E52:E53"/>
    <mergeCell ref="F54:F55"/>
    <mergeCell ref="C56:C58"/>
    <mergeCell ref="D56:D58"/>
    <mergeCell ref="E56:E58"/>
    <mergeCell ref="F56:F58"/>
    <mergeCell ref="C54:C55"/>
    <mergeCell ref="D54:D55"/>
    <mergeCell ref="E47:E49"/>
    <mergeCell ref="F47:F49"/>
    <mergeCell ref="G47:G50"/>
    <mergeCell ref="D50:D51"/>
    <mergeCell ref="E50:E51"/>
    <mergeCell ref="F50:F51"/>
    <mergeCell ref="G42:G43"/>
    <mergeCell ref="B45:B53"/>
    <mergeCell ref="C45:C46"/>
    <mergeCell ref="D45:D46"/>
    <mergeCell ref="E45:E46"/>
    <mergeCell ref="F45:F46"/>
    <mergeCell ref="C47:C51"/>
    <mergeCell ref="B34:B44"/>
    <mergeCell ref="F52:F53"/>
    <mergeCell ref="D47:D49"/>
    <mergeCell ref="F40:F41"/>
    <mergeCell ref="C42:C44"/>
    <mergeCell ref="D42:D44"/>
    <mergeCell ref="E42:E44"/>
    <mergeCell ref="F42:F44"/>
    <mergeCell ref="C40:C41"/>
    <mergeCell ref="D40:D41"/>
    <mergeCell ref="E40:E41"/>
    <mergeCell ref="G27:G28"/>
    <mergeCell ref="F34:F36"/>
    <mergeCell ref="C37:C39"/>
    <mergeCell ref="D37:D39"/>
    <mergeCell ref="E37:E39"/>
    <mergeCell ref="F37:F39"/>
    <mergeCell ref="C34:C36"/>
    <mergeCell ref="D34:D36"/>
    <mergeCell ref="E34:E36"/>
    <mergeCell ref="G6:G7"/>
    <mergeCell ref="G8:G9"/>
    <mergeCell ref="C11:C16"/>
    <mergeCell ref="D11:D16"/>
    <mergeCell ref="E11:E16"/>
    <mergeCell ref="F17:F20"/>
    <mergeCell ref="G17:G19"/>
    <mergeCell ref="F11:F16"/>
    <mergeCell ref="F3:F5"/>
    <mergeCell ref="D6:D10"/>
    <mergeCell ref="E6:E10"/>
    <mergeCell ref="F6:F10"/>
    <mergeCell ref="B17:B33"/>
    <mergeCell ref="C17:C20"/>
    <mergeCell ref="D17:D20"/>
    <mergeCell ref="E17:E20"/>
    <mergeCell ref="C21:C33"/>
    <mergeCell ref="F21:F33"/>
    <mergeCell ref="A3:A77"/>
    <mergeCell ref="B3:B16"/>
    <mergeCell ref="C3:C10"/>
    <mergeCell ref="D3:D5"/>
    <mergeCell ref="E3:E5"/>
    <mergeCell ref="A1:A2"/>
    <mergeCell ref="B1:B2"/>
    <mergeCell ref="C1:C2"/>
    <mergeCell ref="D21:D33"/>
    <mergeCell ref="E21:E33"/>
    <mergeCell ref="J1:M1"/>
    <mergeCell ref="I9:I10"/>
    <mergeCell ref="J9:J10"/>
    <mergeCell ref="K9:K10"/>
    <mergeCell ref="C90:C94"/>
    <mergeCell ref="D103:D105"/>
    <mergeCell ref="F103:F105"/>
    <mergeCell ref="E103:E105"/>
    <mergeCell ref="D1:D2"/>
    <mergeCell ref="E1:F1"/>
  </mergeCells>
  <printOptions/>
  <pageMargins left="1.3385826771653544" right="0.1968503937007874" top="0.7480314960629921" bottom="0.7480314960629921" header="0.31496062992125984" footer="0.31496062992125984"/>
  <pageSetup horizontalDpi="120" verticalDpi="120" orientation="landscape" pageOrder="overThenDown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3"/>
  <sheetViews>
    <sheetView zoomScale="75" zoomScaleNormal="75" zoomScalePageLayoutView="0" workbookViewId="0" topLeftCell="A2">
      <pane xSplit="10" ySplit="8" topLeftCell="K140" activePane="bottomRight" state="frozen"/>
      <selection pane="topLeft" activeCell="A2" sqref="A2"/>
      <selection pane="topRight" activeCell="K2" sqref="K2"/>
      <selection pane="bottomLeft" activeCell="A10" sqref="A10"/>
      <selection pane="bottomRight" activeCell="H147" sqref="H147"/>
    </sheetView>
  </sheetViews>
  <sheetFormatPr defaultColWidth="11.421875" defaultRowHeight="12.75"/>
  <cols>
    <col min="1" max="1" width="7.28125" style="169" customWidth="1"/>
    <col min="2" max="2" width="6.421875" style="169" customWidth="1"/>
    <col min="3" max="3" width="9.140625" style="169" customWidth="1"/>
    <col min="4" max="4" width="14.00390625" style="169" customWidth="1"/>
    <col min="5" max="5" width="11.57421875" style="169" customWidth="1"/>
    <col min="6" max="6" width="7.57421875" style="169" customWidth="1"/>
    <col min="7" max="7" width="15.421875" style="169" customWidth="1"/>
    <col min="8" max="8" width="24.8515625" style="169" customWidth="1"/>
    <col min="9" max="9" width="13.421875" style="169" customWidth="1"/>
    <col min="10" max="10" width="13.00390625" style="169" customWidth="1"/>
    <col min="11" max="11" width="11.421875" style="169" customWidth="1"/>
    <col min="12" max="12" width="10.00390625" style="169" customWidth="1"/>
    <col min="13" max="13" width="7.28125" style="169" customWidth="1"/>
    <col min="14" max="14" width="12.140625" style="169" customWidth="1"/>
    <col min="15" max="16384" width="11.421875" style="169" customWidth="1"/>
  </cols>
  <sheetData>
    <row r="2" spans="1:14" ht="11.25">
      <c r="A2" s="348" t="s">
        <v>518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11.25">
      <c r="A3" s="348" t="s">
        <v>519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ht="12" thickBot="1"/>
    <row r="5" spans="1:14" ht="12.75" customHeight="1">
      <c r="A5" s="299" t="s">
        <v>148</v>
      </c>
      <c r="B5" s="299" t="s">
        <v>149</v>
      </c>
      <c r="C5" s="299" t="s">
        <v>6</v>
      </c>
      <c r="D5" s="301" t="s">
        <v>150</v>
      </c>
      <c r="E5" s="303" t="s">
        <v>151</v>
      </c>
      <c r="F5" s="304"/>
      <c r="G5" s="305" t="s">
        <v>154</v>
      </c>
      <c r="H5" s="317" t="s">
        <v>439</v>
      </c>
      <c r="I5" s="318" t="s">
        <v>464</v>
      </c>
      <c r="J5" s="318" t="s">
        <v>465</v>
      </c>
      <c r="K5" s="318"/>
      <c r="L5" s="318"/>
      <c r="M5" s="318"/>
      <c r="N5" s="296" t="s">
        <v>474</v>
      </c>
    </row>
    <row r="6" spans="1:14" ht="93.75" customHeight="1">
      <c r="A6" s="300"/>
      <c r="B6" s="300"/>
      <c r="C6" s="300"/>
      <c r="D6" s="302"/>
      <c r="E6" s="170" t="s">
        <v>152</v>
      </c>
      <c r="F6" s="170" t="s">
        <v>153</v>
      </c>
      <c r="G6" s="306"/>
      <c r="H6" s="306"/>
      <c r="I6" s="318"/>
      <c r="J6" s="171" t="s">
        <v>466</v>
      </c>
      <c r="K6" s="171" t="s">
        <v>468</v>
      </c>
      <c r="L6" s="171" t="s">
        <v>467</v>
      </c>
      <c r="M6" s="171" t="s">
        <v>469</v>
      </c>
      <c r="N6" s="296"/>
    </row>
    <row r="7" spans="1:14" ht="25.5" customHeight="1">
      <c r="A7" s="350" t="s">
        <v>155</v>
      </c>
      <c r="B7" s="307" t="s">
        <v>156</v>
      </c>
      <c r="C7" s="308" t="s">
        <v>157</v>
      </c>
      <c r="D7" s="309" t="s">
        <v>158</v>
      </c>
      <c r="E7" s="309" t="s">
        <v>159</v>
      </c>
      <c r="F7" s="313">
        <v>2000</v>
      </c>
      <c r="G7" s="173" t="s">
        <v>160</v>
      </c>
      <c r="H7" s="174" t="s">
        <v>385</v>
      </c>
      <c r="I7" s="175">
        <f>SUM(J7:M7)</f>
        <v>89401508</v>
      </c>
      <c r="J7" s="176">
        <v>19401508</v>
      </c>
      <c r="K7" s="176">
        <v>70000000</v>
      </c>
      <c r="L7" s="43">
        <v>0</v>
      </c>
      <c r="M7" s="43">
        <v>0</v>
      </c>
      <c r="N7" s="284" t="s">
        <v>517</v>
      </c>
    </row>
    <row r="8" spans="1:14" ht="22.5">
      <c r="A8" s="338"/>
      <c r="B8" s="307"/>
      <c r="C8" s="308"/>
      <c r="D8" s="310"/>
      <c r="E8" s="312"/>
      <c r="F8" s="314"/>
      <c r="G8" s="173" t="s">
        <v>161</v>
      </c>
      <c r="H8" s="174" t="s">
        <v>470</v>
      </c>
      <c r="I8" s="175">
        <f aca="true" t="shared" si="0" ref="I8:I75">SUM(J8:M8)</f>
        <v>130000000</v>
      </c>
      <c r="J8" s="176">
        <v>40000000</v>
      </c>
      <c r="K8" s="176">
        <v>90000000</v>
      </c>
      <c r="L8" s="43">
        <v>0</v>
      </c>
      <c r="M8" s="43">
        <v>0</v>
      </c>
      <c r="N8" s="284"/>
    </row>
    <row r="9" spans="1:14" ht="36" customHeight="1">
      <c r="A9" s="338"/>
      <c r="B9" s="307"/>
      <c r="C9" s="308"/>
      <c r="D9" s="311"/>
      <c r="E9" s="306"/>
      <c r="F9" s="315"/>
      <c r="G9" s="173" t="s">
        <v>162</v>
      </c>
      <c r="H9" s="174" t="s">
        <v>386</v>
      </c>
      <c r="I9" s="175">
        <f t="shared" si="0"/>
        <v>51727000</v>
      </c>
      <c r="J9" s="176">
        <v>51727000</v>
      </c>
      <c r="K9" s="175">
        <v>0</v>
      </c>
      <c r="L9" s="43">
        <v>0</v>
      </c>
      <c r="M9" s="43">
        <v>0</v>
      </c>
      <c r="N9" s="284"/>
    </row>
    <row r="10" spans="1:14" ht="48" customHeight="1">
      <c r="A10" s="338"/>
      <c r="B10" s="307"/>
      <c r="C10" s="308"/>
      <c r="D10" s="316" t="s">
        <v>163</v>
      </c>
      <c r="E10" s="316" t="s">
        <v>164</v>
      </c>
      <c r="F10" s="321">
        <v>0.95</v>
      </c>
      <c r="G10" s="316" t="s">
        <v>165</v>
      </c>
      <c r="H10" s="174" t="s">
        <v>387</v>
      </c>
      <c r="I10" s="175">
        <f t="shared" si="0"/>
        <v>0</v>
      </c>
      <c r="J10" s="175">
        <v>0</v>
      </c>
      <c r="K10" s="175">
        <v>0</v>
      </c>
      <c r="L10" s="43">
        <v>0</v>
      </c>
      <c r="M10" s="43">
        <v>0</v>
      </c>
      <c r="N10" s="284"/>
    </row>
    <row r="11" spans="1:14" ht="22.5">
      <c r="A11" s="338"/>
      <c r="B11" s="307"/>
      <c r="C11" s="308"/>
      <c r="D11" s="316"/>
      <c r="E11" s="316"/>
      <c r="F11" s="321"/>
      <c r="G11" s="316"/>
      <c r="H11" s="174" t="s">
        <v>388</v>
      </c>
      <c r="I11" s="175">
        <f t="shared" si="0"/>
        <v>0</v>
      </c>
      <c r="J11" s="175">
        <v>0</v>
      </c>
      <c r="K11" s="175">
        <v>0</v>
      </c>
      <c r="L11" s="43">
        <v>0</v>
      </c>
      <c r="M11" s="43">
        <v>0</v>
      </c>
      <c r="N11" s="284"/>
    </row>
    <row r="12" spans="1:14" ht="12.75" customHeight="1">
      <c r="A12" s="338"/>
      <c r="B12" s="307"/>
      <c r="C12" s="308"/>
      <c r="D12" s="316"/>
      <c r="E12" s="316"/>
      <c r="F12" s="321"/>
      <c r="G12" s="289" t="s">
        <v>166</v>
      </c>
      <c r="H12" s="174" t="s">
        <v>389</v>
      </c>
      <c r="I12" s="175">
        <f t="shared" si="0"/>
        <v>48725193</v>
      </c>
      <c r="J12" s="96">
        <v>48725193</v>
      </c>
      <c r="K12" s="175">
        <v>0</v>
      </c>
      <c r="L12" s="43">
        <v>0</v>
      </c>
      <c r="M12" s="43">
        <v>0</v>
      </c>
      <c r="N12" s="284"/>
    </row>
    <row r="13" spans="1:14" ht="11.25">
      <c r="A13" s="338"/>
      <c r="B13" s="307"/>
      <c r="C13" s="308"/>
      <c r="D13" s="316"/>
      <c r="E13" s="316"/>
      <c r="F13" s="321"/>
      <c r="G13" s="291"/>
      <c r="H13" s="289" t="s">
        <v>390</v>
      </c>
      <c r="I13" s="282">
        <f t="shared" si="0"/>
        <v>14423545</v>
      </c>
      <c r="J13" s="282">
        <v>14423545</v>
      </c>
      <c r="K13" s="282">
        <v>0</v>
      </c>
      <c r="L13" s="283">
        <v>0</v>
      </c>
      <c r="M13" s="283">
        <v>0</v>
      </c>
      <c r="N13" s="284"/>
    </row>
    <row r="14" spans="1:14" ht="11.25">
      <c r="A14" s="338"/>
      <c r="B14" s="307"/>
      <c r="C14" s="308"/>
      <c r="D14" s="316"/>
      <c r="E14" s="316"/>
      <c r="F14" s="321"/>
      <c r="G14" s="290"/>
      <c r="H14" s="290"/>
      <c r="I14" s="282"/>
      <c r="J14" s="282"/>
      <c r="K14" s="282"/>
      <c r="L14" s="283"/>
      <c r="M14" s="283"/>
      <c r="N14" s="284"/>
    </row>
    <row r="15" spans="1:14" ht="54.75" customHeight="1">
      <c r="A15" s="338"/>
      <c r="B15" s="307"/>
      <c r="C15" s="319" t="s">
        <v>167</v>
      </c>
      <c r="D15" s="320" t="s">
        <v>168</v>
      </c>
      <c r="E15" s="320" t="s">
        <v>169</v>
      </c>
      <c r="F15" s="316" t="s">
        <v>170</v>
      </c>
      <c r="G15" s="173" t="s">
        <v>171</v>
      </c>
      <c r="H15" s="174" t="s">
        <v>391</v>
      </c>
      <c r="I15" s="175">
        <v>13138881</v>
      </c>
      <c r="J15" s="175">
        <v>0</v>
      </c>
      <c r="K15" s="175">
        <v>0</v>
      </c>
      <c r="L15" s="43">
        <v>0</v>
      </c>
      <c r="M15" s="43">
        <v>0</v>
      </c>
      <c r="N15" s="284"/>
    </row>
    <row r="16" spans="1:14" ht="33.75">
      <c r="A16" s="338"/>
      <c r="B16" s="307"/>
      <c r="C16" s="319"/>
      <c r="D16" s="320"/>
      <c r="E16" s="320"/>
      <c r="F16" s="316"/>
      <c r="G16" s="173" t="s">
        <v>172</v>
      </c>
      <c r="H16" s="174" t="s">
        <v>392</v>
      </c>
      <c r="I16" s="175">
        <v>1000000</v>
      </c>
      <c r="J16" s="175">
        <v>0</v>
      </c>
      <c r="K16" s="175">
        <v>0</v>
      </c>
      <c r="L16" s="43">
        <v>0</v>
      </c>
      <c r="M16" s="43">
        <v>0</v>
      </c>
      <c r="N16" s="284"/>
    </row>
    <row r="17" spans="1:14" ht="22.5">
      <c r="A17" s="338"/>
      <c r="B17" s="307"/>
      <c r="C17" s="319"/>
      <c r="D17" s="320"/>
      <c r="E17" s="320"/>
      <c r="F17" s="316"/>
      <c r="G17" s="173" t="s">
        <v>173</v>
      </c>
      <c r="H17" s="174" t="s">
        <v>393</v>
      </c>
      <c r="I17" s="175">
        <f t="shared" si="0"/>
        <v>0</v>
      </c>
      <c r="J17" s="175">
        <v>0</v>
      </c>
      <c r="K17" s="175">
        <v>0</v>
      </c>
      <c r="L17" s="43">
        <v>0</v>
      </c>
      <c r="M17" s="43">
        <v>0</v>
      </c>
      <c r="N17" s="177" t="s">
        <v>475</v>
      </c>
    </row>
    <row r="18" spans="1:14" ht="45">
      <c r="A18" s="338"/>
      <c r="B18" s="307"/>
      <c r="C18" s="319"/>
      <c r="D18" s="320"/>
      <c r="E18" s="320"/>
      <c r="F18" s="316"/>
      <c r="G18" s="173" t="s">
        <v>174</v>
      </c>
      <c r="H18" s="174" t="s">
        <v>394</v>
      </c>
      <c r="I18" s="175">
        <f t="shared" si="0"/>
        <v>0</v>
      </c>
      <c r="J18" s="175">
        <v>0</v>
      </c>
      <c r="K18" s="175">
        <v>0</v>
      </c>
      <c r="L18" s="43">
        <v>0</v>
      </c>
      <c r="M18" s="43">
        <v>0</v>
      </c>
      <c r="N18" s="177" t="s">
        <v>476</v>
      </c>
    </row>
    <row r="19" spans="1:14" ht="38.25" customHeight="1">
      <c r="A19" s="338"/>
      <c r="B19" s="307"/>
      <c r="C19" s="319"/>
      <c r="D19" s="320"/>
      <c r="E19" s="320"/>
      <c r="F19" s="316"/>
      <c r="G19" s="289" t="s">
        <v>175</v>
      </c>
      <c r="H19" s="309" t="s">
        <v>395</v>
      </c>
      <c r="I19" s="282">
        <f t="shared" si="0"/>
        <v>0</v>
      </c>
      <c r="J19" s="282">
        <v>0</v>
      </c>
      <c r="K19" s="282">
        <v>0</v>
      </c>
      <c r="L19" s="283">
        <v>0</v>
      </c>
      <c r="M19" s="283">
        <v>0</v>
      </c>
      <c r="N19" s="284" t="s">
        <v>475</v>
      </c>
    </row>
    <row r="20" spans="1:14" ht="6.75" customHeight="1">
      <c r="A20" s="338"/>
      <c r="B20" s="307"/>
      <c r="C20" s="319"/>
      <c r="D20" s="320"/>
      <c r="E20" s="320"/>
      <c r="F20" s="316"/>
      <c r="G20" s="290"/>
      <c r="H20" s="311"/>
      <c r="I20" s="282"/>
      <c r="J20" s="282"/>
      <c r="K20" s="282"/>
      <c r="L20" s="283"/>
      <c r="M20" s="283"/>
      <c r="N20" s="284"/>
    </row>
    <row r="21" spans="1:14" ht="34.5" customHeight="1">
      <c r="A21" s="338"/>
      <c r="B21" s="285" t="s">
        <v>473</v>
      </c>
      <c r="C21" s="297"/>
      <c r="D21" s="297"/>
      <c r="E21" s="297"/>
      <c r="F21" s="297"/>
      <c r="G21" s="297"/>
      <c r="H21" s="298"/>
      <c r="I21" s="288">
        <f>I20+I18+I17+I16+I15+I13+I12+I9+I8+I7</f>
        <v>348416127</v>
      </c>
      <c r="J21" s="288"/>
      <c r="K21" s="288"/>
      <c r="L21" s="288"/>
      <c r="M21" s="288"/>
      <c r="N21" s="288"/>
    </row>
    <row r="22" spans="1:14" ht="38.25" customHeight="1">
      <c r="A22" s="338"/>
      <c r="B22" s="307" t="s">
        <v>176</v>
      </c>
      <c r="C22" s="289" t="s">
        <v>177</v>
      </c>
      <c r="D22" s="289" t="s">
        <v>178</v>
      </c>
      <c r="E22" s="289" t="s">
        <v>179</v>
      </c>
      <c r="F22" s="289">
        <v>6528</v>
      </c>
      <c r="G22" s="289" t="s">
        <v>180</v>
      </c>
      <c r="H22" s="174" t="s">
        <v>477</v>
      </c>
      <c r="I22" s="175">
        <f t="shared" si="0"/>
        <v>2896860</v>
      </c>
      <c r="J22" s="175">
        <v>2896860</v>
      </c>
      <c r="K22" s="175">
        <v>0</v>
      </c>
      <c r="L22" s="43">
        <v>0</v>
      </c>
      <c r="M22" s="43">
        <v>0</v>
      </c>
      <c r="N22" s="295" t="s">
        <v>476</v>
      </c>
    </row>
    <row r="23" spans="1:14" ht="22.5">
      <c r="A23" s="338"/>
      <c r="B23" s="307"/>
      <c r="C23" s="291"/>
      <c r="D23" s="291"/>
      <c r="E23" s="291"/>
      <c r="F23" s="291"/>
      <c r="G23" s="291"/>
      <c r="H23" s="174" t="s">
        <v>397</v>
      </c>
      <c r="I23" s="175">
        <f t="shared" si="0"/>
        <v>1019456010</v>
      </c>
      <c r="J23" s="175">
        <v>1019456010</v>
      </c>
      <c r="K23" s="175">
        <v>0</v>
      </c>
      <c r="L23" s="43">
        <v>0</v>
      </c>
      <c r="M23" s="43">
        <v>0</v>
      </c>
      <c r="N23" s="295"/>
    </row>
    <row r="24" spans="1:14" ht="12.75" customHeight="1">
      <c r="A24" s="338" t="s">
        <v>155</v>
      </c>
      <c r="B24" s="307"/>
      <c r="C24" s="291"/>
      <c r="D24" s="291"/>
      <c r="E24" s="291"/>
      <c r="F24" s="291"/>
      <c r="G24" s="291"/>
      <c r="H24" s="289" t="s">
        <v>478</v>
      </c>
      <c r="I24" s="282">
        <f t="shared" si="0"/>
        <v>2000000</v>
      </c>
      <c r="J24" s="282">
        <v>2000000</v>
      </c>
      <c r="K24" s="282">
        <v>0</v>
      </c>
      <c r="L24" s="283">
        <v>0</v>
      </c>
      <c r="M24" s="283">
        <v>0</v>
      </c>
      <c r="N24" s="284" t="s">
        <v>482</v>
      </c>
    </row>
    <row r="25" spans="1:14" ht="30" customHeight="1">
      <c r="A25" s="338"/>
      <c r="B25" s="307"/>
      <c r="C25" s="290"/>
      <c r="D25" s="290"/>
      <c r="E25" s="290"/>
      <c r="F25" s="290"/>
      <c r="G25" s="290"/>
      <c r="H25" s="291"/>
      <c r="I25" s="282"/>
      <c r="J25" s="282"/>
      <c r="K25" s="282"/>
      <c r="L25" s="283"/>
      <c r="M25" s="283"/>
      <c r="N25" s="284"/>
    </row>
    <row r="26" spans="1:14" ht="33.75">
      <c r="A26" s="338"/>
      <c r="B26" s="307"/>
      <c r="C26" s="289" t="s">
        <v>181</v>
      </c>
      <c r="D26" s="289" t="s">
        <v>182</v>
      </c>
      <c r="E26" s="289" t="s">
        <v>183</v>
      </c>
      <c r="F26" s="322">
        <v>6000</v>
      </c>
      <c r="G26" s="173" t="s">
        <v>184</v>
      </c>
      <c r="H26" s="173" t="s">
        <v>479</v>
      </c>
      <c r="I26" s="175">
        <f t="shared" si="0"/>
        <v>1881256</v>
      </c>
      <c r="J26" s="175">
        <v>1881256</v>
      </c>
      <c r="K26" s="175">
        <v>0</v>
      </c>
      <c r="L26" s="43">
        <v>0</v>
      </c>
      <c r="M26" s="43">
        <v>0</v>
      </c>
      <c r="N26" s="284"/>
    </row>
    <row r="27" spans="1:14" ht="112.5" customHeight="1">
      <c r="A27" s="338"/>
      <c r="B27" s="307"/>
      <c r="C27" s="291"/>
      <c r="D27" s="291"/>
      <c r="E27" s="291"/>
      <c r="F27" s="323"/>
      <c r="G27" s="173" t="s">
        <v>185</v>
      </c>
      <c r="H27" s="174" t="s">
        <v>400</v>
      </c>
      <c r="I27" s="175">
        <f t="shared" si="0"/>
        <v>2481854</v>
      </c>
      <c r="J27" s="175">
        <v>2481854</v>
      </c>
      <c r="K27" s="175">
        <v>0</v>
      </c>
      <c r="L27" s="43">
        <v>0</v>
      </c>
      <c r="M27" s="43">
        <v>0</v>
      </c>
      <c r="N27" s="284"/>
    </row>
    <row r="28" spans="1:14" ht="67.5">
      <c r="A28" s="338"/>
      <c r="B28" s="307"/>
      <c r="C28" s="291"/>
      <c r="D28" s="291"/>
      <c r="E28" s="291"/>
      <c r="F28" s="323"/>
      <c r="G28" s="173" t="s">
        <v>186</v>
      </c>
      <c r="H28" s="174" t="s">
        <v>401</v>
      </c>
      <c r="I28" s="175">
        <f t="shared" si="0"/>
        <v>4003759</v>
      </c>
      <c r="J28" s="175">
        <v>4003759</v>
      </c>
      <c r="K28" s="175">
        <v>0</v>
      </c>
      <c r="L28" s="43">
        <v>0</v>
      </c>
      <c r="M28" s="43">
        <v>0</v>
      </c>
      <c r="N28" s="284"/>
    </row>
    <row r="29" spans="1:14" ht="56.25">
      <c r="A29" s="338"/>
      <c r="B29" s="307"/>
      <c r="C29" s="291"/>
      <c r="D29" s="291"/>
      <c r="E29" s="291"/>
      <c r="F29" s="323"/>
      <c r="G29" s="173" t="s">
        <v>133</v>
      </c>
      <c r="H29" s="174" t="s">
        <v>402</v>
      </c>
      <c r="I29" s="175">
        <f t="shared" si="0"/>
        <v>1881256</v>
      </c>
      <c r="J29" s="175">
        <v>1881256</v>
      </c>
      <c r="K29" s="175">
        <v>0</v>
      </c>
      <c r="L29" s="43">
        <v>0</v>
      </c>
      <c r="M29" s="43">
        <v>0</v>
      </c>
      <c r="N29" s="284"/>
    </row>
    <row r="30" spans="1:14" ht="33.75">
      <c r="A30" s="338"/>
      <c r="B30" s="307"/>
      <c r="C30" s="291"/>
      <c r="D30" s="291"/>
      <c r="E30" s="291"/>
      <c r="F30" s="323"/>
      <c r="G30" s="173" t="s">
        <v>187</v>
      </c>
      <c r="H30" s="174" t="s">
        <v>480</v>
      </c>
      <c r="I30" s="175">
        <f t="shared" si="0"/>
        <v>2021435</v>
      </c>
      <c r="J30" s="175">
        <v>2021435</v>
      </c>
      <c r="K30" s="175">
        <v>0</v>
      </c>
      <c r="L30" s="43">
        <v>0</v>
      </c>
      <c r="M30" s="43">
        <v>0</v>
      </c>
      <c r="N30" s="284"/>
    </row>
    <row r="31" spans="1:14" ht="67.5">
      <c r="A31" s="338"/>
      <c r="B31" s="307"/>
      <c r="C31" s="291"/>
      <c r="D31" s="291"/>
      <c r="E31" s="291"/>
      <c r="F31" s="323"/>
      <c r="G31" s="173" t="s">
        <v>188</v>
      </c>
      <c r="H31" s="174" t="s">
        <v>481</v>
      </c>
      <c r="I31" s="175">
        <f t="shared" si="0"/>
        <v>1881256</v>
      </c>
      <c r="J31" s="175">
        <v>1881256</v>
      </c>
      <c r="K31" s="175">
        <v>0</v>
      </c>
      <c r="L31" s="43">
        <v>0</v>
      </c>
      <c r="M31" s="43">
        <v>0</v>
      </c>
      <c r="N31" s="284"/>
    </row>
    <row r="32" spans="1:14" ht="78.75">
      <c r="A32" s="338"/>
      <c r="B32" s="307"/>
      <c r="C32" s="291"/>
      <c r="D32" s="291"/>
      <c r="E32" s="291"/>
      <c r="F32" s="323"/>
      <c r="G32" s="289" t="s">
        <v>189</v>
      </c>
      <c r="H32" s="174" t="s">
        <v>405</v>
      </c>
      <c r="I32" s="175">
        <f t="shared" si="0"/>
        <v>0</v>
      </c>
      <c r="J32" s="175">
        <v>0</v>
      </c>
      <c r="K32" s="175">
        <v>0</v>
      </c>
      <c r="L32" s="43">
        <v>0</v>
      </c>
      <c r="M32" s="43">
        <v>0</v>
      </c>
      <c r="N32" s="284" t="s">
        <v>484</v>
      </c>
    </row>
    <row r="33" spans="1:14" ht="45">
      <c r="A33" s="338"/>
      <c r="B33" s="307"/>
      <c r="C33" s="291"/>
      <c r="D33" s="291"/>
      <c r="E33" s="291"/>
      <c r="F33" s="323"/>
      <c r="G33" s="290"/>
      <c r="H33" s="174" t="s">
        <v>406</v>
      </c>
      <c r="I33" s="175">
        <f t="shared" si="0"/>
        <v>0</v>
      </c>
      <c r="J33" s="175">
        <v>0</v>
      </c>
      <c r="K33" s="175">
        <v>0</v>
      </c>
      <c r="L33" s="43">
        <v>0</v>
      </c>
      <c r="M33" s="43">
        <v>0</v>
      </c>
      <c r="N33" s="284"/>
    </row>
    <row r="34" spans="1:14" ht="43.5" customHeight="1">
      <c r="A34" s="338" t="s">
        <v>155</v>
      </c>
      <c r="B34" s="307"/>
      <c r="C34" s="291"/>
      <c r="D34" s="291"/>
      <c r="E34" s="291"/>
      <c r="F34" s="323"/>
      <c r="G34" s="173" t="s">
        <v>190</v>
      </c>
      <c r="H34" s="174" t="s">
        <v>407</v>
      </c>
      <c r="I34" s="175">
        <f t="shared" si="0"/>
        <v>25000000</v>
      </c>
      <c r="J34" s="175">
        <v>25000000</v>
      </c>
      <c r="K34" s="175">
        <v>0</v>
      </c>
      <c r="L34" s="43">
        <v>0</v>
      </c>
      <c r="M34" s="43">
        <v>0</v>
      </c>
      <c r="N34" s="284" t="s">
        <v>482</v>
      </c>
    </row>
    <row r="35" spans="1:14" ht="63" customHeight="1">
      <c r="A35" s="338"/>
      <c r="B35" s="307"/>
      <c r="C35" s="291"/>
      <c r="D35" s="291"/>
      <c r="E35" s="291"/>
      <c r="F35" s="323"/>
      <c r="G35" s="173" t="s">
        <v>191</v>
      </c>
      <c r="H35" s="174" t="s">
        <v>408</v>
      </c>
      <c r="I35" s="175">
        <f t="shared" si="0"/>
        <v>2401794</v>
      </c>
      <c r="J35" s="175">
        <v>2401794</v>
      </c>
      <c r="K35" s="175">
        <v>0</v>
      </c>
      <c r="L35" s="43">
        <v>0</v>
      </c>
      <c r="M35" s="43">
        <v>0</v>
      </c>
      <c r="N35" s="284"/>
    </row>
    <row r="36" spans="1:14" ht="27.75" customHeight="1">
      <c r="A36" s="338"/>
      <c r="B36" s="307"/>
      <c r="C36" s="291"/>
      <c r="D36" s="291"/>
      <c r="E36" s="291"/>
      <c r="F36" s="323"/>
      <c r="G36" s="173" t="s">
        <v>192</v>
      </c>
      <c r="H36" s="174" t="s">
        <v>409</v>
      </c>
      <c r="I36" s="175">
        <f t="shared" si="0"/>
        <v>2000000</v>
      </c>
      <c r="J36" s="175">
        <v>2000000</v>
      </c>
      <c r="K36" s="175">
        <v>0</v>
      </c>
      <c r="L36" s="43">
        <v>0</v>
      </c>
      <c r="M36" s="43">
        <v>0</v>
      </c>
      <c r="N36" s="284"/>
    </row>
    <row r="37" spans="1:14" ht="11.25">
      <c r="A37" s="338"/>
      <c r="B37" s="307"/>
      <c r="C37" s="291"/>
      <c r="D37" s="291"/>
      <c r="E37" s="291"/>
      <c r="F37" s="323"/>
      <c r="G37" s="289" t="s">
        <v>193</v>
      </c>
      <c r="H37" s="316" t="s">
        <v>410</v>
      </c>
      <c r="I37" s="282">
        <f t="shared" si="0"/>
        <v>2079983</v>
      </c>
      <c r="J37" s="282">
        <v>2079983</v>
      </c>
      <c r="K37" s="282">
        <v>0</v>
      </c>
      <c r="L37" s="283">
        <v>0</v>
      </c>
      <c r="M37" s="283">
        <v>0</v>
      </c>
      <c r="N37" s="284"/>
    </row>
    <row r="38" spans="1:14" ht="83.25" customHeight="1">
      <c r="A38" s="338"/>
      <c r="B38" s="307"/>
      <c r="C38" s="290"/>
      <c r="D38" s="290"/>
      <c r="E38" s="290"/>
      <c r="F38" s="324"/>
      <c r="G38" s="290"/>
      <c r="H38" s="316"/>
      <c r="I38" s="282"/>
      <c r="J38" s="282"/>
      <c r="K38" s="282"/>
      <c r="L38" s="283"/>
      <c r="M38" s="283"/>
      <c r="N38" s="284"/>
    </row>
    <row r="39" spans="1:14" ht="27" customHeight="1">
      <c r="A39" s="338"/>
      <c r="B39" s="285" t="s">
        <v>483</v>
      </c>
      <c r="C39" s="286"/>
      <c r="D39" s="286"/>
      <c r="E39" s="286"/>
      <c r="F39" s="286"/>
      <c r="G39" s="286"/>
      <c r="H39" s="287"/>
      <c r="I39" s="288">
        <f>I37+I36+I35+I34+I31+I30+I29+I28+I27+I26+I24+I23+I22</f>
        <v>1069985463</v>
      </c>
      <c r="J39" s="288"/>
      <c r="K39" s="288"/>
      <c r="L39" s="288"/>
      <c r="M39" s="288"/>
      <c r="N39" s="288"/>
    </row>
    <row r="40" spans="1:14" ht="45">
      <c r="A40" s="338"/>
      <c r="B40" s="307" t="s">
        <v>194</v>
      </c>
      <c r="C40" s="320" t="s">
        <v>195</v>
      </c>
      <c r="D40" s="320" t="s">
        <v>196</v>
      </c>
      <c r="E40" s="320" t="s">
        <v>197</v>
      </c>
      <c r="F40" s="325">
        <v>22</v>
      </c>
      <c r="G40" s="173" t="s">
        <v>198</v>
      </c>
      <c r="H40" s="174" t="s">
        <v>487</v>
      </c>
      <c r="I40" s="175">
        <f t="shared" si="0"/>
        <v>10000000</v>
      </c>
      <c r="J40" s="175">
        <v>10000000</v>
      </c>
      <c r="K40" s="175">
        <v>0</v>
      </c>
      <c r="L40" s="43">
        <v>0</v>
      </c>
      <c r="M40" s="43">
        <v>0</v>
      </c>
      <c r="N40" s="284" t="s">
        <v>486</v>
      </c>
    </row>
    <row r="41" spans="1:14" ht="38.25" customHeight="1">
      <c r="A41" s="338"/>
      <c r="B41" s="307"/>
      <c r="C41" s="320"/>
      <c r="D41" s="320"/>
      <c r="E41" s="320"/>
      <c r="F41" s="325"/>
      <c r="G41" s="289" t="s">
        <v>199</v>
      </c>
      <c r="H41" s="320" t="s">
        <v>488</v>
      </c>
      <c r="I41" s="282">
        <f t="shared" si="0"/>
        <v>7614500</v>
      </c>
      <c r="J41" s="282">
        <v>7614500</v>
      </c>
      <c r="K41" s="282">
        <v>0</v>
      </c>
      <c r="L41" s="283">
        <v>0</v>
      </c>
      <c r="M41" s="283">
        <v>0</v>
      </c>
      <c r="N41" s="284"/>
    </row>
    <row r="42" spans="1:14" ht="39" customHeight="1">
      <c r="A42" s="338"/>
      <c r="B42" s="307"/>
      <c r="C42" s="320"/>
      <c r="D42" s="320"/>
      <c r="E42" s="320"/>
      <c r="F42" s="325"/>
      <c r="G42" s="290"/>
      <c r="H42" s="320"/>
      <c r="I42" s="282"/>
      <c r="J42" s="282"/>
      <c r="K42" s="282"/>
      <c r="L42" s="283"/>
      <c r="M42" s="283"/>
      <c r="N42" s="284"/>
    </row>
    <row r="43" spans="1:14" ht="33.75">
      <c r="A43" s="338"/>
      <c r="B43" s="307"/>
      <c r="C43" s="320" t="s">
        <v>200</v>
      </c>
      <c r="D43" s="320" t="s">
        <v>201</v>
      </c>
      <c r="E43" s="320" t="s">
        <v>202</v>
      </c>
      <c r="F43" s="321">
        <v>0.1</v>
      </c>
      <c r="G43" s="173" t="s">
        <v>203</v>
      </c>
      <c r="H43" s="174" t="s">
        <v>413</v>
      </c>
      <c r="I43" s="175">
        <f t="shared" si="0"/>
        <v>3865889</v>
      </c>
      <c r="J43" s="175">
        <v>3865889</v>
      </c>
      <c r="K43" s="175">
        <v>0</v>
      </c>
      <c r="L43" s="43">
        <v>0</v>
      </c>
      <c r="M43" s="43">
        <v>0</v>
      </c>
      <c r="N43" s="284"/>
    </row>
    <row r="44" spans="1:14" ht="25.5" customHeight="1">
      <c r="A44" s="338"/>
      <c r="B44" s="307"/>
      <c r="C44" s="320"/>
      <c r="D44" s="320"/>
      <c r="E44" s="320"/>
      <c r="F44" s="321"/>
      <c r="G44" s="289" t="s">
        <v>204</v>
      </c>
      <c r="H44" s="320" t="s">
        <v>414</v>
      </c>
      <c r="I44" s="282">
        <f t="shared" si="0"/>
        <v>12208069</v>
      </c>
      <c r="J44" s="282">
        <v>12208069</v>
      </c>
      <c r="K44" s="282">
        <v>0</v>
      </c>
      <c r="L44" s="283">
        <v>0</v>
      </c>
      <c r="M44" s="283">
        <v>0</v>
      </c>
      <c r="N44" s="284"/>
    </row>
    <row r="45" spans="1:14" ht="18" customHeight="1">
      <c r="A45" s="338"/>
      <c r="B45" s="307"/>
      <c r="C45" s="320"/>
      <c r="D45" s="320"/>
      <c r="E45" s="320"/>
      <c r="F45" s="321"/>
      <c r="G45" s="290"/>
      <c r="H45" s="320"/>
      <c r="I45" s="282"/>
      <c r="J45" s="282"/>
      <c r="K45" s="282"/>
      <c r="L45" s="283"/>
      <c r="M45" s="283"/>
      <c r="N45" s="284"/>
    </row>
    <row r="46" spans="1:14" ht="25.5" customHeight="1">
      <c r="A46" s="338"/>
      <c r="B46" s="307"/>
      <c r="C46" s="316" t="s">
        <v>205</v>
      </c>
      <c r="D46" s="316" t="s">
        <v>206</v>
      </c>
      <c r="E46" s="316" t="s">
        <v>207</v>
      </c>
      <c r="F46" s="316">
        <v>20</v>
      </c>
      <c r="G46" s="289" t="s">
        <v>208</v>
      </c>
      <c r="H46" s="316" t="s">
        <v>415</v>
      </c>
      <c r="I46" s="282">
        <f t="shared" si="0"/>
        <v>3865889</v>
      </c>
      <c r="J46" s="282">
        <v>3865889</v>
      </c>
      <c r="K46" s="282">
        <v>0</v>
      </c>
      <c r="L46" s="283">
        <v>0</v>
      </c>
      <c r="M46" s="283">
        <v>0</v>
      </c>
      <c r="N46" s="284"/>
    </row>
    <row r="47" spans="1:14" ht="70.5" customHeight="1">
      <c r="A47" s="338" t="s">
        <v>155</v>
      </c>
      <c r="B47" s="307"/>
      <c r="C47" s="316"/>
      <c r="D47" s="316"/>
      <c r="E47" s="316"/>
      <c r="F47" s="316"/>
      <c r="G47" s="290"/>
      <c r="H47" s="316"/>
      <c r="I47" s="282"/>
      <c r="J47" s="282"/>
      <c r="K47" s="282"/>
      <c r="L47" s="283"/>
      <c r="M47" s="283"/>
      <c r="N47" s="284"/>
    </row>
    <row r="48" spans="1:14" ht="33.75">
      <c r="A48" s="338"/>
      <c r="B48" s="307"/>
      <c r="C48" s="316" t="s">
        <v>209</v>
      </c>
      <c r="D48" s="320" t="s">
        <v>210</v>
      </c>
      <c r="E48" s="320" t="s">
        <v>211</v>
      </c>
      <c r="F48" s="282">
        <v>100</v>
      </c>
      <c r="G48" s="289" t="s">
        <v>212</v>
      </c>
      <c r="H48" s="174" t="s">
        <v>416</v>
      </c>
      <c r="I48" s="175">
        <f t="shared" si="0"/>
        <v>3865889</v>
      </c>
      <c r="J48" s="175">
        <v>3865889</v>
      </c>
      <c r="K48" s="175">
        <v>0</v>
      </c>
      <c r="L48" s="43">
        <v>0</v>
      </c>
      <c r="M48" s="43">
        <v>0</v>
      </c>
      <c r="N48" s="284"/>
    </row>
    <row r="49" spans="1:14" ht="11.25">
      <c r="A49" s="338"/>
      <c r="B49" s="307"/>
      <c r="C49" s="316"/>
      <c r="D49" s="320"/>
      <c r="E49" s="320"/>
      <c r="F49" s="282"/>
      <c r="G49" s="291"/>
      <c r="H49" s="320" t="s">
        <v>417</v>
      </c>
      <c r="I49" s="282">
        <f>SUM(K49:M49)</f>
        <v>11471790</v>
      </c>
      <c r="J49" s="295">
        <v>0</v>
      </c>
      <c r="K49" s="282">
        <v>0</v>
      </c>
      <c r="L49" s="282">
        <v>11471790</v>
      </c>
      <c r="M49" s="283">
        <v>0</v>
      </c>
      <c r="N49" s="284"/>
    </row>
    <row r="50" spans="1:14" ht="30" customHeight="1">
      <c r="A50" s="338"/>
      <c r="B50" s="307"/>
      <c r="C50" s="316"/>
      <c r="D50" s="320"/>
      <c r="E50" s="320"/>
      <c r="F50" s="282"/>
      <c r="G50" s="290"/>
      <c r="H50" s="320"/>
      <c r="I50" s="282"/>
      <c r="J50" s="295"/>
      <c r="K50" s="282"/>
      <c r="L50" s="282"/>
      <c r="M50" s="283"/>
      <c r="N50" s="284"/>
    </row>
    <row r="51" spans="1:14" ht="24.75" customHeight="1">
      <c r="A51" s="338"/>
      <c r="B51" s="285" t="s">
        <v>485</v>
      </c>
      <c r="C51" s="286"/>
      <c r="D51" s="286"/>
      <c r="E51" s="286"/>
      <c r="F51" s="286"/>
      <c r="G51" s="286"/>
      <c r="H51" s="287"/>
      <c r="I51" s="288">
        <f>I49+I48+I46+I44+I43+I41+I40</f>
        <v>52892026</v>
      </c>
      <c r="J51" s="288"/>
      <c r="K51" s="288"/>
      <c r="L51" s="288"/>
      <c r="M51" s="288"/>
      <c r="N51" s="288"/>
    </row>
    <row r="52" spans="1:14" ht="51" customHeight="1">
      <c r="A52" s="338"/>
      <c r="B52" s="307" t="s">
        <v>40</v>
      </c>
      <c r="C52" s="316" t="s">
        <v>213</v>
      </c>
      <c r="D52" s="316" t="s">
        <v>214</v>
      </c>
      <c r="E52" s="316" t="s">
        <v>215</v>
      </c>
      <c r="F52" s="282">
        <v>600</v>
      </c>
      <c r="G52" s="289" t="s">
        <v>216</v>
      </c>
      <c r="H52" s="316" t="s">
        <v>418</v>
      </c>
      <c r="I52" s="282">
        <f t="shared" si="0"/>
        <v>6801638</v>
      </c>
      <c r="J52" s="282">
        <v>6801638</v>
      </c>
      <c r="K52" s="282">
        <v>0</v>
      </c>
      <c r="L52" s="283">
        <v>0</v>
      </c>
      <c r="M52" s="283">
        <v>0</v>
      </c>
      <c r="N52" s="284" t="s">
        <v>489</v>
      </c>
    </row>
    <row r="53" spans="1:14" ht="21" customHeight="1">
      <c r="A53" s="338"/>
      <c r="B53" s="307"/>
      <c r="C53" s="316"/>
      <c r="D53" s="316"/>
      <c r="E53" s="316"/>
      <c r="F53" s="282"/>
      <c r="G53" s="290"/>
      <c r="H53" s="316"/>
      <c r="I53" s="282"/>
      <c r="J53" s="282"/>
      <c r="K53" s="282"/>
      <c r="L53" s="283"/>
      <c r="M53" s="283"/>
      <c r="N53" s="284"/>
    </row>
    <row r="54" spans="1:14" ht="22.5">
      <c r="A54" s="338"/>
      <c r="B54" s="307"/>
      <c r="C54" s="320" t="s">
        <v>217</v>
      </c>
      <c r="D54" s="316" t="s">
        <v>218</v>
      </c>
      <c r="E54" s="316" t="s">
        <v>215</v>
      </c>
      <c r="F54" s="325" t="s">
        <v>219</v>
      </c>
      <c r="G54" s="289" t="s">
        <v>220</v>
      </c>
      <c r="H54" s="174" t="s">
        <v>419</v>
      </c>
      <c r="I54" s="175">
        <v>2440211</v>
      </c>
      <c r="J54" s="175">
        <v>0</v>
      </c>
      <c r="K54" s="175">
        <v>0</v>
      </c>
      <c r="L54" s="43">
        <v>0</v>
      </c>
      <c r="M54" s="43">
        <v>0</v>
      </c>
      <c r="N54" s="284"/>
    </row>
    <row r="55" spans="1:14" ht="11.25">
      <c r="A55" s="338"/>
      <c r="B55" s="307"/>
      <c r="C55" s="320"/>
      <c r="D55" s="316"/>
      <c r="E55" s="316"/>
      <c r="F55" s="325"/>
      <c r="G55" s="291"/>
      <c r="H55" s="174" t="s">
        <v>420</v>
      </c>
      <c r="I55" s="175">
        <f t="shared" si="0"/>
        <v>15042085</v>
      </c>
      <c r="J55" s="175">
        <v>15042085</v>
      </c>
      <c r="K55" s="175">
        <v>0</v>
      </c>
      <c r="L55" s="43">
        <v>0</v>
      </c>
      <c r="M55" s="43">
        <v>0</v>
      </c>
      <c r="N55" s="284"/>
    </row>
    <row r="56" spans="1:14" ht="42.75" customHeight="1">
      <c r="A56" s="338"/>
      <c r="B56" s="307"/>
      <c r="C56" s="320"/>
      <c r="D56" s="316"/>
      <c r="E56" s="316"/>
      <c r="F56" s="325"/>
      <c r="G56" s="291"/>
      <c r="H56" s="174" t="s">
        <v>421</v>
      </c>
      <c r="I56" s="175">
        <v>2440211</v>
      </c>
      <c r="J56" s="175">
        <v>0</v>
      </c>
      <c r="K56" s="175">
        <v>0</v>
      </c>
      <c r="L56" s="43">
        <v>0</v>
      </c>
      <c r="M56" s="43">
        <v>0</v>
      </c>
      <c r="N56" s="284"/>
    </row>
    <row r="57" spans="1:14" ht="11.25">
      <c r="A57" s="338"/>
      <c r="B57" s="307"/>
      <c r="C57" s="320"/>
      <c r="D57" s="309" t="s">
        <v>221</v>
      </c>
      <c r="E57" s="320" t="s">
        <v>222</v>
      </c>
      <c r="F57" s="325" t="s">
        <v>223</v>
      </c>
      <c r="G57" s="291"/>
      <c r="H57" s="320" t="s">
        <v>422</v>
      </c>
      <c r="I57" s="282">
        <v>2440211</v>
      </c>
      <c r="J57" s="282">
        <v>0</v>
      </c>
      <c r="K57" s="282">
        <v>0</v>
      </c>
      <c r="L57" s="283">
        <v>0</v>
      </c>
      <c r="M57" s="283">
        <v>0</v>
      </c>
      <c r="N57" s="284"/>
    </row>
    <row r="58" spans="1:14" ht="84" customHeight="1">
      <c r="A58" s="338"/>
      <c r="B58" s="307"/>
      <c r="C58" s="320"/>
      <c r="D58" s="311"/>
      <c r="E58" s="320"/>
      <c r="F58" s="325"/>
      <c r="G58" s="290"/>
      <c r="H58" s="320"/>
      <c r="I58" s="282"/>
      <c r="J58" s="282"/>
      <c r="K58" s="282"/>
      <c r="L58" s="283"/>
      <c r="M58" s="283"/>
      <c r="N58" s="284"/>
    </row>
    <row r="59" spans="1:14" ht="76.5" customHeight="1">
      <c r="A59" s="338"/>
      <c r="B59" s="307"/>
      <c r="C59" s="316" t="s">
        <v>224</v>
      </c>
      <c r="D59" s="316" t="s">
        <v>225</v>
      </c>
      <c r="E59" s="316" t="s">
        <v>226</v>
      </c>
      <c r="F59" s="282">
        <v>2000</v>
      </c>
      <c r="G59" s="289" t="s">
        <v>227</v>
      </c>
      <c r="H59" s="316" t="s">
        <v>423</v>
      </c>
      <c r="I59" s="282">
        <f t="shared" si="0"/>
        <v>5035828</v>
      </c>
      <c r="J59" s="282">
        <v>5035828</v>
      </c>
      <c r="K59" s="282">
        <v>0</v>
      </c>
      <c r="L59" s="283">
        <v>0</v>
      </c>
      <c r="M59" s="283">
        <v>0</v>
      </c>
      <c r="N59" s="284"/>
    </row>
    <row r="60" spans="1:14" ht="11.25">
      <c r="A60" s="338"/>
      <c r="B60" s="307"/>
      <c r="C60" s="316"/>
      <c r="D60" s="316"/>
      <c r="E60" s="316"/>
      <c r="F60" s="282"/>
      <c r="G60" s="290"/>
      <c r="H60" s="289"/>
      <c r="I60" s="282"/>
      <c r="J60" s="282"/>
      <c r="K60" s="282"/>
      <c r="L60" s="283"/>
      <c r="M60" s="283"/>
      <c r="N60" s="284"/>
    </row>
    <row r="61" spans="1:14" ht="25.5" customHeight="1">
      <c r="A61" s="338"/>
      <c r="B61" s="285" t="s">
        <v>490</v>
      </c>
      <c r="C61" s="286"/>
      <c r="D61" s="286"/>
      <c r="E61" s="286"/>
      <c r="F61" s="286"/>
      <c r="G61" s="286"/>
      <c r="H61" s="287"/>
      <c r="I61" s="288">
        <f>SUM(I52:I60)</f>
        <v>34200184</v>
      </c>
      <c r="J61" s="288"/>
      <c r="K61" s="288"/>
      <c r="L61" s="288"/>
      <c r="M61" s="288"/>
      <c r="N61" s="288"/>
    </row>
    <row r="62" spans="1:14" ht="11.25">
      <c r="A62" s="338"/>
      <c r="B62" s="292" t="s">
        <v>51</v>
      </c>
      <c r="C62" s="326" t="s">
        <v>228</v>
      </c>
      <c r="D62" s="320" t="s">
        <v>229</v>
      </c>
      <c r="E62" s="320" t="s">
        <v>230</v>
      </c>
      <c r="F62" s="321">
        <v>0.2</v>
      </c>
      <c r="G62" s="289" t="s">
        <v>231</v>
      </c>
      <c r="H62" s="327" t="s">
        <v>491</v>
      </c>
      <c r="I62" s="282">
        <f t="shared" si="0"/>
        <v>2350613</v>
      </c>
      <c r="J62" s="282">
        <v>2350613</v>
      </c>
      <c r="K62" s="282">
        <v>0</v>
      </c>
      <c r="L62" s="283">
        <v>0</v>
      </c>
      <c r="M62" s="283">
        <v>0</v>
      </c>
      <c r="N62" s="284" t="s">
        <v>492</v>
      </c>
    </row>
    <row r="63" spans="1:14" ht="73.5" customHeight="1">
      <c r="A63" s="338" t="s">
        <v>155</v>
      </c>
      <c r="B63" s="293"/>
      <c r="C63" s="326"/>
      <c r="D63" s="320"/>
      <c r="E63" s="320"/>
      <c r="F63" s="321"/>
      <c r="G63" s="290"/>
      <c r="H63" s="328"/>
      <c r="I63" s="282"/>
      <c r="J63" s="282"/>
      <c r="K63" s="282"/>
      <c r="L63" s="283"/>
      <c r="M63" s="283"/>
      <c r="N63" s="284"/>
    </row>
    <row r="64" spans="1:14" ht="22.5">
      <c r="A64" s="338"/>
      <c r="B64" s="293"/>
      <c r="C64" s="329" t="s">
        <v>52</v>
      </c>
      <c r="D64" s="289" t="s">
        <v>232</v>
      </c>
      <c r="E64" s="289" t="s">
        <v>233</v>
      </c>
      <c r="F64" s="289">
        <v>80</v>
      </c>
      <c r="G64" s="289" t="s">
        <v>234</v>
      </c>
      <c r="H64" s="179" t="s">
        <v>425</v>
      </c>
      <c r="I64" s="175">
        <f t="shared" si="0"/>
        <v>10000000</v>
      </c>
      <c r="J64" s="175">
        <v>10000000</v>
      </c>
      <c r="K64" s="175">
        <v>0</v>
      </c>
      <c r="L64" s="43">
        <v>0</v>
      </c>
      <c r="M64" s="43">
        <v>0</v>
      </c>
      <c r="N64" s="284"/>
    </row>
    <row r="65" spans="1:14" ht="11.25">
      <c r="A65" s="338"/>
      <c r="B65" s="293"/>
      <c r="C65" s="330"/>
      <c r="D65" s="291"/>
      <c r="E65" s="291"/>
      <c r="F65" s="291"/>
      <c r="G65" s="291"/>
      <c r="H65" s="289" t="s">
        <v>426</v>
      </c>
      <c r="I65" s="282">
        <f t="shared" si="0"/>
        <v>10000000</v>
      </c>
      <c r="J65" s="282">
        <v>10000000</v>
      </c>
      <c r="K65" s="282">
        <v>0</v>
      </c>
      <c r="L65" s="283">
        <v>0</v>
      </c>
      <c r="M65" s="283">
        <v>0</v>
      </c>
      <c r="N65" s="284"/>
    </row>
    <row r="66" spans="1:14" ht="48" customHeight="1">
      <c r="A66" s="338"/>
      <c r="B66" s="293"/>
      <c r="C66" s="331"/>
      <c r="D66" s="290"/>
      <c r="E66" s="290"/>
      <c r="F66" s="290"/>
      <c r="G66" s="290"/>
      <c r="H66" s="291"/>
      <c r="I66" s="282"/>
      <c r="J66" s="282"/>
      <c r="K66" s="282"/>
      <c r="L66" s="283"/>
      <c r="M66" s="283"/>
      <c r="N66" s="284"/>
    </row>
    <row r="67" spans="1:14" ht="45">
      <c r="A67" s="338"/>
      <c r="B67" s="293"/>
      <c r="C67" s="185" t="s">
        <v>235</v>
      </c>
      <c r="D67" s="289" t="s">
        <v>236</v>
      </c>
      <c r="E67" s="182" t="s">
        <v>237</v>
      </c>
      <c r="F67" s="186">
        <v>1874</v>
      </c>
      <c r="G67" s="289" t="s">
        <v>238</v>
      </c>
      <c r="H67" s="320" t="s">
        <v>427</v>
      </c>
      <c r="I67" s="282">
        <f t="shared" si="0"/>
        <v>4000000</v>
      </c>
      <c r="J67" s="282">
        <v>4000000</v>
      </c>
      <c r="K67" s="282">
        <v>0</v>
      </c>
      <c r="L67" s="283">
        <v>0</v>
      </c>
      <c r="M67" s="283">
        <v>0</v>
      </c>
      <c r="N67" s="284"/>
    </row>
    <row r="68" spans="1:14" ht="14.25" customHeight="1">
      <c r="A68" s="338"/>
      <c r="B68" s="293"/>
      <c r="C68" s="187"/>
      <c r="D68" s="290"/>
      <c r="E68" s="184"/>
      <c r="F68" s="188"/>
      <c r="G68" s="290"/>
      <c r="H68" s="320"/>
      <c r="I68" s="282"/>
      <c r="J68" s="282"/>
      <c r="K68" s="282"/>
      <c r="L68" s="283"/>
      <c r="M68" s="283"/>
      <c r="N68" s="284"/>
    </row>
    <row r="69" spans="1:14" ht="45">
      <c r="A69" s="338"/>
      <c r="B69" s="293"/>
      <c r="C69" s="326" t="s">
        <v>239</v>
      </c>
      <c r="D69" s="320" t="s">
        <v>240</v>
      </c>
      <c r="E69" s="309" t="s">
        <v>241</v>
      </c>
      <c r="F69" s="321">
        <v>1</v>
      </c>
      <c r="G69" s="173" t="s">
        <v>242</v>
      </c>
      <c r="H69" s="174" t="s">
        <v>428</v>
      </c>
      <c r="I69" s="175">
        <f t="shared" si="0"/>
        <v>0</v>
      </c>
      <c r="J69" s="175">
        <v>0</v>
      </c>
      <c r="K69" s="175">
        <v>0</v>
      </c>
      <c r="L69" s="43">
        <v>0</v>
      </c>
      <c r="M69" s="43">
        <v>0</v>
      </c>
      <c r="N69" s="189" t="s">
        <v>493</v>
      </c>
    </row>
    <row r="70" spans="1:14" ht="63.75" customHeight="1">
      <c r="A70" s="338"/>
      <c r="B70" s="293"/>
      <c r="C70" s="326"/>
      <c r="D70" s="320"/>
      <c r="E70" s="310"/>
      <c r="F70" s="321"/>
      <c r="G70" s="289" t="s">
        <v>243</v>
      </c>
      <c r="H70" s="320" t="s">
        <v>429</v>
      </c>
      <c r="I70" s="282">
        <f t="shared" si="0"/>
        <v>4178868</v>
      </c>
      <c r="J70" s="282">
        <v>4178868</v>
      </c>
      <c r="K70" s="282">
        <v>0</v>
      </c>
      <c r="L70" s="283">
        <v>0</v>
      </c>
      <c r="M70" s="283">
        <v>0</v>
      </c>
      <c r="N70" s="284" t="s">
        <v>492</v>
      </c>
    </row>
    <row r="71" spans="1:14" ht="5.25" customHeight="1">
      <c r="A71" s="338"/>
      <c r="B71" s="293"/>
      <c r="C71" s="326"/>
      <c r="D71" s="320"/>
      <c r="E71" s="311"/>
      <c r="F71" s="321"/>
      <c r="G71" s="290"/>
      <c r="H71" s="320"/>
      <c r="I71" s="282"/>
      <c r="J71" s="282"/>
      <c r="K71" s="282"/>
      <c r="L71" s="283"/>
      <c r="M71" s="283"/>
      <c r="N71" s="284"/>
    </row>
    <row r="72" spans="1:14" ht="76.5" customHeight="1">
      <c r="A72" s="338"/>
      <c r="B72" s="293"/>
      <c r="C72" s="326" t="s">
        <v>244</v>
      </c>
      <c r="D72" s="320" t="s">
        <v>245</v>
      </c>
      <c r="E72" s="320" t="s">
        <v>246</v>
      </c>
      <c r="F72" s="282">
        <v>80</v>
      </c>
      <c r="G72" s="289" t="s">
        <v>247</v>
      </c>
      <c r="H72" s="309" t="s">
        <v>430</v>
      </c>
      <c r="I72" s="282">
        <f t="shared" si="0"/>
        <v>3264740</v>
      </c>
      <c r="J72" s="282">
        <v>3264740</v>
      </c>
      <c r="K72" s="282">
        <v>0</v>
      </c>
      <c r="L72" s="283">
        <v>0</v>
      </c>
      <c r="M72" s="283">
        <v>0</v>
      </c>
      <c r="N72" s="284"/>
    </row>
    <row r="73" spans="1:14" ht="2.25" customHeight="1">
      <c r="A73" s="338"/>
      <c r="B73" s="293"/>
      <c r="C73" s="326"/>
      <c r="D73" s="320"/>
      <c r="E73" s="320"/>
      <c r="F73" s="282"/>
      <c r="G73" s="290"/>
      <c r="H73" s="311"/>
      <c r="I73" s="282"/>
      <c r="J73" s="282"/>
      <c r="K73" s="282"/>
      <c r="L73" s="283"/>
      <c r="M73" s="283"/>
      <c r="N73" s="284"/>
    </row>
    <row r="74" spans="1:14" ht="33.75">
      <c r="A74" s="338"/>
      <c r="B74" s="293"/>
      <c r="C74" s="326" t="s">
        <v>248</v>
      </c>
      <c r="D74" s="320" t="s">
        <v>249</v>
      </c>
      <c r="E74" s="320" t="s">
        <v>250</v>
      </c>
      <c r="F74" s="282">
        <v>120</v>
      </c>
      <c r="G74" s="173" t="s">
        <v>251</v>
      </c>
      <c r="H74" s="174" t="s">
        <v>431</v>
      </c>
      <c r="I74" s="175">
        <f t="shared" si="0"/>
        <v>93000000</v>
      </c>
      <c r="J74" s="175">
        <v>53000000</v>
      </c>
      <c r="K74" s="175">
        <v>0</v>
      </c>
      <c r="L74" s="43">
        <v>40000000</v>
      </c>
      <c r="M74" s="43">
        <v>0</v>
      </c>
      <c r="N74" s="284"/>
    </row>
    <row r="75" spans="1:14" ht="38.25" customHeight="1">
      <c r="A75" s="338"/>
      <c r="B75" s="293"/>
      <c r="C75" s="326"/>
      <c r="D75" s="320"/>
      <c r="E75" s="320"/>
      <c r="F75" s="282"/>
      <c r="G75" s="289" t="s">
        <v>252</v>
      </c>
      <c r="H75" s="320" t="s">
        <v>432</v>
      </c>
      <c r="I75" s="282">
        <f t="shared" si="0"/>
        <v>10560000</v>
      </c>
      <c r="J75" s="282">
        <v>0</v>
      </c>
      <c r="K75" s="282">
        <v>10560000</v>
      </c>
      <c r="L75" s="283">
        <v>0</v>
      </c>
      <c r="M75" s="283">
        <v>0</v>
      </c>
      <c r="N75" s="284"/>
    </row>
    <row r="76" spans="1:14" ht="2.25" customHeight="1">
      <c r="A76" s="338"/>
      <c r="B76" s="293"/>
      <c r="C76" s="326"/>
      <c r="D76" s="320"/>
      <c r="E76" s="320"/>
      <c r="F76" s="282"/>
      <c r="G76" s="290"/>
      <c r="H76" s="320"/>
      <c r="I76" s="282"/>
      <c r="J76" s="282"/>
      <c r="K76" s="282"/>
      <c r="L76" s="283"/>
      <c r="M76" s="283"/>
      <c r="N76" s="284"/>
    </row>
    <row r="77" spans="1:14" ht="63.75" customHeight="1">
      <c r="A77" s="338" t="s">
        <v>155</v>
      </c>
      <c r="B77" s="293"/>
      <c r="C77" s="326" t="s">
        <v>253</v>
      </c>
      <c r="D77" s="320" t="s">
        <v>254</v>
      </c>
      <c r="E77" s="320" t="s">
        <v>255</v>
      </c>
      <c r="F77" s="321">
        <v>0.1</v>
      </c>
      <c r="G77" s="289" t="s">
        <v>256</v>
      </c>
      <c r="H77" s="289" t="s">
        <v>433</v>
      </c>
      <c r="I77" s="282">
        <f aca="true" t="shared" si="1" ref="I77:I126">SUM(J77:M77)</f>
        <v>2220023</v>
      </c>
      <c r="J77" s="282">
        <v>2220023</v>
      </c>
      <c r="K77" s="282">
        <v>0</v>
      </c>
      <c r="L77" s="283">
        <v>0</v>
      </c>
      <c r="M77" s="283">
        <v>0</v>
      </c>
      <c r="N77" s="284"/>
    </row>
    <row r="78" spans="1:14" ht="25.5" customHeight="1">
      <c r="A78" s="338"/>
      <c r="B78" s="293"/>
      <c r="C78" s="326"/>
      <c r="D78" s="320"/>
      <c r="E78" s="320"/>
      <c r="F78" s="321"/>
      <c r="G78" s="290"/>
      <c r="H78" s="290"/>
      <c r="I78" s="282"/>
      <c r="J78" s="282"/>
      <c r="K78" s="282"/>
      <c r="L78" s="283"/>
      <c r="M78" s="283"/>
      <c r="N78" s="284"/>
    </row>
    <row r="79" spans="1:14" ht="11.25">
      <c r="A79" s="338"/>
      <c r="B79" s="293"/>
      <c r="C79" s="332" t="s">
        <v>257</v>
      </c>
      <c r="D79" s="320" t="s">
        <v>258</v>
      </c>
      <c r="E79" s="320" t="s">
        <v>259</v>
      </c>
      <c r="F79" s="282">
        <v>500</v>
      </c>
      <c r="G79" s="289" t="s">
        <v>260</v>
      </c>
      <c r="H79" s="289" t="s">
        <v>434</v>
      </c>
      <c r="I79" s="282">
        <f t="shared" si="1"/>
        <v>4000000</v>
      </c>
      <c r="J79" s="282">
        <v>4000000</v>
      </c>
      <c r="K79" s="282">
        <v>0</v>
      </c>
      <c r="L79" s="283">
        <v>0</v>
      </c>
      <c r="M79" s="283">
        <v>0</v>
      </c>
      <c r="N79" s="284"/>
    </row>
    <row r="80" spans="1:14" ht="87" customHeight="1">
      <c r="A80" s="338"/>
      <c r="B80" s="293"/>
      <c r="C80" s="332"/>
      <c r="D80" s="320"/>
      <c r="E80" s="320"/>
      <c r="F80" s="282"/>
      <c r="G80" s="290"/>
      <c r="H80" s="290"/>
      <c r="I80" s="282"/>
      <c r="J80" s="282"/>
      <c r="K80" s="282"/>
      <c r="L80" s="283"/>
      <c r="M80" s="283"/>
      <c r="N80" s="284"/>
    </row>
    <row r="81" spans="1:14" ht="26.25" customHeight="1">
      <c r="A81" s="338"/>
      <c r="B81" s="293"/>
      <c r="C81" s="285" t="s">
        <v>494</v>
      </c>
      <c r="D81" s="286"/>
      <c r="E81" s="286"/>
      <c r="F81" s="286"/>
      <c r="G81" s="286"/>
      <c r="H81" s="287"/>
      <c r="I81" s="288">
        <f>SUM(I62:I80)</f>
        <v>143574244</v>
      </c>
      <c r="J81" s="288"/>
      <c r="K81" s="288"/>
      <c r="L81" s="288"/>
      <c r="M81" s="288"/>
      <c r="N81" s="288"/>
    </row>
    <row r="82" spans="1:14" ht="22.5">
      <c r="A82" s="338"/>
      <c r="B82" s="293"/>
      <c r="C82" s="289" t="s">
        <v>261</v>
      </c>
      <c r="D82" s="289" t="s">
        <v>262</v>
      </c>
      <c r="E82" s="289" t="s">
        <v>263</v>
      </c>
      <c r="F82" s="289">
        <v>1000</v>
      </c>
      <c r="G82" s="173" t="s">
        <v>264</v>
      </c>
      <c r="H82" s="180" t="s">
        <v>435</v>
      </c>
      <c r="I82" s="175">
        <f t="shared" si="1"/>
        <v>46000000</v>
      </c>
      <c r="J82" s="175">
        <v>46000000</v>
      </c>
      <c r="K82" s="175">
        <v>0</v>
      </c>
      <c r="L82" s="43">
        <v>0</v>
      </c>
      <c r="M82" s="43">
        <v>0</v>
      </c>
      <c r="N82" s="284" t="s">
        <v>496</v>
      </c>
    </row>
    <row r="83" spans="1:14" ht="54" customHeight="1">
      <c r="A83" s="338"/>
      <c r="B83" s="293"/>
      <c r="C83" s="291"/>
      <c r="D83" s="291"/>
      <c r="E83" s="291"/>
      <c r="F83" s="291"/>
      <c r="G83" s="173" t="s">
        <v>265</v>
      </c>
      <c r="H83" s="180" t="s">
        <v>436</v>
      </c>
      <c r="I83" s="175">
        <f t="shared" si="1"/>
        <v>4505342</v>
      </c>
      <c r="J83" s="175">
        <v>4505342</v>
      </c>
      <c r="K83" s="175">
        <v>0</v>
      </c>
      <c r="L83" s="43">
        <v>0</v>
      </c>
      <c r="M83" s="43">
        <v>0</v>
      </c>
      <c r="N83" s="284"/>
    </row>
    <row r="84" spans="1:14" ht="22.5">
      <c r="A84" s="338"/>
      <c r="B84" s="293"/>
      <c r="C84" s="291"/>
      <c r="D84" s="291"/>
      <c r="E84" s="291"/>
      <c r="F84" s="291"/>
      <c r="G84" s="173" t="s">
        <v>266</v>
      </c>
      <c r="H84" s="180" t="s">
        <v>437</v>
      </c>
      <c r="I84" s="175">
        <f t="shared" si="1"/>
        <v>37000000</v>
      </c>
      <c r="J84" s="175">
        <v>37000000</v>
      </c>
      <c r="K84" s="175">
        <v>0</v>
      </c>
      <c r="L84" s="43">
        <v>0</v>
      </c>
      <c r="M84" s="43">
        <v>0</v>
      </c>
      <c r="N84" s="284"/>
    </row>
    <row r="85" spans="1:14" ht="25.5" customHeight="1">
      <c r="A85" s="338"/>
      <c r="B85" s="293"/>
      <c r="C85" s="291"/>
      <c r="D85" s="291"/>
      <c r="E85" s="291"/>
      <c r="F85" s="291"/>
      <c r="G85" s="289" t="s">
        <v>65</v>
      </c>
      <c r="H85" s="289" t="s">
        <v>438</v>
      </c>
      <c r="I85" s="282">
        <f t="shared" si="1"/>
        <v>0</v>
      </c>
      <c r="J85" s="282">
        <v>0</v>
      </c>
      <c r="K85" s="282">
        <v>0</v>
      </c>
      <c r="L85" s="283">
        <v>0</v>
      </c>
      <c r="M85" s="283">
        <v>0</v>
      </c>
      <c r="N85" s="284"/>
    </row>
    <row r="86" spans="1:14" ht="30.75" customHeight="1">
      <c r="A86" s="338"/>
      <c r="B86" s="294"/>
      <c r="C86" s="290"/>
      <c r="D86" s="290"/>
      <c r="E86" s="290"/>
      <c r="F86" s="290"/>
      <c r="G86" s="290"/>
      <c r="H86" s="290"/>
      <c r="I86" s="282"/>
      <c r="J86" s="282"/>
      <c r="K86" s="282"/>
      <c r="L86" s="283"/>
      <c r="M86" s="283"/>
      <c r="N86" s="284"/>
    </row>
    <row r="87" spans="1:14" ht="27" customHeight="1">
      <c r="A87" s="339"/>
      <c r="B87" s="183"/>
      <c r="C87" s="285" t="s">
        <v>495</v>
      </c>
      <c r="D87" s="286"/>
      <c r="E87" s="286"/>
      <c r="F87" s="286"/>
      <c r="G87" s="286"/>
      <c r="H87" s="287"/>
      <c r="I87" s="288">
        <f>SUM(I82:I86)</f>
        <v>87505342</v>
      </c>
      <c r="J87" s="288"/>
      <c r="K87" s="288"/>
      <c r="L87" s="288"/>
      <c r="M87" s="288"/>
      <c r="N87" s="288"/>
    </row>
    <row r="88" spans="1:14" ht="71.25" customHeight="1">
      <c r="A88" s="340" t="s">
        <v>267</v>
      </c>
      <c r="B88" s="292" t="s">
        <v>268</v>
      </c>
      <c r="C88" s="316" t="s">
        <v>269</v>
      </c>
      <c r="D88" s="320" t="s">
        <v>270</v>
      </c>
      <c r="E88" s="320" t="s">
        <v>271</v>
      </c>
      <c r="F88" s="321">
        <v>1</v>
      </c>
      <c r="G88" s="174" t="s">
        <v>272</v>
      </c>
      <c r="H88" s="180" t="s">
        <v>497</v>
      </c>
      <c r="I88" s="175">
        <f t="shared" si="1"/>
        <v>99451846</v>
      </c>
      <c r="J88" s="175">
        <v>99451846</v>
      </c>
      <c r="K88" s="175">
        <v>0</v>
      </c>
      <c r="L88" s="43">
        <v>0</v>
      </c>
      <c r="M88" s="43">
        <v>0</v>
      </c>
      <c r="N88" s="284" t="s">
        <v>500</v>
      </c>
    </row>
    <row r="89" spans="1:14" ht="35.25" customHeight="1">
      <c r="A89" s="341"/>
      <c r="B89" s="293"/>
      <c r="C89" s="316"/>
      <c r="D89" s="320"/>
      <c r="E89" s="320"/>
      <c r="F89" s="321"/>
      <c r="G89" s="174" t="s">
        <v>274</v>
      </c>
      <c r="H89" s="180" t="s">
        <v>275</v>
      </c>
      <c r="I89" s="175">
        <f t="shared" si="1"/>
        <v>39608270</v>
      </c>
      <c r="J89" s="175">
        <v>39608270</v>
      </c>
      <c r="K89" s="175">
        <v>0</v>
      </c>
      <c r="L89" s="43">
        <v>0</v>
      </c>
      <c r="M89" s="43">
        <v>0</v>
      </c>
      <c r="N89" s="284"/>
    </row>
    <row r="90" spans="1:14" ht="49.5" customHeight="1">
      <c r="A90" s="338" t="s">
        <v>267</v>
      </c>
      <c r="B90" s="293"/>
      <c r="C90" s="316"/>
      <c r="D90" s="320"/>
      <c r="E90" s="320"/>
      <c r="F90" s="321"/>
      <c r="G90" s="174" t="s">
        <v>278</v>
      </c>
      <c r="H90" s="174" t="s">
        <v>471</v>
      </c>
      <c r="I90" s="175">
        <f t="shared" si="1"/>
        <v>116027154</v>
      </c>
      <c r="J90" s="175">
        <v>116027154</v>
      </c>
      <c r="K90" s="175">
        <v>0</v>
      </c>
      <c r="L90" s="43">
        <v>0</v>
      </c>
      <c r="M90" s="43">
        <v>0</v>
      </c>
      <c r="N90" s="284"/>
    </row>
    <row r="91" spans="1:14" ht="33.75">
      <c r="A91" s="338"/>
      <c r="B91" s="293"/>
      <c r="C91" s="316"/>
      <c r="D91" s="320"/>
      <c r="E91" s="320"/>
      <c r="F91" s="321"/>
      <c r="G91" s="174" t="s">
        <v>279</v>
      </c>
      <c r="H91" s="174" t="s">
        <v>280</v>
      </c>
      <c r="I91" s="175">
        <f t="shared" si="1"/>
        <v>28772000</v>
      </c>
      <c r="J91" s="175">
        <v>28772000</v>
      </c>
      <c r="K91" s="175">
        <v>0</v>
      </c>
      <c r="L91" s="43">
        <v>0</v>
      </c>
      <c r="M91" s="43">
        <v>0</v>
      </c>
      <c r="N91" s="107" t="s">
        <v>499</v>
      </c>
    </row>
    <row r="92" spans="1:14" ht="65.25" customHeight="1">
      <c r="A92" s="338"/>
      <c r="B92" s="293"/>
      <c r="C92" s="320" t="s">
        <v>283</v>
      </c>
      <c r="D92" s="320" t="s">
        <v>284</v>
      </c>
      <c r="E92" s="320" t="s">
        <v>285</v>
      </c>
      <c r="F92" s="321">
        <v>0.6</v>
      </c>
      <c r="G92" s="174" t="s">
        <v>286</v>
      </c>
      <c r="H92" s="174" t="s">
        <v>287</v>
      </c>
      <c r="I92" s="175">
        <f t="shared" si="1"/>
        <v>46209648</v>
      </c>
      <c r="J92" s="175">
        <v>46209648</v>
      </c>
      <c r="K92" s="175">
        <v>0</v>
      </c>
      <c r="L92" s="43">
        <v>0</v>
      </c>
      <c r="M92" s="43">
        <v>0</v>
      </c>
      <c r="N92" s="177" t="s">
        <v>501</v>
      </c>
    </row>
    <row r="93" spans="1:14" ht="42" customHeight="1">
      <c r="A93" s="338"/>
      <c r="B93" s="293"/>
      <c r="C93" s="320"/>
      <c r="D93" s="320"/>
      <c r="E93" s="320"/>
      <c r="F93" s="321"/>
      <c r="G93" s="174" t="s">
        <v>288</v>
      </c>
      <c r="H93" s="172" t="s">
        <v>289</v>
      </c>
      <c r="I93" s="175">
        <f t="shared" si="1"/>
        <v>0</v>
      </c>
      <c r="J93" s="175">
        <v>0</v>
      </c>
      <c r="K93" s="175">
        <v>0</v>
      </c>
      <c r="L93" s="43">
        <v>0</v>
      </c>
      <c r="M93" s="43">
        <v>0</v>
      </c>
      <c r="N93" s="107" t="s">
        <v>499</v>
      </c>
    </row>
    <row r="94" spans="1:14" ht="51" customHeight="1">
      <c r="A94" s="338"/>
      <c r="B94" s="293"/>
      <c r="C94" s="320"/>
      <c r="D94" s="320"/>
      <c r="E94" s="320"/>
      <c r="F94" s="321"/>
      <c r="G94" s="289" t="s">
        <v>291</v>
      </c>
      <c r="H94" s="289" t="s">
        <v>498</v>
      </c>
      <c r="I94" s="282">
        <f t="shared" si="1"/>
        <v>3917688</v>
      </c>
      <c r="J94" s="282">
        <v>3917688</v>
      </c>
      <c r="K94" s="282">
        <v>0</v>
      </c>
      <c r="L94" s="283">
        <v>0</v>
      </c>
      <c r="M94" s="283">
        <v>0</v>
      </c>
      <c r="N94" s="284" t="s">
        <v>502</v>
      </c>
    </row>
    <row r="95" spans="1:14" ht="6.75" customHeight="1">
      <c r="A95" s="338"/>
      <c r="B95" s="293"/>
      <c r="C95" s="320"/>
      <c r="D95" s="320"/>
      <c r="E95" s="320"/>
      <c r="F95" s="321"/>
      <c r="G95" s="290"/>
      <c r="H95" s="290"/>
      <c r="I95" s="282"/>
      <c r="J95" s="282"/>
      <c r="K95" s="282"/>
      <c r="L95" s="283"/>
      <c r="M95" s="283"/>
      <c r="N95" s="284"/>
    </row>
    <row r="96" spans="1:14" ht="31.5" customHeight="1">
      <c r="A96" s="338"/>
      <c r="B96" s="293"/>
      <c r="C96" s="285" t="s">
        <v>503</v>
      </c>
      <c r="D96" s="286"/>
      <c r="E96" s="286"/>
      <c r="F96" s="286"/>
      <c r="G96" s="286"/>
      <c r="H96" s="287"/>
      <c r="I96" s="288">
        <f>SUM(I88:I95)</f>
        <v>333986606</v>
      </c>
      <c r="J96" s="288"/>
      <c r="K96" s="288"/>
      <c r="L96" s="288"/>
      <c r="M96" s="288"/>
      <c r="N96" s="288"/>
    </row>
    <row r="97" spans="1:14" ht="38.25" customHeight="1">
      <c r="A97" s="338"/>
      <c r="B97" s="292" t="s">
        <v>300</v>
      </c>
      <c r="C97" s="289" t="s">
        <v>301</v>
      </c>
      <c r="D97" s="316" t="s">
        <v>302</v>
      </c>
      <c r="E97" s="316" t="s">
        <v>303</v>
      </c>
      <c r="F97" s="321">
        <v>0.8</v>
      </c>
      <c r="G97" s="289" t="s">
        <v>304</v>
      </c>
      <c r="H97" s="289" t="s">
        <v>305</v>
      </c>
      <c r="I97" s="282">
        <f t="shared" si="1"/>
        <v>3264740</v>
      </c>
      <c r="J97" s="282">
        <v>3264740</v>
      </c>
      <c r="K97" s="282">
        <v>0</v>
      </c>
      <c r="L97" s="283">
        <v>0</v>
      </c>
      <c r="M97" s="283">
        <v>0</v>
      </c>
      <c r="N97" s="284" t="s">
        <v>509</v>
      </c>
    </row>
    <row r="98" spans="1:14" ht="15" customHeight="1">
      <c r="A98" s="338"/>
      <c r="B98" s="293"/>
      <c r="C98" s="290"/>
      <c r="D98" s="316"/>
      <c r="E98" s="316"/>
      <c r="F98" s="321"/>
      <c r="G98" s="290"/>
      <c r="H98" s="290"/>
      <c r="I98" s="282"/>
      <c r="J98" s="282"/>
      <c r="K98" s="282"/>
      <c r="L98" s="283"/>
      <c r="M98" s="283"/>
      <c r="N98" s="284"/>
    </row>
    <row r="99" spans="1:14" ht="25.5" customHeight="1">
      <c r="A99" s="338"/>
      <c r="B99" s="293"/>
      <c r="C99" s="316" t="s">
        <v>306</v>
      </c>
      <c r="D99" s="289" t="s">
        <v>307</v>
      </c>
      <c r="E99" s="289" t="s">
        <v>308</v>
      </c>
      <c r="F99" s="289">
        <v>150</v>
      </c>
      <c r="G99" s="289" t="s">
        <v>309</v>
      </c>
      <c r="H99" s="289" t="s">
        <v>310</v>
      </c>
      <c r="I99" s="282">
        <f t="shared" si="1"/>
        <v>40499426</v>
      </c>
      <c r="J99" s="282">
        <v>3917688</v>
      </c>
      <c r="K99" s="282">
        <v>0</v>
      </c>
      <c r="L99" s="283">
        <v>36581738</v>
      </c>
      <c r="M99" s="283">
        <v>0</v>
      </c>
      <c r="N99" s="284"/>
    </row>
    <row r="100" spans="1:14" ht="11.25">
      <c r="A100" s="338"/>
      <c r="B100" s="294"/>
      <c r="C100" s="316"/>
      <c r="D100" s="290"/>
      <c r="E100" s="290"/>
      <c r="F100" s="290"/>
      <c r="G100" s="290"/>
      <c r="H100" s="290"/>
      <c r="I100" s="282"/>
      <c r="J100" s="282"/>
      <c r="K100" s="282"/>
      <c r="L100" s="283"/>
      <c r="M100" s="283"/>
      <c r="N100" s="284"/>
    </row>
    <row r="101" spans="1:14" ht="22.5">
      <c r="A101" s="338"/>
      <c r="B101" s="292" t="s">
        <v>311</v>
      </c>
      <c r="C101" s="309" t="s">
        <v>312</v>
      </c>
      <c r="D101" s="289" t="s">
        <v>313</v>
      </c>
      <c r="E101" s="289" t="s">
        <v>314</v>
      </c>
      <c r="F101" s="333">
        <v>0.25</v>
      </c>
      <c r="G101" s="289" t="s">
        <v>315</v>
      </c>
      <c r="H101" s="190" t="s">
        <v>316</v>
      </c>
      <c r="I101" s="282">
        <f>SUM(J101:J102)</f>
        <v>62116179</v>
      </c>
      <c r="J101" s="175">
        <v>22116179</v>
      </c>
      <c r="K101" s="175">
        <v>0</v>
      </c>
      <c r="L101" s="43">
        <v>0</v>
      </c>
      <c r="M101" s="43">
        <v>0</v>
      </c>
      <c r="N101" s="284"/>
    </row>
    <row r="102" spans="1:14" ht="29.25" customHeight="1">
      <c r="A102" s="338"/>
      <c r="B102" s="293"/>
      <c r="C102" s="310"/>
      <c r="D102" s="291"/>
      <c r="E102" s="291"/>
      <c r="F102" s="291"/>
      <c r="G102" s="291"/>
      <c r="H102" s="191" t="s">
        <v>317</v>
      </c>
      <c r="I102" s="282"/>
      <c r="J102" s="175">
        <v>40000000</v>
      </c>
      <c r="K102" s="175">
        <v>0</v>
      </c>
      <c r="L102" s="43">
        <v>0</v>
      </c>
      <c r="M102" s="43">
        <v>0</v>
      </c>
      <c r="N102" s="284"/>
    </row>
    <row r="103" spans="1:14" ht="11.25">
      <c r="A103" s="338"/>
      <c r="B103" s="293"/>
      <c r="C103" s="310"/>
      <c r="D103" s="291"/>
      <c r="E103" s="291"/>
      <c r="F103" s="291"/>
      <c r="G103" s="291"/>
      <c r="H103" s="309" t="s">
        <v>505</v>
      </c>
      <c r="I103" s="282">
        <f t="shared" si="1"/>
        <v>100000000</v>
      </c>
      <c r="J103" s="282">
        <v>100000000</v>
      </c>
      <c r="K103" s="282">
        <v>0</v>
      </c>
      <c r="L103" s="283">
        <v>0</v>
      </c>
      <c r="M103" s="283">
        <v>0</v>
      </c>
      <c r="N103" s="284"/>
    </row>
    <row r="104" spans="1:14" ht="48" customHeight="1">
      <c r="A104" s="338"/>
      <c r="B104" s="293"/>
      <c r="C104" s="311"/>
      <c r="D104" s="290"/>
      <c r="E104" s="290"/>
      <c r="F104" s="290"/>
      <c r="G104" s="290"/>
      <c r="H104" s="311"/>
      <c r="I104" s="282"/>
      <c r="J104" s="282"/>
      <c r="K104" s="282"/>
      <c r="L104" s="283"/>
      <c r="M104" s="283"/>
      <c r="N104" s="284"/>
    </row>
    <row r="105" spans="1:14" ht="12.75" customHeight="1">
      <c r="A105" s="338"/>
      <c r="B105" s="293"/>
      <c r="C105" s="327" t="s">
        <v>319</v>
      </c>
      <c r="D105" s="333" t="s">
        <v>320</v>
      </c>
      <c r="E105" s="289" t="s">
        <v>321</v>
      </c>
      <c r="F105" s="289">
        <v>11</v>
      </c>
      <c r="G105" s="289" t="s">
        <v>322</v>
      </c>
      <c r="H105" s="289" t="s">
        <v>504</v>
      </c>
      <c r="I105" s="282">
        <f>SUM(J105:M107)</f>
        <v>4831816</v>
      </c>
      <c r="J105" s="282">
        <v>4831816</v>
      </c>
      <c r="K105" s="282">
        <v>0</v>
      </c>
      <c r="L105" s="283">
        <v>0</v>
      </c>
      <c r="M105" s="283">
        <v>0</v>
      </c>
      <c r="N105" s="284"/>
    </row>
    <row r="106" spans="1:14" ht="11.25">
      <c r="A106" s="338"/>
      <c r="B106" s="293"/>
      <c r="C106" s="334"/>
      <c r="D106" s="335"/>
      <c r="E106" s="291"/>
      <c r="F106" s="291"/>
      <c r="G106" s="291"/>
      <c r="H106" s="291"/>
      <c r="I106" s="282"/>
      <c r="J106" s="282"/>
      <c r="K106" s="282"/>
      <c r="L106" s="283"/>
      <c r="M106" s="283"/>
      <c r="N106" s="284"/>
    </row>
    <row r="107" spans="1:14" ht="67.5" customHeight="1">
      <c r="A107" s="338" t="s">
        <v>267</v>
      </c>
      <c r="B107" s="183"/>
      <c r="C107" s="328"/>
      <c r="D107" s="336"/>
      <c r="E107" s="290"/>
      <c r="F107" s="290"/>
      <c r="G107" s="290"/>
      <c r="H107" s="290"/>
      <c r="I107" s="282"/>
      <c r="J107" s="282"/>
      <c r="K107" s="282"/>
      <c r="L107" s="283"/>
      <c r="M107" s="283"/>
      <c r="N107" s="284"/>
    </row>
    <row r="108" spans="1:14" ht="22.5">
      <c r="A108" s="338"/>
      <c r="B108" s="292" t="s">
        <v>324</v>
      </c>
      <c r="C108" s="309" t="s">
        <v>325</v>
      </c>
      <c r="D108" s="309" t="s">
        <v>326</v>
      </c>
      <c r="E108" s="309" t="s">
        <v>327</v>
      </c>
      <c r="F108" s="313">
        <v>1000</v>
      </c>
      <c r="G108" s="180" t="s">
        <v>328</v>
      </c>
      <c r="H108" s="174" t="s">
        <v>507</v>
      </c>
      <c r="I108" s="175">
        <f t="shared" si="1"/>
        <v>44531680</v>
      </c>
      <c r="J108" s="175">
        <v>8749504</v>
      </c>
      <c r="K108" s="175">
        <v>0</v>
      </c>
      <c r="L108" s="43">
        <v>35782176</v>
      </c>
      <c r="M108" s="43">
        <v>0</v>
      </c>
      <c r="N108" s="284"/>
    </row>
    <row r="109" spans="1:14" ht="22.5">
      <c r="A109" s="338"/>
      <c r="B109" s="293"/>
      <c r="C109" s="310"/>
      <c r="D109" s="310"/>
      <c r="E109" s="310"/>
      <c r="F109" s="314"/>
      <c r="G109" s="173" t="s">
        <v>330</v>
      </c>
      <c r="H109" s="172" t="s">
        <v>331</v>
      </c>
      <c r="I109" s="175">
        <f t="shared" si="1"/>
        <v>3656509</v>
      </c>
      <c r="J109" s="175">
        <v>3656509</v>
      </c>
      <c r="K109" s="175">
        <v>0</v>
      </c>
      <c r="L109" s="43">
        <v>0</v>
      </c>
      <c r="M109" s="43">
        <v>0</v>
      </c>
      <c r="N109" s="284"/>
    </row>
    <row r="110" spans="1:14" ht="25.5" customHeight="1">
      <c r="A110" s="338"/>
      <c r="B110" s="293"/>
      <c r="C110" s="310"/>
      <c r="D110" s="310"/>
      <c r="E110" s="310"/>
      <c r="F110" s="314"/>
      <c r="G110" s="289" t="s">
        <v>332</v>
      </c>
      <c r="H110" s="309" t="s">
        <v>506</v>
      </c>
      <c r="I110" s="282">
        <f t="shared" si="1"/>
        <v>12928371</v>
      </c>
      <c r="J110" s="282">
        <v>12928371</v>
      </c>
      <c r="K110" s="282">
        <v>0</v>
      </c>
      <c r="L110" s="283">
        <v>0</v>
      </c>
      <c r="M110" s="283">
        <v>0</v>
      </c>
      <c r="N110" s="284"/>
    </row>
    <row r="111" spans="1:14" ht="11.25">
      <c r="A111" s="338"/>
      <c r="B111" s="294"/>
      <c r="C111" s="311"/>
      <c r="D111" s="311"/>
      <c r="E111" s="311"/>
      <c r="F111" s="315"/>
      <c r="G111" s="290"/>
      <c r="H111" s="311"/>
      <c r="I111" s="282"/>
      <c r="J111" s="282"/>
      <c r="K111" s="282"/>
      <c r="L111" s="283"/>
      <c r="M111" s="283"/>
      <c r="N111" s="284"/>
    </row>
    <row r="112" spans="1:14" ht="33.75">
      <c r="A112" s="338"/>
      <c r="B112" s="292" t="s">
        <v>334</v>
      </c>
      <c r="C112" s="309" t="s">
        <v>335</v>
      </c>
      <c r="D112" s="309" t="s">
        <v>336</v>
      </c>
      <c r="E112" s="289" t="s">
        <v>337</v>
      </c>
      <c r="F112" s="333">
        <v>1</v>
      </c>
      <c r="G112" s="173" t="s">
        <v>98</v>
      </c>
      <c r="H112" s="190" t="s">
        <v>338</v>
      </c>
      <c r="I112" s="175">
        <f t="shared" si="1"/>
        <v>4178868</v>
      </c>
      <c r="J112" s="175">
        <v>4178868</v>
      </c>
      <c r="K112" s="175">
        <v>0</v>
      </c>
      <c r="L112" s="43">
        <v>0</v>
      </c>
      <c r="M112" s="43">
        <v>0</v>
      </c>
      <c r="N112" s="284"/>
    </row>
    <row r="113" spans="1:14" ht="43.5" customHeight="1">
      <c r="A113" s="338"/>
      <c r="B113" s="293"/>
      <c r="C113" s="310"/>
      <c r="D113" s="310"/>
      <c r="E113" s="291"/>
      <c r="F113" s="291"/>
      <c r="G113" s="180" t="s">
        <v>339</v>
      </c>
      <c r="H113" s="180" t="s">
        <v>340</v>
      </c>
      <c r="I113" s="175">
        <f t="shared" si="1"/>
        <v>1893549</v>
      </c>
      <c r="J113" s="175">
        <v>1893549</v>
      </c>
      <c r="K113" s="175">
        <v>0</v>
      </c>
      <c r="L113" s="43">
        <v>0</v>
      </c>
      <c r="M113" s="43">
        <v>0</v>
      </c>
      <c r="N113" s="284"/>
    </row>
    <row r="114" spans="1:14" ht="28.5" customHeight="1">
      <c r="A114" s="339"/>
      <c r="B114" s="318" t="s">
        <v>508</v>
      </c>
      <c r="C114" s="347"/>
      <c r="D114" s="347"/>
      <c r="E114" s="347"/>
      <c r="F114" s="347"/>
      <c r="G114" s="347"/>
      <c r="H114" s="347"/>
      <c r="I114" s="288">
        <f>SUM(I97:I113)</f>
        <v>277901138</v>
      </c>
      <c r="J114" s="288"/>
      <c r="K114" s="288"/>
      <c r="L114" s="288"/>
      <c r="M114" s="288"/>
      <c r="N114" s="284"/>
    </row>
    <row r="115" spans="1:14" ht="56.25" customHeight="1">
      <c r="A115" s="292" t="s">
        <v>350</v>
      </c>
      <c r="B115" s="308" t="s">
        <v>351</v>
      </c>
      <c r="C115" s="320" t="s">
        <v>352</v>
      </c>
      <c r="D115" s="309" t="s">
        <v>353</v>
      </c>
      <c r="E115" s="309" t="s">
        <v>354</v>
      </c>
      <c r="F115" s="333">
        <v>0.15</v>
      </c>
      <c r="G115" s="174" t="s">
        <v>355</v>
      </c>
      <c r="H115" s="174" t="s">
        <v>440</v>
      </c>
      <c r="I115" s="175">
        <f t="shared" si="1"/>
        <v>3091468</v>
      </c>
      <c r="J115" s="175">
        <v>3091468</v>
      </c>
      <c r="K115" s="175">
        <v>0</v>
      </c>
      <c r="L115" s="43">
        <v>0</v>
      </c>
      <c r="M115" s="43">
        <v>0</v>
      </c>
      <c r="N115" s="284" t="s">
        <v>509</v>
      </c>
    </row>
    <row r="116" spans="1:14" ht="45">
      <c r="A116" s="293"/>
      <c r="B116" s="308"/>
      <c r="C116" s="320"/>
      <c r="D116" s="310"/>
      <c r="E116" s="310"/>
      <c r="F116" s="335"/>
      <c r="G116" s="174" t="s">
        <v>356</v>
      </c>
      <c r="H116" s="174" t="s">
        <v>441</v>
      </c>
      <c r="I116" s="175">
        <f t="shared" si="1"/>
        <v>3091468</v>
      </c>
      <c r="J116" s="175">
        <v>3091468</v>
      </c>
      <c r="K116" s="175">
        <v>0</v>
      </c>
      <c r="L116" s="43">
        <v>0</v>
      </c>
      <c r="M116" s="43">
        <v>0</v>
      </c>
      <c r="N116" s="284"/>
    </row>
    <row r="117" spans="1:14" ht="22.5">
      <c r="A117" s="293"/>
      <c r="B117" s="308"/>
      <c r="C117" s="320"/>
      <c r="D117" s="310"/>
      <c r="E117" s="310"/>
      <c r="F117" s="335"/>
      <c r="G117" s="174" t="s">
        <v>357</v>
      </c>
      <c r="H117" s="174" t="s">
        <v>442</v>
      </c>
      <c r="I117" s="175">
        <f t="shared" si="1"/>
        <v>3091468</v>
      </c>
      <c r="J117" s="175">
        <v>3091468</v>
      </c>
      <c r="K117" s="175">
        <v>0</v>
      </c>
      <c r="L117" s="43">
        <v>0</v>
      </c>
      <c r="M117" s="43">
        <v>0</v>
      </c>
      <c r="N117" s="284"/>
    </row>
    <row r="118" spans="1:14" ht="35.25" customHeight="1">
      <c r="A118" s="293"/>
      <c r="B118" s="308"/>
      <c r="C118" s="320"/>
      <c r="D118" s="310"/>
      <c r="E118" s="310"/>
      <c r="F118" s="335"/>
      <c r="G118" s="174" t="s">
        <v>358</v>
      </c>
      <c r="H118" s="174" t="s">
        <v>443</v>
      </c>
      <c r="I118" s="175">
        <f t="shared" si="1"/>
        <v>3134151</v>
      </c>
      <c r="J118" s="175">
        <v>3134151</v>
      </c>
      <c r="K118" s="175">
        <v>0</v>
      </c>
      <c r="L118" s="43">
        <v>0</v>
      </c>
      <c r="M118" s="43">
        <v>0</v>
      </c>
      <c r="N118" s="284"/>
    </row>
    <row r="119" spans="1:14" ht="45">
      <c r="A119" s="293"/>
      <c r="B119" s="308"/>
      <c r="C119" s="320"/>
      <c r="D119" s="310"/>
      <c r="E119" s="310"/>
      <c r="F119" s="335"/>
      <c r="G119" s="174" t="s">
        <v>359</v>
      </c>
      <c r="H119" s="174" t="s">
        <v>444</v>
      </c>
      <c r="I119" s="175">
        <f t="shared" si="1"/>
        <v>2742382</v>
      </c>
      <c r="J119" s="175">
        <v>2742382</v>
      </c>
      <c r="K119" s="175">
        <v>0</v>
      </c>
      <c r="L119" s="43">
        <v>0</v>
      </c>
      <c r="M119" s="43">
        <v>0</v>
      </c>
      <c r="N119" s="284"/>
    </row>
    <row r="120" spans="1:14" ht="22.5">
      <c r="A120" s="293"/>
      <c r="B120" s="308"/>
      <c r="C120" s="320"/>
      <c r="D120" s="310"/>
      <c r="E120" s="310"/>
      <c r="F120" s="335"/>
      <c r="G120" s="289" t="s">
        <v>360</v>
      </c>
      <c r="H120" s="174" t="s">
        <v>445</v>
      </c>
      <c r="I120" s="175">
        <f t="shared" si="1"/>
        <v>3091468</v>
      </c>
      <c r="J120" s="175">
        <v>3091468</v>
      </c>
      <c r="K120" s="175">
        <v>0</v>
      </c>
      <c r="L120" s="43">
        <v>0</v>
      </c>
      <c r="M120" s="43">
        <v>0</v>
      </c>
      <c r="N120" s="284"/>
    </row>
    <row r="121" spans="1:14" ht="22.5">
      <c r="A121" s="293"/>
      <c r="B121" s="308"/>
      <c r="C121" s="320"/>
      <c r="D121" s="310"/>
      <c r="E121" s="310"/>
      <c r="F121" s="335"/>
      <c r="G121" s="291"/>
      <c r="H121" s="174" t="s">
        <v>446</v>
      </c>
      <c r="I121" s="175">
        <f t="shared" si="1"/>
        <v>3091468</v>
      </c>
      <c r="J121" s="175">
        <v>3091468</v>
      </c>
      <c r="K121" s="175">
        <v>0</v>
      </c>
      <c r="L121" s="43">
        <v>0</v>
      </c>
      <c r="M121" s="43">
        <v>0</v>
      </c>
      <c r="N121" s="284"/>
    </row>
    <row r="122" spans="1:14" ht="22.5">
      <c r="A122" s="293"/>
      <c r="B122" s="308"/>
      <c r="C122" s="320"/>
      <c r="D122" s="310"/>
      <c r="E122" s="310"/>
      <c r="F122" s="335"/>
      <c r="G122" s="291"/>
      <c r="H122" s="174" t="s">
        <v>447</v>
      </c>
      <c r="I122" s="175">
        <f t="shared" si="1"/>
        <v>3091468</v>
      </c>
      <c r="J122" s="175">
        <v>3091468</v>
      </c>
      <c r="K122" s="175">
        <v>0</v>
      </c>
      <c r="L122" s="43">
        <v>0</v>
      </c>
      <c r="M122" s="43">
        <v>0</v>
      </c>
      <c r="N122" s="284"/>
    </row>
    <row r="123" spans="1:14" ht="22.5">
      <c r="A123" s="293" t="s">
        <v>350</v>
      </c>
      <c r="B123" s="308"/>
      <c r="C123" s="320"/>
      <c r="D123" s="310"/>
      <c r="E123" s="310"/>
      <c r="F123" s="335"/>
      <c r="G123" s="291"/>
      <c r="H123" s="174" t="s">
        <v>448</v>
      </c>
      <c r="I123" s="175">
        <f t="shared" si="1"/>
        <v>3091468</v>
      </c>
      <c r="J123" s="175">
        <v>3091468</v>
      </c>
      <c r="K123" s="175">
        <v>0</v>
      </c>
      <c r="L123" s="43">
        <v>0</v>
      </c>
      <c r="M123" s="43">
        <v>0</v>
      </c>
      <c r="N123" s="284"/>
    </row>
    <row r="124" spans="1:14" ht="22.5">
      <c r="A124" s="293"/>
      <c r="B124" s="308"/>
      <c r="C124" s="320"/>
      <c r="D124" s="310"/>
      <c r="E124" s="310"/>
      <c r="F124" s="335"/>
      <c r="G124" s="291"/>
      <c r="H124" s="174" t="s">
        <v>449</v>
      </c>
      <c r="I124" s="175">
        <f t="shared" si="1"/>
        <v>3091468</v>
      </c>
      <c r="J124" s="175">
        <v>3091468</v>
      </c>
      <c r="K124" s="175">
        <v>0</v>
      </c>
      <c r="L124" s="43">
        <v>0</v>
      </c>
      <c r="M124" s="43">
        <v>0</v>
      </c>
      <c r="N124" s="284"/>
    </row>
    <row r="125" spans="1:14" ht="22.5">
      <c r="A125" s="293"/>
      <c r="B125" s="308"/>
      <c r="C125" s="320"/>
      <c r="D125" s="310"/>
      <c r="E125" s="310"/>
      <c r="F125" s="335"/>
      <c r="G125" s="291"/>
      <c r="H125" s="174" t="s">
        <v>450</v>
      </c>
      <c r="I125" s="175">
        <f t="shared" si="1"/>
        <v>3091468</v>
      </c>
      <c r="J125" s="175">
        <v>3091468</v>
      </c>
      <c r="K125" s="175">
        <v>0</v>
      </c>
      <c r="L125" s="43">
        <v>0</v>
      </c>
      <c r="M125" s="43">
        <v>0</v>
      </c>
      <c r="N125" s="284"/>
    </row>
    <row r="126" spans="1:14" ht="51" customHeight="1">
      <c r="A126" s="293"/>
      <c r="B126" s="308"/>
      <c r="C126" s="289" t="s">
        <v>362</v>
      </c>
      <c r="D126" s="289" t="s">
        <v>363</v>
      </c>
      <c r="E126" s="289" t="s">
        <v>364</v>
      </c>
      <c r="F126" s="333">
        <v>1</v>
      </c>
      <c r="G126" s="345" t="s">
        <v>365</v>
      </c>
      <c r="H126" s="337" t="s">
        <v>452</v>
      </c>
      <c r="I126" s="282">
        <f t="shared" si="1"/>
        <v>3091468</v>
      </c>
      <c r="J126" s="282">
        <v>3091468</v>
      </c>
      <c r="K126" s="282">
        <v>0</v>
      </c>
      <c r="L126" s="283">
        <v>0</v>
      </c>
      <c r="M126" s="283">
        <v>0</v>
      </c>
      <c r="N126" s="284"/>
    </row>
    <row r="127" spans="1:14" ht="42.75" customHeight="1">
      <c r="A127" s="293"/>
      <c r="B127" s="308"/>
      <c r="C127" s="290"/>
      <c r="D127" s="290"/>
      <c r="E127" s="290"/>
      <c r="F127" s="336"/>
      <c r="G127" s="346"/>
      <c r="H127" s="337"/>
      <c r="I127" s="282"/>
      <c r="J127" s="282"/>
      <c r="K127" s="282"/>
      <c r="L127" s="283"/>
      <c r="M127" s="283"/>
      <c r="N127" s="284"/>
    </row>
    <row r="128" spans="1:14" ht="51" customHeight="1">
      <c r="A128" s="293"/>
      <c r="B128" s="308"/>
      <c r="C128" s="289" t="s">
        <v>366</v>
      </c>
      <c r="D128" s="289" t="s">
        <v>367</v>
      </c>
      <c r="E128" s="289" t="s">
        <v>368</v>
      </c>
      <c r="F128" s="289">
        <v>3</v>
      </c>
      <c r="G128" s="289" t="s">
        <v>369</v>
      </c>
      <c r="H128" s="289" t="s">
        <v>510</v>
      </c>
      <c r="I128" s="282">
        <f aca="true" t="shared" si="2" ref="I128:I137">SUM(J128:M128)</f>
        <v>17297043</v>
      </c>
      <c r="J128" s="282">
        <v>17297043</v>
      </c>
      <c r="K128" s="282">
        <v>0</v>
      </c>
      <c r="L128" s="283">
        <v>0</v>
      </c>
      <c r="M128" s="283">
        <v>0</v>
      </c>
      <c r="N128" s="284"/>
    </row>
    <row r="129" spans="1:14" ht="11.25" customHeight="1" hidden="1">
      <c r="A129" s="293"/>
      <c r="B129" s="308"/>
      <c r="C129" s="291"/>
      <c r="D129" s="291"/>
      <c r="E129" s="291"/>
      <c r="F129" s="291"/>
      <c r="G129" s="291"/>
      <c r="H129" s="290"/>
      <c r="I129" s="282"/>
      <c r="J129" s="282"/>
      <c r="K129" s="282"/>
      <c r="L129" s="283"/>
      <c r="M129" s="283"/>
      <c r="N129" s="284"/>
    </row>
    <row r="130" spans="1:14" ht="11.25">
      <c r="A130" s="293"/>
      <c r="B130" s="308"/>
      <c r="C130" s="291"/>
      <c r="D130" s="291"/>
      <c r="E130" s="291"/>
      <c r="F130" s="291"/>
      <c r="G130" s="291"/>
      <c r="H130" s="289" t="s">
        <v>454</v>
      </c>
      <c r="I130" s="282">
        <f t="shared" si="2"/>
        <v>0</v>
      </c>
      <c r="J130" s="282">
        <v>0</v>
      </c>
      <c r="K130" s="282">
        <v>0</v>
      </c>
      <c r="L130" s="283">
        <v>0</v>
      </c>
      <c r="M130" s="283">
        <v>0</v>
      </c>
      <c r="N130" s="295" t="s">
        <v>499</v>
      </c>
    </row>
    <row r="131" spans="1:14" ht="11.25">
      <c r="A131" s="293"/>
      <c r="B131" s="308"/>
      <c r="C131" s="290"/>
      <c r="D131" s="290"/>
      <c r="E131" s="290"/>
      <c r="F131" s="290"/>
      <c r="G131" s="290"/>
      <c r="H131" s="290"/>
      <c r="I131" s="282"/>
      <c r="J131" s="282"/>
      <c r="K131" s="282"/>
      <c r="L131" s="283"/>
      <c r="M131" s="283"/>
      <c r="N131" s="295"/>
    </row>
    <row r="132" spans="1:14" ht="25.5" customHeight="1">
      <c r="A132" s="293"/>
      <c r="B132" s="181"/>
      <c r="C132" s="351" t="s">
        <v>511</v>
      </c>
      <c r="D132" s="352"/>
      <c r="E132" s="352"/>
      <c r="F132" s="352"/>
      <c r="G132" s="352"/>
      <c r="H132" s="353"/>
      <c r="I132" s="288">
        <f>SUM(I115:I131)</f>
        <v>54088256</v>
      </c>
      <c r="J132" s="288"/>
      <c r="K132" s="288"/>
      <c r="L132" s="288"/>
      <c r="M132" s="288"/>
      <c r="N132" s="288"/>
    </row>
    <row r="133" spans="1:14" ht="12.75" customHeight="1">
      <c r="A133" s="338" t="s">
        <v>370</v>
      </c>
      <c r="B133" s="293"/>
      <c r="C133" s="342" t="s">
        <v>376</v>
      </c>
      <c r="D133" s="309" t="s">
        <v>377</v>
      </c>
      <c r="E133" s="309" t="s">
        <v>378</v>
      </c>
      <c r="F133" s="321">
        <v>0.5</v>
      </c>
      <c r="G133" s="289" t="s">
        <v>379</v>
      </c>
      <c r="H133" s="309" t="s">
        <v>456</v>
      </c>
      <c r="I133" s="282">
        <f t="shared" si="2"/>
        <v>2154729</v>
      </c>
      <c r="J133" s="282">
        <v>2154729</v>
      </c>
      <c r="K133" s="282">
        <v>0</v>
      </c>
      <c r="L133" s="283">
        <v>0</v>
      </c>
      <c r="M133" s="283">
        <v>0</v>
      </c>
      <c r="N133" s="284" t="s">
        <v>514</v>
      </c>
    </row>
    <row r="134" spans="1:14" ht="11.25">
      <c r="A134" s="338"/>
      <c r="B134" s="293"/>
      <c r="C134" s="343"/>
      <c r="D134" s="310"/>
      <c r="E134" s="310"/>
      <c r="F134" s="321"/>
      <c r="G134" s="291"/>
      <c r="H134" s="311"/>
      <c r="I134" s="282"/>
      <c r="J134" s="282"/>
      <c r="K134" s="282"/>
      <c r="L134" s="283"/>
      <c r="M134" s="283"/>
      <c r="N134" s="284"/>
    </row>
    <row r="135" spans="1:14" ht="72.75" customHeight="1">
      <c r="A135" s="338"/>
      <c r="B135" s="293"/>
      <c r="C135" s="344"/>
      <c r="D135" s="311"/>
      <c r="E135" s="311"/>
      <c r="F135" s="321"/>
      <c r="G135" s="290"/>
      <c r="H135" s="179" t="s">
        <v>512</v>
      </c>
      <c r="I135" s="175">
        <f t="shared" si="2"/>
        <v>2938266</v>
      </c>
      <c r="J135" s="175">
        <v>2938266</v>
      </c>
      <c r="K135" s="175">
        <v>0</v>
      </c>
      <c r="L135" s="43">
        <v>0</v>
      </c>
      <c r="M135" s="43">
        <v>0</v>
      </c>
      <c r="N135" s="284"/>
    </row>
    <row r="136" spans="1:14" ht="22.5">
      <c r="A136" s="338"/>
      <c r="B136" s="293"/>
      <c r="C136" s="289" t="s">
        <v>380</v>
      </c>
      <c r="D136" s="289" t="s">
        <v>381</v>
      </c>
      <c r="E136" s="289" t="s">
        <v>382</v>
      </c>
      <c r="F136" s="333">
        <v>0.5</v>
      </c>
      <c r="G136" s="173" t="s">
        <v>383</v>
      </c>
      <c r="H136" s="178" t="s">
        <v>459</v>
      </c>
      <c r="I136" s="175">
        <f t="shared" si="2"/>
        <v>0</v>
      </c>
      <c r="J136" s="175">
        <v>0</v>
      </c>
      <c r="K136" s="175">
        <v>0</v>
      </c>
      <c r="L136" s="43">
        <v>0</v>
      </c>
      <c r="M136" s="43">
        <v>0</v>
      </c>
      <c r="N136" s="284"/>
    </row>
    <row r="137" spans="1:14" ht="33.75">
      <c r="A137" s="338"/>
      <c r="B137" s="293"/>
      <c r="C137" s="291"/>
      <c r="D137" s="291"/>
      <c r="E137" s="291"/>
      <c r="F137" s="335"/>
      <c r="G137" s="289" t="s">
        <v>384</v>
      </c>
      <c r="H137" s="182" t="s">
        <v>513</v>
      </c>
      <c r="I137" s="175">
        <f t="shared" si="2"/>
        <v>0</v>
      </c>
      <c r="J137" s="175">
        <v>0</v>
      </c>
      <c r="K137" s="175">
        <v>0</v>
      </c>
      <c r="L137" s="43">
        <v>0</v>
      </c>
      <c r="M137" s="43">
        <v>0</v>
      </c>
      <c r="N137" s="284"/>
    </row>
    <row r="138" spans="1:14" ht="11.25">
      <c r="A138" s="338"/>
      <c r="B138" s="293"/>
      <c r="C138" s="291"/>
      <c r="D138" s="291"/>
      <c r="E138" s="291"/>
      <c r="F138" s="335"/>
      <c r="G138" s="291"/>
      <c r="H138" s="289" t="s">
        <v>463</v>
      </c>
      <c r="I138" s="282">
        <f>SUM(J133:M139)</f>
        <v>5092995</v>
      </c>
      <c r="J138" s="282">
        <v>0</v>
      </c>
      <c r="K138" s="282">
        <v>0</v>
      </c>
      <c r="L138" s="283">
        <v>0</v>
      </c>
      <c r="M138" s="283">
        <v>0</v>
      </c>
      <c r="N138" s="284"/>
    </row>
    <row r="139" spans="1:14" ht="32.25" customHeight="1">
      <c r="A139" s="339"/>
      <c r="B139" s="294"/>
      <c r="C139" s="291"/>
      <c r="D139" s="291"/>
      <c r="E139" s="291"/>
      <c r="F139" s="335"/>
      <c r="G139" s="291"/>
      <c r="H139" s="291"/>
      <c r="I139" s="282"/>
      <c r="J139" s="282"/>
      <c r="K139" s="282"/>
      <c r="L139" s="283"/>
      <c r="M139" s="283"/>
      <c r="N139" s="284"/>
    </row>
    <row r="140" spans="1:14" ht="27.75" customHeight="1">
      <c r="A140" s="356" t="s">
        <v>515</v>
      </c>
      <c r="B140" s="356"/>
      <c r="C140" s="356"/>
      <c r="D140" s="356"/>
      <c r="E140" s="356"/>
      <c r="F140" s="356"/>
      <c r="G140" s="356"/>
      <c r="H140" s="356"/>
      <c r="I140" s="355">
        <f>SUM(I133:I139)</f>
        <v>10185990</v>
      </c>
      <c r="J140" s="356"/>
      <c r="K140" s="356"/>
      <c r="L140" s="356"/>
      <c r="M140" s="356"/>
      <c r="N140" s="356"/>
    </row>
    <row r="142" spans="1:14" ht="24.75" customHeight="1">
      <c r="A142" s="356" t="s">
        <v>516</v>
      </c>
      <c r="B142" s="356"/>
      <c r="C142" s="356"/>
      <c r="D142" s="356"/>
      <c r="E142" s="356"/>
      <c r="F142" s="356"/>
      <c r="G142" s="356"/>
      <c r="H142" s="356"/>
      <c r="I142" s="355">
        <f>SUM(I140+I132+I114+I96+I87+I81+I61+I51+I39+I21)</f>
        <v>2412735376</v>
      </c>
      <c r="J142" s="355"/>
      <c r="K142" s="355"/>
      <c r="L142" s="355"/>
      <c r="M142" s="355"/>
      <c r="N142" s="355"/>
    </row>
    <row r="143" spans="1:8" ht="12.75" customHeight="1">
      <c r="A143" s="354" t="s">
        <v>520</v>
      </c>
      <c r="B143" s="354"/>
      <c r="C143" s="354"/>
      <c r="D143" s="354"/>
      <c r="G143" s="354" t="s">
        <v>521</v>
      </c>
      <c r="H143" s="354"/>
    </row>
  </sheetData>
  <sheetProtection/>
  <mergeCells count="432">
    <mergeCell ref="A143:D143"/>
    <mergeCell ref="G143:H143"/>
    <mergeCell ref="M138:M139"/>
    <mergeCell ref="N133:N139"/>
    <mergeCell ref="I140:N140"/>
    <mergeCell ref="A142:H142"/>
    <mergeCell ref="I142:N142"/>
    <mergeCell ref="A140:H140"/>
    <mergeCell ref="I133:I134"/>
    <mergeCell ref="J133:J134"/>
    <mergeCell ref="K133:K134"/>
    <mergeCell ref="L133:L134"/>
    <mergeCell ref="M133:M134"/>
    <mergeCell ref="G137:G139"/>
    <mergeCell ref="I138:I139"/>
    <mergeCell ref="J138:J139"/>
    <mergeCell ref="K138:K139"/>
    <mergeCell ref="L138:L139"/>
    <mergeCell ref="H133:H134"/>
    <mergeCell ref="H138:H139"/>
    <mergeCell ref="K130:K131"/>
    <mergeCell ref="L130:L131"/>
    <mergeCell ref="M130:M131"/>
    <mergeCell ref="N130:N131"/>
    <mergeCell ref="N115:N129"/>
    <mergeCell ref="C132:H132"/>
    <mergeCell ref="I132:N132"/>
    <mergeCell ref="L128:L129"/>
    <mergeCell ref="M128:M129"/>
    <mergeCell ref="G128:G131"/>
    <mergeCell ref="I130:I131"/>
    <mergeCell ref="F128:F131"/>
    <mergeCell ref="E128:E131"/>
    <mergeCell ref="J130:J131"/>
    <mergeCell ref="I128:I129"/>
    <mergeCell ref="J128:J129"/>
    <mergeCell ref="H130:H131"/>
    <mergeCell ref="K128:K129"/>
    <mergeCell ref="A2:N2"/>
    <mergeCell ref="A3:N3"/>
    <mergeCell ref="A7:A23"/>
    <mergeCell ref="A24:A33"/>
    <mergeCell ref="A34:A46"/>
    <mergeCell ref="A47:A62"/>
    <mergeCell ref="J126:J127"/>
    <mergeCell ref="K126:K127"/>
    <mergeCell ref="L126:L127"/>
    <mergeCell ref="M126:M127"/>
    <mergeCell ref="G126:G127"/>
    <mergeCell ref="F126:F127"/>
    <mergeCell ref="K110:K111"/>
    <mergeCell ref="L110:L111"/>
    <mergeCell ref="M110:M111"/>
    <mergeCell ref="B114:H114"/>
    <mergeCell ref="I114:M114"/>
    <mergeCell ref="C115:C125"/>
    <mergeCell ref="D115:D125"/>
    <mergeCell ref="I105:I107"/>
    <mergeCell ref="J105:J107"/>
    <mergeCell ref="K105:K107"/>
    <mergeCell ref="L105:L107"/>
    <mergeCell ref="M105:M107"/>
    <mergeCell ref="I101:I102"/>
    <mergeCell ref="I103:I104"/>
    <mergeCell ref="J103:J104"/>
    <mergeCell ref="K103:K104"/>
    <mergeCell ref="L103:L104"/>
    <mergeCell ref="M103:M104"/>
    <mergeCell ref="G101:G104"/>
    <mergeCell ref="J99:J100"/>
    <mergeCell ref="K99:K100"/>
    <mergeCell ref="L99:L100"/>
    <mergeCell ref="M99:M100"/>
    <mergeCell ref="I99:I100"/>
    <mergeCell ref="G99:G100"/>
    <mergeCell ref="C96:H96"/>
    <mergeCell ref="I96:N96"/>
    <mergeCell ref="I97:I98"/>
    <mergeCell ref="J97:J98"/>
    <mergeCell ref="K97:K98"/>
    <mergeCell ref="L97:L98"/>
    <mergeCell ref="M97:M98"/>
    <mergeCell ref="G97:G98"/>
    <mergeCell ref="C97:C98"/>
    <mergeCell ref="N97:N114"/>
    <mergeCell ref="I87:N87"/>
    <mergeCell ref="N82:N86"/>
    <mergeCell ref="G94:G95"/>
    <mergeCell ref="I94:I95"/>
    <mergeCell ref="J94:J95"/>
    <mergeCell ref="K94:K95"/>
    <mergeCell ref="L94:L95"/>
    <mergeCell ref="M94:M95"/>
    <mergeCell ref="N88:N90"/>
    <mergeCell ref="N94:N95"/>
    <mergeCell ref="N70:N80"/>
    <mergeCell ref="N62:N68"/>
    <mergeCell ref="C81:H81"/>
    <mergeCell ref="I81:N81"/>
    <mergeCell ref="G85:G86"/>
    <mergeCell ref="I85:I86"/>
    <mergeCell ref="J85:J86"/>
    <mergeCell ref="K85:K86"/>
    <mergeCell ref="L85:L86"/>
    <mergeCell ref="M85:M86"/>
    <mergeCell ref="G79:G80"/>
    <mergeCell ref="I79:I80"/>
    <mergeCell ref="J79:J80"/>
    <mergeCell ref="K79:K80"/>
    <mergeCell ref="L79:L80"/>
    <mergeCell ref="M79:M80"/>
    <mergeCell ref="G75:G76"/>
    <mergeCell ref="I77:I78"/>
    <mergeCell ref="J77:J78"/>
    <mergeCell ref="K77:K78"/>
    <mergeCell ref="L77:L78"/>
    <mergeCell ref="M77:M78"/>
    <mergeCell ref="G77:G78"/>
    <mergeCell ref="M70:M71"/>
    <mergeCell ref="L70:L71"/>
    <mergeCell ref="K70:K71"/>
    <mergeCell ref="I75:I76"/>
    <mergeCell ref="J75:J76"/>
    <mergeCell ref="K75:K76"/>
    <mergeCell ref="L75:L76"/>
    <mergeCell ref="M75:M76"/>
    <mergeCell ref="J70:J71"/>
    <mergeCell ref="I70:I71"/>
    <mergeCell ref="G72:G73"/>
    <mergeCell ref="I72:I73"/>
    <mergeCell ref="J72:J73"/>
    <mergeCell ref="K72:K73"/>
    <mergeCell ref="L72:L73"/>
    <mergeCell ref="M72:M73"/>
    <mergeCell ref="C136:C139"/>
    <mergeCell ref="D136:D139"/>
    <mergeCell ref="E136:E139"/>
    <mergeCell ref="F136:F139"/>
    <mergeCell ref="D128:D131"/>
    <mergeCell ref="C128:C131"/>
    <mergeCell ref="E133:E135"/>
    <mergeCell ref="F133:F135"/>
    <mergeCell ref="B88:B96"/>
    <mergeCell ref="G105:G107"/>
    <mergeCell ref="G110:G111"/>
    <mergeCell ref="G133:G135"/>
    <mergeCell ref="A88:A89"/>
    <mergeCell ref="A90:A106"/>
    <mergeCell ref="A133:A139"/>
    <mergeCell ref="B133:B139"/>
    <mergeCell ref="C133:C135"/>
    <mergeCell ref="D133:D135"/>
    <mergeCell ref="A123:A132"/>
    <mergeCell ref="D126:D127"/>
    <mergeCell ref="E126:E127"/>
    <mergeCell ref="H126:H127"/>
    <mergeCell ref="H128:H129"/>
    <mergeCell ref="A63:A76"/>
    <mergeCell ref="A77:A87"/>
    <mergeCell ref="A107:A114"/>
    <mergeCell ref="A115:A122"/>
    <mergeCell ref="B115:B131"/>
    <mergeCell ref="G120:G125"/>
    <mergeCell ref="C126:C127"/>
    <mergeCell ref="B112:B113"/>
    <mergeCell ref="C112:C113"/>
    <mergeCell ref="D112:D113"/>
    <mergeCell ref="E112:E113"/>
    <mergeCell ref="F112:F113"/>
    <mergeCell ref="I110:I111"/>
    <mergeCell ref="I126:I127"/>
    <mergeCell ref="B108:B111"/>
    <mergeCell ref="C108:C111"/>
    <mergeCell ref="D108:D111"/>
    <mergeCell ref="E108:E111"/>
    <mergeCell ref="F108:F111"/>
    <mergeCell ref="H110:H111"/>
    <mergeCell ref="E115:E125"/>
    <mergeCell ref="F115:F125"/>
    <mergeCell ref="H103:H104"/>
    <mergeCell ref="B97:B100"/>
    <mergeCell ref="C105:C107"/>
    <mergeCell ref="D105:D107"/>
    <mergeCell ref="E105:E107"/>
    <mergeCell ref="F105:F107"/>
    <mergeCell ref="H105:H107"/>
    <mergeCell ref="C99:C100"/>
    <mergeCell ref="D99:D100"/>
    <mergeCell ref="E99:E100"/>
    <mergeCell ref="F99:F100"/>
    <mergeCell ref="H99:H100"/>
    <mergeCell ref="B101:B106"/>
    <mergeCell ref="C101:C104"/>
    <mergeCell ref="D101:D104"/>
    <mergeCell ref="E101:E104"/>
    <mergeCell ref="F101:F104"/>
    <mergeCell ref="C92:C95"/>
    <mergeCell ref="D92:D95"/>
    <mergeCell ref="E92:E95"/>
    <mergeCell ref="F92:F95"/>
    <mergeCell ref="H94:H95"/>
    <mergeCell ref="J110:J111"/>
    <mergeCell ref="D97:D98"/>
    <mergeCell ref="E97:E98"/>
    <mergeCell ref="F97:F98"/>
    <mergeCell ref="H97:H98"/>
    <mergeCell ref="C82:C86"/>
    <mergeCell ref="D82:D86"/>
    <mergeCell ref="E82:E86"/>
    <mergeCell ref="F82:F86"/>
    <mergeCell ref="H85:H86"/>
    <mergeCell ref="C88:C91"/>
    <mergeCell ref="D88:D91"/>
    <mergeCell ref="E88:E91"/>
    <mergeCell ref="F88:F91"/>
    <mergeCell ref="C87:H87"/>
    <mergeCell ref="C77:C78"/>
    <mergeCell ref="D77:D78"/>
    <mergeCell ref="E77:E78"/>
    <mergeCell ref="F77:F78"/>
    <mergeCell ref="H77:H78"/>
    <mergeCell ref="C79:C80"/>
    <mergeCell ref="D79:D80"/>
    <mergeCell ref="E79:E80"/>
    <mergeCell ref="F79:F80"/>
    <mergeCell ref="H79:H80"/>
    <mergeCell ref="C72:C73"/>
    <mergeCell ref="D72:D73"/>
    <mergeCell ref="E72:E73"/>
    <mergeCell ref="F72:F73"/>
    <mergeCell ref="H72:H73"/>
    <mergeCell ref="C74:C76"/>
    <mergeCell ref="D74:D76"/>
    <mergeCell ref="E74:E76"/>
    <mergeCell ref="F74:F76"/>
    <mergeCell ref="H75:H76"/>
    <mergeCell ref="D67:D68"/>
    <mergeCell ref="H67:H68"/>
    <mergeCell ref="C69:C71"/>
    <mergeCell ref="D69:D71"/>
    <mergeCell ref="E69:E71"/>
    <mergeCell ref="F69:F71"/>
    <mergeCell ref="H70:H71"/>
    <mergeCell ref="G70:G71"/>
    <mergeCell ref="G67:G68"/>
    <mergeCell ref="C62:C63"/>
    <mergeCell ref="D62:D63"/>
    <mergeCell ref="E62:E63"/>
    <mergeCell ref="F62:F63"/>
    <mergeCell ref="H62:H63"/>
    <mergeCell ref="C64:C66"/>
    <mergeCell ref="D64:D66"/>
    <mergeCell ref="E64:E66"/>
    <mergeCell ref="F64:F66"/>
    <mergeCell ref="H65:H66"/>
    <mergeCell ref="D57:D58"/>
    <mergeCell ref="E57:E58"/>
    <mergeCell ref="F57:F58"/>
    <mergeCell ref="H57:H58"/>
    <mergeCell ref="C59:C60"/>
    <mergeCell ref="D59:D60"/>
    <mergeCell ref="E59:E60"/>
    <mergeCell ref="F59:F60"/>
    <mergeCell ref="H59:H60"/>
    <mergeCell ref="G59:G60"/>
    <mergeCell ref="B52:B60"/>
    <mergeCell ref="C52:C53"/>
    <mergeCell ref="D52:D53"/>
    <mergeCell ref="E52:E53"/>
    <mergeCell ref="F52:F53"/>
    <mergeCell ref="H52:H53"/>
    <mergeCell ref="C54:C58"/>
    <mergeCell ref="D54:D56"/>
    <mergeCell ref="E54:E56"/>
    <mergeCell ref="F54:F56"/>
    <mergeCell ref="C48:C50"/>
    <mergeCell ref="D48:D50"/>
    <mergeCell ref="E48:E50"/>
    <mergeCell ref="F48:F50"/>
    <mergeCell ref="H49:H50"/>
    <mergeCell ref="G48:G50"/>
    <mergeCell ref="C46:C47"/>
    <mergeCell ref="D46:D47"/>
    <mergeCell ref="E46:E47"/>
    <mergeCell ref="F46:F47"/>
    <mergeCell ref="H46:H47"/>
    <mergeCell ref="G46:G47"/>
    <mergeCell ref="F40:F42"/>
    <mergeCell ref="H41:H42"/>
    <mergeCell ref="C43:C45"/>
    <mergeCell ref="D43:D45"/>
    <mergeCell ref="E43:E45"/>
    <mergeCell ref="F43:F45"/>
    <mergeCell ref="H44:H45"/>
    <mergeCell ref="H24:H25"/>
    <mergeCell ref="C26:C38"/>
    <mergeCell ref="D26:D38"/>
    <mergeCell ref="E26:E38"/>
    <mergeCell ref="F26:F38"/>
    <mergeCell ref="G32:G33"/>
    <mergeCell ref="H37:H38"/>
    <mergeCell ref="B22:B38"/>
    <mergeCell ref="C22:C25"/>
    <mergeCell ref="D22:D25"/>
    <mergeCell ref="E22:E25"/>
    <mergeCell ref="F22:F25"/>
    <mergeCell ref="G52:G53"/>
    <mergeCell ref="B40:B50"/>
    <mergeCell ref="C40:C42"/>
    <mergeCell ref="D40:D42"/>
    <mergeCell ref="E40:E42"/>
    <mergeCell ref="C15:C20"/>
    <mergeCell ref="D15:D20"/>
    <mergeCell ref="E15:E20"/>
    <mergeCell ref="F15:F20"/>
    <mergeCell ref="H19:H20"/>
    <mergeCell ref="E10:E14"/>
    <mergeCell ref="F10:F14"/>
    <mergeCell ref="G10:G11"/>
    <mergeCell ref="I5:I6"/>
    <mergeCell ref="J5:M5"/>
    <mergeCell ref="L13:L14"/>
    <mergeCell ref="M13:M14"/>
    <mergeCell ref="J13:J14"/>
    <mergeCell ref="K13:K14"/>
    <mergeCell ref="C7:C14"/>
    <mergeCell ref="D7:D9"/>
    <mergeCell ref="E7:E9"/>
    <mergeCell ref="F7:F9"/>
    <mergeCell ref="D10:D14"/>
    <mergeCell ref="H5:H6"/>
    <mergeCell ref="B21:H21"/>
    <mergeCell ref="B39:H39"/>
    <mergeCell ref="G41:G42"/>
    <mergeCell ref="A5:A6"/>
    <mergeCell ref="B5:B6"/>
    <mergeCell ref="C5:C6"/>
    <mergeCell ref="D5:D6"/>
    <mergeCell ref="E5:F5"/>
    <mergeCell ref="G5:G6"/>
    <mergeCell ref="B7:B20"/>
    <mergeCell ref="N5:N6"/>
    <mergeCell ref="N7:N16"/>
    <mergeCell ref="N19:N20"/>
    <mergeCell ref="I21:N21"/>
    <mergeCell ref="I24:I25"/>
    <mergeCell ref="J24:J25"/>
    <mergeCell ref="K24:K25"/>
    <mergeCell ref="L24:L25"/>
    <mergeCell ref="M24:M25"/>
    <mergeCell ref="N22:N23"/>
    <mergeCell ref="J37:J38"/>
    <mergeCell ref="K37:K38"/>
    <mergeCell ref="L37:L38"/>
    <mergeCell ref="M37:M38"/>
    <mergeCell ref="I37:I38"/>
    <mergeCell ref="G12:G14"/>
    <mergeCell ref="G22:G25"/>
    <mergeCell ref="G37:G38"/>
    <mergeCell ref="H13:H14"/>
    <mergeCell ref="I13:I14"/>
    <mergeCell ref="I39:N39"/>
    <mergeCell ref="G19:G20"/>
    <mergeCell ref="I19:I20"/>
    <mergeCell ref="J19:J20"/>
    <mergeCell ref="K19:K20"/>
    <mergeCell ref="L19:L20"/>
    <mergeCell ref="M19:M20"/>
    <mergeCell ref="N32:N33"/>
    <mergeCell ref="N34:N38"/>
    <mergeCell ref="N24:N31"/>
    <mergeCell ref="I41:I42"/>
    <mergeCell ref="J41:J42"/>
    <mergeCell ref="K41:K42"/>
    <mergeCell ref="L41:L42"/>
    <mergeCell ref="M41:M42"/>
    <mergeCell ref="G44:G45"/>
    <mergeCell ref="I44:I45"/>
    <mergeCell ref="J44:J45"/>
    <mergeCell ref="K44:K45"/>
    <mergeCell ref="L44:L45"/>
    <mergeCell ref="B51:H51"/>
    <mergeCell ref="J49:J50"/>
    <mergeCell ref="I51:N51"/>
    <mergeCell ref="N40:N50"/>
    <mergeCell ref="M44:M45"/>
    <mergeCell ref="I46:I47"/>
    <mergeCell ref="J46:J47"/>
    <mergeCell ref="K46:K47"/>
    <mergeCell ref="L46:L47"/>
    <mergeCell ref="M46:M47"/>
    <mergeCell ref="I49:I50"/>
    <mergeCell ref="L49:L50"/>
    <mergeCell ref="K49:K50"/>
    <mergeCell ref="M49:M50"/>
    <mergeCell ref="I57:I58"/>
    <mergeCell ref="J57:J58"/>
    <mergeCell ref="K57:K58"/>
    <mergeCell ref="G54:G58"/>
    <mergeCell ref="K59:K60"/>
    <mergeCell ref="L59:L60"/>
    <mergeCell ref="M59:M60"/>
    <mergeCell ref="M52:M53"/>
    <mergeCell ref="J59:J60"/>
    <mergeCell ref="I59:I60"/>
    <mergeCell ref="B61:H61"/>
    <mergeCell ref="I61:N61"/>
    <mergeCell ref="G62:G63"/>
    <mergeCell ref="G64:G66"/>
    <mergeCell ref="I62:I63"/>
    <mergeCell ref="J62:J63"/>
    <mergeCell ref="K62:K63"/>
    <mergeCell ref="L62:L63"/>
    <mergeCell ref="M62:M63"/>
    <mergeCell ref="B62:B86"/>
    <mergeCell ref="N52:N60"/>
    <mergeCell ref="I52:I53"/>
    <mergeCell ref="J52:J53"/>
    <mergeCell ref="K52:K53"/>
    <mergeCell ref="L52:L53"/>
    <mergeCell ref="L67:L68"/>
    <mergeCell ref="M67:M68"/>
    <mergeCell ref="L57:L58"/>
    <mergeCell ref="M57:M58"/>
    <mergeCell ref="I65:I66"/>
    <mergeCell ref="J65:J66"/>
    <mergeCell ref="K65:K66"/>
    <mergeCell ref="L65:L66"/>
    <mergeCell ref="M65:M66"/>
    <mergeCell ref="I67:I68"/>
    <mergeCell ref="J67:J68"/>
    <mergeCell ref="K67:K68"/>
  </mergeCells>
  <printOptions/>
  <pageMargins left="1.8110236220472442" right="0.2362204724409449" top="0.31496062992125984" bottom="0.35433070866141736" header="0.31496062992125984" footer="0.2755905511811024"/>
  <pageSetup horizontalDpi="120" verticalDpi="120" orientation="landscape" pageOrder="overThenDown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Mayra Leguizamon</cp:lastModifiedBy>
  <cp:lastPrinted>2011-01-25T20:34:28Z</cp:lastPrinted>
  <dcterms:created xsi:type="dcterms:W3CDTF">2001-03-14T20:06:03Z</dcterms:created>
  <dcterms:modified xsi:type="dcterms:W3CDTF">2013-12-16T21:33:29Z</dcterms:modified>
  <cp:category/>
  <cp:version/>
  <cp:contentType/>
  <cp:contentStatus/>
</cp:coreProperties>
</file>