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255" windowHeight="7425" tabRatio="957" activeTab="0"/>
  </bookViews>
  <sheets>
    <sheet name="BALANCE GENERAL 2012" sheetId="1" r:id="rId1"/>
    <sheet name="EST. ECON, SOCIAL Y AMB 2012" sheetId="2" state="hidden" r:id="rId2"/>
    <sheet name="NOTAS EEFF 2012" sheetId="3" state="hidden" r:id="rId3"/>
  </sheets>
  <definedNames>
    <definedName name="_xlnm.Print_Area" localSheetId="0">'BALANCE GENERAL 2012'!$A$1:$H$212</definedName>
    <definedName name="_xlnm.Print_Area" localSheetId="1">'EST. ECON, SOCIAL Y AMB 2012'!$A$1:$H$144</definedName>
    <definedName name="_xlnm.Print_Area" localSheetId="2">'NOTAS EEFF 2012'!$A$1:$D$358</definedName>
    <definedName name="_xlnm.Print_Titles" localSheetId="0">'BALANCE GENERAL 2012'!$1:$10</definedName>
    <definedName name="_xlnm.Print_Titles" localSheetId="1">'EST. ECON, SOCIAL Y AMB 2012'!$1:$9</definedName>
    <definedName name="_xlnm.Print_Titles" localSheetId="2">'NOTAS EEFF 2012'!$1:$5</definedName>
  </definedNames>
  <calcPr fullCalcOnLoad="1"/>
</workbook>
</file>

<file path=xl/sharedStrings.xml><?xml version="1.0" encoding="utf-8"?>
<sst xmlns="http://schemas.openxmlformats.org/spreadsheetml/2006/main" count="641" uniqueCount="440">
  <si>
    <t>Notas a los Estados Financieros</t>
  </si>
  <si>
    <t>Concepto</t>
  </si>
  <si>
    <t>Cuentas de Ahorro</t>
  </si>
  <si>
    <t>Propiedad Planta y Equipo</t>
  </si>
  <si>
    <t>Total Terrenos</t>
  </si>
  <si>
    <t>Total Construcciones en Curso</t>
  </si>
  <si>
    <t>Subtotal Construcciones y Edificaciones</t>
  </si>
  <si>
    <t>Depreciación Acumulada (Construcciones y Edificaciones)</t>
  </si>
  <si>
    <t>Total Depreciación Acumulada</t>
  </si>
  <si>
    <t>DEPRECIACION ACUMULADA</t>
  </si>
  <si>
    <t>La Depreciación contable  se aplica utilizando el método de Línea Recta.</t>
  </si>
  <si>
    <t>Representante Legal</t>
  </si>
  <si>
    <t>ELIO GENTIL ADRADA SAMBONI</t>
  </si>
  <si>
    <r>
      <rPr>
        <b/>
        <sz val="11"/>
        <rFont val="Arial"/>
        <family val="2"/>
      </rPr>
      <t>FUNCION SOCIAL O COMETIDO ESTATAL, OBJETIVOS Y ACTIVIDADES</t>
    </r>
    <r>
      <rPr>
        <sz val="11"/>
        <rFont val="Arial"/>
        <family val="2"/>
      </rPr>
      <t xml:space="preserve"> Su objeto principal, es el de prestar los servicios a la  comunidad en general y los determinados por la Ley, La Alcaldía de Argelia Cauca realiza los pagos en forma mensual correspondiente a los Parafiscales y de Seguridad Social de todos los servidores públicos, así como también cumple con el traslado de las Cesantías a los Fondos de Cesantías, tal como lo dispone la Ley. Viene cancelando en los plazos señalados por la ley los impuestos de retención en la fuente, así como también presenta en los plazos señalados por la ley la Información Exogena ante la DIAN.</t>
    </r>
  </si>
  <si>
    <r>
      <rPr>
        <b/>
        <sz val="11"/>
        <rFont val="Arial"/>
        <family val="2"/>
      </rPr>
      <t>APLICACIÓN DEL MARCO CONCEPTUA</t>
    </r>
    <r>
      <rPr>
        <sz val="11"/>
        <rFont val="Arial"/>
        <family val="2"/>
      </rPr>
      <t>L Para el proceso de identificación, registro, preparación y revelación de sus Estados Contables, el ente público esta aplicando el marco conceptual de la contabilidad pública y el catalogo general de cuentas del Plan General de Contabilidad Pública como documento fuente.</t>
    </r>
  </si>
  <si>
    <r>
      <t>APLICACIÓN DEL PLAN DE CUENTAS</t>
    </r>
    <r>
      <rPr>
        <sz val="11"/>
        <rFont val="Arial"/>
        <family val="2"/>
      </rPr>
      <t xml:space="preserve"> La Entidad Pública empleó las normas técnicas de contabilidad relativas a los activos, los pasivos, para el reconocimiento de los hechos financieros se aplicó la base de la causación, Así como también aplicó el manual de procedimientos operativos contenidos en el PGCP.</t>
    </r>
  </si>
  <si>
    <r>
      <rPr>
        <b/>
        <sz val="11"/>
        <rFont val="Arial"/>
        <family val="2"/>
      </rPr>
      <t xml:space="preserve">REGISTRO OFICIAL DE LIBROS DE CONTABILIDAD Y DOCUMENTOS SOPORTES </t>
    </r>
    <r>
      <rPr>
        <sz val="11"/>
        <rFont val="Arial"/>
        <family val="2"/>
      </rPr>
      <t>Los Libros oficiales de la entidad se encuentran debidamente foliados y autorizados por el señor Alcalde del Municipio de Argelia Cauca , los documentos soportes de la información se conservan debidamente archivados y como política del ente público por el volumen de la información almacenada los libros auxiliares se conservan en medios magnéticos.</t>
    </r>
  </si>
  <si>
    <t>Representa el valor de las operaciones representativas de los recursos de liquidez inmediata para el desarrollo de las funciones del Municipio de Argelia Cauca. Esta cuenta la conforma caja y bancos. El saldo de la cuenta depósitos en instituciones financieras , corresponde a los diferentes convenios que el Municipio ha realizado con las diferentes entidades financieras para efectuar sus diferentes transacciones, es en estas donde se consignan los dineros recibidos por diferentes conceptos como son: ingresos propios, ingresos recibidos del Sistema General de Participación, y diferentes convenios realizados con el Departamento y la Nación.</t>
  </si>
  <si>
    <t>Representa el valor de los derechos a favor del Municipio de Argelia Cauca, originados en tasas, transferencias por cobrar que corresponden a los recursos del Sistema General de Participación causado por los CONPES 145 al 156, y que la institución no ha recibido la transferencia. Además representa los dineros que se han entregado como avance a los diferentes contratistas por concepto de adquisición de bienes y servicios, proyectos de inversión Referente a los Recursos Entregados en Administración, representa el valor que se tiene derechos el Municipio en el FONPET, sin situación de fondos ya que son destinados específicamente para los pasivos pensiónales.</t>
  </si>
  <si>
    <t>En esta denominación se incluyen las cuentas que representan el valor de los bienes tangibles de propiedad del Municipio de Argelia Cauca, y se utilizan para la prestación de servicios a la comunidad y así ejecutar el programa de desarrollo actual cuyo eslogan es “UNIDOS POR UN ARGELIA MEJOR ”, por parte de la administración actual, estos bienes se Deprecian por el método de línea recta de acuerdo a la circular 11 de 1996 emitida por la Contaduría General de la Nación.</t>
  </si>
  <si>
    <t>RENTAS POR COBRAR</t>
  </si>
  <si>
    <t>REPUBLICA DE COLOMBIA.</t>
  </si>
  <si>
    <t>DEPARTAMENTO DEL CAUCA.</t>
  </si>
  <si>
    <t>MUNICIPIO DE ARGELIA.</t>
  </si>
  <si>
    <t>NIT: 891500725-1</t>
  </si>
  <si>
    <t>ESTADO DE ACTIVIDAD ECONOMICA , SOCIAL Y AMBIENTAL- (ACUMULADO)</t>
  </si>
  <si>
    <t>NOTAS</t>
  </si>
  <si>
    <t>INGRESOS</t>
  </si>
  <si>
    <t>INGRESOS FISCALES</t>
  </si>
  <si>
    <t>TRIBUTARIOS</t>
  </si>
  <si>
    <t xml:space="preserve">   Impuesto predial unificado</t>
  </si>
  <si>
    <t xml:space="preserve">   Impuesto de industria y comercio</t>
  </si>
  <si>
    <t xml:space="preserve">   Impuesto de avisos, tableros y vallas</t>
  </si>
  <si>
    <t xml:space="preserve">   Impuesto a degüello de ganado menor</t>
  </si>
  <si>
    <t xml:space="preserve">   Impuestos de rifas, apuestas y juegos permitidos</t>
  </si>
  <si>
    <t xml:space="preserve">   Sobretasa a la gasolina</t>
  </si>
  <si>
    <t xml:space="preserve">   Otros impuestos municipales</t>
  </si>
  <si>
    <t>NO TRIBUTARIOS</t>
  </si>
  <si>
    <t xml:space="preserve">   Estampillas</t>
  </si>
  <si>
    <t xml:space="preserve">   Publicaciones</t>
  </si>
  <si>
    <t xml:space="preserve">   Porcentaje y sobretasa ambiental al impuesto predial</t>
  </si>
  <si>
    <t xml:space="preserve">   Contribuciones</t>
  </si>
  <si>
    <t xml:space="preserve">   Otros ingresos no tributarios</t>
  </si>
  <si>
    <t>VENTA DE SERVICIOS</t>
  </si>
  <si>
    <t>OTROS SERVICIOS</t>
  </si>
  <si>
    <t xml:space="preserve">   Otros servicios</t>
  </si>
  <si>
    <t>TRANSFERENCIAS</t>
  </si>
  <si>
    <t>SISTEMA GENERAL DE PARTICIPACIONES</t>
  </si>
  <si>
    <t xml:space="preserve">   Participación para salud</t>
  </si>
  <si>
    <t xml:space="preserve">   Participación para educación</t>
  </si>
  <si>
    <t xml:space="preserve">   Participación para propósito general</t>
  </si>
  <si>
    <t xml:space="preserve">   Programas de alimentación escolar</t>
  </si>
  <si>
    <t xml:space="preserve">   Participación para agua potable y saneamiento básico</t>
  </si>
  <si>
    <t xml:space="preserve">   Atención integral a la primera infancia</t>
  </si>
  <si>
    <t>OTRAS TRANSFERENCIAS</t>
  </si>
  <si>
    <t xml:space="preserve">   Para proyectos de inversión</t>
  </si>
  <si>
    <t xml:space="preserve">   Otras transferencias</t>
  </si>
  <si>
    <t>OTROS INGRESOS</t>
  </si>
  <si>
    <t>FINANCIEROS</t>
  </si>
  <si>
    <t xml:space="preserve">   Otros ingresos financieros</t>
  </si>
  <si>
    <t>UTILIDAD POR EL MÉTODO DE PARTICIPACIÓN PATRIMONIAL</t>
  </si>
  <si>
    <t xml:space="preserve">   Inversiones en sociedades de economía mixta</t>
  </si>
  <si>
    <t>AJUSTE DE EJERCICIOS ANTERIORES</t>
  </si>
  <si>
    <t xml:space="preserve">   Transferencias</t>
  </si>
  <si>
    <t xml:space="preserve">   Otros ingresos</t>
  </si>
  <si>
    <t>TOTAL INGRESOS</t>
  </si>
  <si>
    <t>GASTOS</t>
  </si>
  <si>
    <t>DE ADMINISTRACIÓN</t>
  </si>
  <si>
    <t>SUELDOS Y SALARIOS</t>
  </si>
  <si>
    <t xml:space="preserve">   Sueldos del personal</t>
  </si>
  <si>
    <t xml:space="preserve">   Remuneración servicios técnicos</t>
  </si>
  <si>
    <t xml:space="preserve">   Honorarios</t>
  </si>
  <si>
    <t xml:space="preserve">   Prima de vacaciones</t>
  </si>
  <si>
    <t xml:space="preserve">   Prima de navidad</t>
  </si>
  <si>
    <t xml:space="preserve">   Vacaciones</t>
  </si>
  <si>
    <t xml:space="preserve">   Bonificación especial de recreación</t>
  </si>
  <si>
    <t xml:space="preserve">   Bonificaciones</t>
  </si>
  <si>
    <t xml:space="preserve">   Cesantías</t>
  </si>
  <si>
    <t xml:space="preserve">   Intereses a las cesantías</t>
  </si>
  <si>
    <t xml:space="preserve">   Dotación y suministro a trabajadores</t>
  </si>
  <si>
    <t xml:space="preserve">   Viáticos</t>
  </si>
  <si>
    <t xml:space="preserve">   Subsidio de alimentación</t>
  </si>
  <si>
    <t>CONTRIBUCIONES EFECTIVAS</t>
  </si>
  <si>
    <t xml:space="preserve">   Aportes a cajas de compensación familiar</t>
  </si>
  <si>
    <t xml:space="preserve">   Cotizaciones a seguridad social en salud</t>
  </si>
  <si>
    <t xml:space="preserve">   Cotizaciones a riesgos profesionales</t>
  </si>
  <si>
    <t xml:space="preserve">   Cotizaciones a entidades administradoras del régimen de ahorro individual</t>
  </si>
  <si>
    <t>APORTES SOBRE LA NÓMINA</t>
  </si>
  <si>
    <t xml:space="preserve">   Aportes al ICBF</t>
  </si>
  <si>
    <t xml:space="preserve">   Aportes al SENA</t>
  </si>
  <si>
    <t xml:space="preserve">   Aportes ESAP</t>
  </si>
  <si>
    <t xml:space="preserve">   Aportes a escuelas industriales e institutos técnicos</t>
  </si>
  <si>
    <t>GENERALES</t>
  </si>
  <si>
    <t xml:space="preserve">   Materiales y suministros</t>
  </si>
  <si>
    <t xml:space="preserve">   Servicios públicos</t>
  </si>
  <si>
    <t xml:space="preserve">   Impresos, publicaciones, suscripciones y afiliaciones</t>
  </si>
  <si>
    <t xml:space="preserve">   Comunicaciones y transporte</t>
  </si>
  <si>
    <t xml:space="preserve">   Seguros generales</t>
  </si>
  <si>
    <t xml:space="preserve">   Promoción y divulgación</t>
  </si>
  <si>
    <t xml:space="preserve">   Combustibles y lubricantes</t>
  </si>
  <si>
    <t xml:space="preserve">   Servicios de aseo, cafetería, restaurante y lavandería</t>
  </si>
  <si>
    <t xml:space="preserve">   Otros gastos generales</t>
  </si>
  <si>
    <t>PROVISIONES, DEPRECIACIONES Y AMORTIZACIONES</t>
  </si>
  <si>
    <t>PROVISIÓN PARA CONTINGENCIAS</t>
  </si>
  <si>
    <t xml:space="preserve">   Fondos de pensiones</t>
  </si>
  <si>
    <t>GASTO PÚBLICO SOCIAL</t>
  </si>
  <si>
    <t>EDUCACIÓN</t>
  </si>
  <si>
    <t xml:space="preserve">   Asignación de bienes y servicios</t>
  </si>
  <si>
    <t>SALUD</t>
  </si>
  <si>
    <t xml:space="preserve">   Generales</t>
  </si>
  <si>
    <t xml:space="preserve">   Régimen subsidiado</t>
  </si>
  <si>
    <t xml:space="preserve">   FOSYGA – Promoción de la salud</t>
  </si>
  <si>
    <t>AGUA POTABLE Y SANEAMIENTO BÀSICO</t>
  </si>
  <si>
    <t>VIVIENDA</t>
  </si>
  <si>
    <t>CULTURA</t>
  </si>
  <si>
    <t>DESARROLLO COMUNITARIO Y BIENESTAR SOCIAL</t>
  </si>
  <si>
    <t>MEDIO AMBIENTE</t>
  </si>
  <si>
    <t xml:space="preserve">   Actividades de conservación</t>
  </si>
  <si>
    <t>SUBSDIDIOS ASIGNADOS</t>
  </si>
  <si>
    <t xml:space="preserve">   Servicio de acueducto</t>
  </si>
  <si>
    <t>OTROS GASTOS</t>
  </si>
  <si>
    <t xml:space="preserve">     INTERESES</t>
  </si>
  <si>
    <t xml:space="preserve">   Operaciones de crédito público internas de corto plazo</t>
  </si>
  <si>
    <t xml:space="preserve">   Otros gastos financieros</t>
  </si>
  <si>
    <t xml:space="preserve">   Gastos de administración</t>
  </si>
  <si>
    <t xml:space="preserve">   Otros gastos</t>
  </si>
  <si>
    <t>TOTAL GASTOS</t>
  </si>
  <si>
    <t>UTILIDAD DEL EJERCICIO</t>
  </si>
  <si>
    <t>_______________________________________</t>
  </si>
  <si>
    <t>____________________________________</t>
  </si>
  <si>
    <t>BALANCE GENERAL.</t>
  </si>
  <si>
    <t>ACTIVOS</t>
  </si>
  <si>
    <t>EFECTIVO</t>
  </si>
  <si>
    <t>01</t>
  </si>
  <si>
    <t>CAJA</t>
  </si>
  <si>
    <t xml:space="preserve">   Caja principal</t>
  </si>
  <si>
    <t>DEPÓSITOS EN INSTITUCIONES FINANCIERAS</t>
  </si>
  <si>
    <t xml:space="preserve">   Cuenta corriente</t>
  </si>
  <si>
    <t xml:space="preserve">   Cuenta de ahorro</t>
  </si>
  <si>
    <t>INVERSIONES E INSTRUMENTOS DERIVADOS</t>
  </si>
  <si>
    <t>02</t>
  </si>
  <si>
    <t>INVERSIONES ADMINISTRACIÓN DE LIQUIDEZ EN TÍTULOS DE DEUDA</t>
  </si>
  <si>
    <t xml:space="preserve">   Títulos de capitalización</t>
  </si>
  <si>
    <t>INVERSIONES ADMINISTRACIÓN DE LIQUIDEZ EN TÍTULOS PARTICIPATIVOS</t>
  </si>
  <si>
    <t xml:space="preserve">   Acciones ordinarias</t>
  </si>
  <si>
    <t xml:space="preserve">   Otras inversiones en títulos participativos</t>
  </si>
  <si>
    <t>03</t>
  </si>
  <si>
    <t>VIGENCIA ACTUAL</t>
  </si>
  <si>
    <t>VIGENCIAS ANTERIORES</t>
  </si>
  <si>
    <t>DEUDORES</t>
  </si>
  <si>
    <t>04</t>
  </si>
  <si>
    <t>INGRESOS NO TRIBUTARIOS</t>
  </si>
  <si>
    <t xml:space="preserve">   Tasas</t>
  </si>
  <si>
    <t xml:space="preserve">   Otros deudores por ingresos no tributarios</t>
  </si>
  <si>
    <t>TRANSFERENCIAS POR COBRAR</t>
  </si>
  <si>
    <t xml:space="preserve">   Sistema general de participaciones</t>
  </si>
  <si>
    <t>PROPIEDADES, PLANTA Y EQUIPO</t>
  </si>
  <si>
    <t>05</t>
  </si>
  <si>
    <t>TERRENOS</t>
  </si>
  <si>
    <t xml:space="preserve">   Urbanos</t>
  </si>
  <si>
    <t xml:space="preserve">   Rurales</t>
  </si>
  <si>
    <t xml:space="preserve">   Terrenos con destinación ambiental</t>
  </si>
  <si>
    <t>CONSTRUCCIONES EN CURSO</t>
  </si>
  <si>
    <t xml:space="preserve">   Edificaciones</t>
  </si>
  <si>
    <t xml:space="preserve">   Plantas, ductos y túneles</t>
  </si>
  <si>
    <t xml:space="preserve">   Redes, líneas y cables</t>
  </si>
  <si>
    <t>MAQUINARIA, PLANTA Y EQUIPO EN MONTAJE</t>
  </si>
  <si>
    <t xml:space="preserve">   Equipos de comunicación y computación</t>
  </si>
  <si>
    <t>EDIFICACIONES</t>
  </si>
  <si>
    <t xml:space="preserve">   Edificios y casas</t>
  </si>
  <si>
    <t xml:space="preserve">   Oficinas</t>
  </si>
  <si>
    <t xml:space="preserve">   Mataderos</t>
  </si>
  <si>
    <t xml:space="preserve">   Colegios y escuelas</t>
  </si>
  <si>
    <t xml:space="preserve">   Clínicas y hospitales</t>
  </si>
  <si>
    <t xml:space="preserve">   Instalaciones deportivas y recreacionales</t>
  </si>
  <si>
    <t xml:space="preserve">   Otras edificaciones</t>
  </si>
  <si>
    <t>PLANTAS, DUCTOS Y TÚNELES</t>
  </si>
  <si>
    <t xml:space="preserve">   Plantas de tratamiento</t>
  </si>
  <si>
    <t xml:space="preserve">   Plantas de transmisión</t>
  </si>
  <si>
    <t xml:space="preserve">   Acueducto y canalización</t>
  </si>
  <si>
    <t xml:space="preserve">   Otras plantas, ductos y túneles</t>
  </si>
  <si>
    <t>REDES, LÍNEAS Y CABLES</t>
  </si>
  <si>
    <t xml:space="preserve">   Líneas y cables de interconexión</t>
  </si>
  <si>
    <t xml:space="preserve">   Líneas y cables de transmisión</t>
  </si>
  <si>
    <t xml:space="preserve">   Líneas y cables de conducción</t>
  </si>
  <si>
    <t xml:space="preserve">   Otras redes, líneas y cables</t>
  </si>
  <si>
    <t>MAQUINARIA Y EQUIPO</t>
  </si>
  <si>
    <t xml:space="preserve">   Equipo de construcción</t>
  </si>
  <si>
    <t xml:space="preserve">   Equipo de recreación y deporte</t>
  </si>
  <si>
    <t xml:space="preserve">   Otra maquinaria y equipo</t>
  </si>
  <si>
    <t>EQUIPO MÉDICO Y CIENTÍFICO</t>
  </si>
  <si>
    <t xml:space="preserve">   Equipo de hospitalización</t>
  </si>
  <si>
    <t xml:space="preserve">   Otro equipo médico y científico</t>
  </si>
  <si>
    <t>MUEBLES, ENSERES Y EQUIPO DE OFICINA</t>
  </si>
  <si>
    <t xml:space="preserve">   Muebles y enseres</t>
  </si>
  <si>
    <t xml:space="preserve">   Equipo y máquina de oficina</t>
  </si>
  <si>
    <t xml:space="preserve">   Otros muebles, enseres y equipo de oficina</t>
  </si>
  <si>
    <t>EQUIPOS DE COMUNICACIÓN Y COMPUTACIÓN</t>
  </si>
  <si>
    <t xml:space="preserve">   Equipo de computación</t>
  </si>
  <si>
    <t xml:space="preserve">   Satélites y antenas</t>
  </si>
  <si>
    <t xml:space="preserve">   Equipos de radares</t>
  </si>
  <si>
    <t xml:space="preserve">   Otros equipos de comunicación y computación</t>
  </si>
  <si>
    <t>EQUIPOS DE TRANSPORTE, TRACCIÓN Y ELEVACIÓN</t>
  </si>
  <si>
    <t xml:space="preserve">   Terrestre</t>
  </si>
  <si>
    <t>DEPRECIACIÓN ACUMULADA (CR)</t>
  </si>
  <si>
    <t xml:space="preserve">   Maquinaria y equipo</t>
  </si>
  <si>
    <t xml:space="preserve">   Equipo médico y científico</t>
  </si>
  <si>
    <t xml:space="preserve">   Muebles, enseres y equipo de oficina</t>
  </si>
  <si>
    <t xml:space="preserve">   Equipos de transporte, tracción y elevación</t>
  </si>
  <si>
    <t>06</t>
  </si>
  <si>
    <t xml:space="preserve">    BIENES DE USO PÚBLICO E HISTÓRICOS Y CULTURALES EN CONSTRUCCIÓN</t>
  </si>
  <si>
    <t xml:space="preserve">   Red carretera</t>
  </si>
  <si>
    <t xml:space="preserve">   Plazas públicas</t>
  </si>
  <si>
    <t xml:space="preserve">   Otros bienes de uso público e históricos y culturales en construcción</t>
  </si>
  <si>
    <t>BIENES DE USO PÚBLICO EN SERVICIO</t>
  </si>
  <si>
    <t xml:space="preserve">   Puentes</t>
  </si>
  <si>
    <t xml:space="preserve">   Parques recreacionales</t>
  </si>
  <si>
    <t xml:space="preserve">   Otros bienes de uso público en servicio</t>
  </si>
  <si>
    <t xml:space="preserve">    BIENES HISTÓRICOS Y CULTURALES</t>
  </si>
  <si>
    <t xml:space="preserve">   Bibliotecas</t>
  </si>
  <si>
    <t xml:space="preserve">    BIENES DE USO PÚBLICO E HISTÓRICOS Y CULTURALES ENTREGADOS A TERCEROS</t>
  </si>
  <si>
    <t>AMORTIZACIÓN ACUMULADA DE BIENES DE USO PÚBLICO (CR)</t>
  </si>
  <si>
    <t xml:space="preserve">   Otros bienes de uso público</t>
  </si>
  <si>
    <t>OTROS ACTIVOS</t>
  </si>
  <si>
    <t>07</t>
  </si>
  <si>
    <t>RESERVA FINANCIERA ACTUARIAL</t>
  </si>
  <si>
    <t xml:space="preserve">   Recursos entregados en administración</t>
  </si>
  <si>
    <t>BIENES Y SERVICIOS PAGADOS POR ANTICIPADO</t>
  </si>
  <si>
    <t xml:space="preserve">   Estudios y proyectos</t>
  </si>
  <si>
    <t>BIENES ENTREGADOS A TERCEROS</t>
  </si>
  <si>
    <t xml:space="preserve">   Bienes muebles entregados en administración</t>
  </si>
  <si>
    <t>BIENES DE ARTE Y CULTURA</t>
  </si>
  <si>
    <t xml:space="preserve">   Otros bienes de arte y cultura</t>
  </si>
  <si>
    <t>INTANGIBLES</t>
  </si>
  <si>
    <t xml:space="preserve">   Software</t>
  </si>
  <si>
    <t>AMORTIZACIÓN ACUMULADA DE INTANGIBLES (CR)</t>
  </si>
  <si>
    <t>PASIVOS</t>
  </si>
  <si>
    <t>OPERACIONES DE CRÉDITO PÚBLICO Y FINANCIAMIENTO CON BANCA CENTRAL</t>
  </si>
  <si>
    <t>08</t>
  </si>
  <si>
    <t>OPERACIONES DE CRÉDITO PÚBLICO INTERNAS DE CORTO PLAZO</t>
  </si>
  <si>
    <t xml:space="preserve">   Préstamos entidades de fomento y desarrollo regional</t>
  </si>
  <si>
    <t>CUENTAS POR PAGAR</t>
  </si>
  <si>
    <t>09</t>
  </si>
  <si>
    <t>ADQUISICIÓN DE BIENES Y SERVICIOS NACIONALES</t>
  </si>
  <si>
    <t xml:space="preserve">   Bienes y servicios</t>
  </si>
  <si>
    <t xml:space="preserve">   Proyectos de inversión</t>
  </si>
  <si>
    <t>ACREEDORES</t>
  </si>
  <si>
    <t xml:space="preserve">   Aportes a fondos pensionales</t>
  </si>
  <si>
    <t xml:space="preserve">   Aportes a seguridad social en salud</t>
  </si>
  <si>
    <t xml:space="preserve">   Embargos judiciales</t>
  </si>
  <si>
    <t xml:space="preserve">   Fondo de solidaridad y garantía en salud</t>
  </si>
  <si>
    <t xml:space="preserve">   Libranzas</t>
  </si>
  <si>
    <t xml:space="preserve">   Aportes a escuelas industriales, institutos técnicos y ESAP</t>
  </si>
  <si>
    <t xml:space="preserve">   Otros acreedores</t>
  </si>
  <si>
    <t>RETENCIÓN EN LA FUENTE E IMPUESTO DE TIMBRE</t>
  </si>
  <si>
    <t xml:space="preserve">   HONORARIOS</t>
  </si>
  <si>
    <t xml:space="preserve">   COMPRAS</t>
  </si>
  <si>
    <t xml:space="preserve">   Impuesto a las ventas retenido por consignar</t>
  </si>
  <si>
    <t xml:space="preserve">   Contratos de obra</t>
  </si>
  <si>
    <t xml:space="preserve">   OTRAS RETENCIONES</t>
  </si>
  <si>
    <t>10</t>
  </si>
  <si>
    <t>SALARIOS Y PRESTACIONES SOCIALES</t>
  </si>
  <si>
    <t xml:space="preserve">   Intereses sobre cesantías</t>
  </si>
  <si>
    <t xml:space="preserve">   Otros salarios y prestaciones sociales</t>
  </si>
  <si>
    <t>PENSIONES Y PRESTACIONES ECONÓMICAS POR PAGAR</t>
  </si>
  <si>
    <t xml:space="preserve">   Retroactivos y reintegros pensionales</t>
  </si>
  <si>
    <t>PASIVOS ESTIMADOS</t>
  </si>
  <si>
    <t>11</t>
  </si>
  <si>
    <t xml:space="preserve">   Litigios</t>
  </si>
  <si>
    <t>PROVISIÓN PARA PRESTACIONES SOCIALES</t>
  </si>
  <si>
    <t xml:space="preserve">   Otras provisiones para prestaciones sociales</t>
  </si>
  <si>
    <t>PROVISIÓN PARA PENSIONES</t>
  </si>
  <si>
    <t xml:space="preserve">   Cálculo actuarial de pensiones actuales</t>
  </si>
  <si>
    <t xml:space="preserve">   Cálculo actuarial de cuotas partes de pensiones</t>
  </si>
  <si>
    <t xml:space="preserve">   Cuotas partes de pensiones por amortizar (Db)</t>
  </si>
  <si>
    <t>PROVISIONES DIVERSAS</t>
  </si>
  <si>
    <t xml:space="preserve">   Otras provisiones diversas</t>
  </si>
  <si>
    <t>OTROS PASIVOS</t>
  </si>
  <si>
    <t>RECAUDOS A FAVOR DE TERCEROS</t>
  </si>
  <si>
    <t xml:space="preserve">   Cobro cartera de terceros</t>
  </si>
  <si>
    <t xml:space="preserve">   Otros recaudos a favor de terceros</t>
  </si>
  <si>
    <t>TOTAL PASIVOS</t>
  </si>
  <si>
    <t>PATRIMONIO</t>
  </si>
  <si>
    <t>HACIENDA PÚBLICA</t>
  </si>
  <si>
    <t>CAPITAL FISCAL</t>
  </si>
  <si>
    <t xml:space="preserve">   Municipio</t>
  </si>
  <si>
    <t>RESULTADO DEL EJERCICIO</t>
  </si>
  <si>
    <t xml:space="preserve">   Excedente del ejercicio</t>
  </si>
  <si>
    <t>PATRIMONIO PÚBLICO INCORPORADO</t>
  </si>
  <si>
    <t xml:space="preserve">   Bienes</t>
  </si>
  <si>
    <t xml:space="preserve">   Derechos</t>
  </si>
  <si>
    <t xml:space="preserve">   Obligaciones (Db)</t>
  </si>
  <si>
    <t>PROVISIONES, AGOTAMIENTO, DEPRECIACIONES Y AMORTIZACIONES (DB)</t>
  </si>
  <si>
    <t xml:space="preserve">   Depreciación de propiedades, planta y equipo</t>
  </si>
  <si>
    <t xml:space="preserve">   Amortización de bienes de uso público</t>
  </si>
  <si>
    <t>TOTAL PATRIMONIO</t>
  </si>
  <si>
    <t>TOTAL PASIVO+ PATRIMONIO</t>
  </si>
  <si>
    <t>Nota No 05.      PROPIEDAD PLANTA Y EQUIPO</t>
  </si>
  <si>
    <t>BIENES DE USO PÚBLICO E HISTÓRICOS Y CULTURALES</t>
  </si>
  <si>
    <t>Nota No 06.    BIENES DE USO PÚBLICO E HISTÓRICOS Y CULTURALES</t>
  </si>
  <si>
    <t>Nota No 07. OTROS ACTIVOS</t>
  </si>
  <si>
    <t>Nota No 08.   OPERACIONES DE CRÉDITO PÚBLICO Y FINANCIAMIENTO CON BANCA CENTRAL</t>
  </si>
  <si>
    <t>OBLIGACIONES LABORALES Y DE SEGURIDAD SOCIAL INTEGRAL</t>
  </si>
  <si>
    <t>Nota No 01.      EFECTIVO: CAJA Y BANCOS.</t>
  </si>
  <si>
    <t>Nota No 02. INVERSIONES E INSTRUMENTOS DERIVADOS</t>
  </si>
  <si>
    <t>Nota No 03.   RENTAS POR COBRAR</t>
  </si>
  <si>
    <t>Nota No 04.      DEUDORES</t>
  </si>
  <si>
    <t>MUNICIPIO DE ARGELIA CAUCA.</t>
  </si>
  <si>
    <t>En esta denominación se incluyen las cuentas que representan el valor de los bienes públicos destinados para uso y goce de los habitantes del Municipio de Argelia Cauca, estos están orientados a generar bienestar Social o exaltar los valores culturales y así preservar sus costumbres , valores para mejorar su calidad de vida de la comunidad en general.</t>
  </si>
  <si>
    <r>
      <rPr>
        <b/>
        <sz val="11"/>
        <rFont val="Arial"/>
        <family val="2"/>
      </rPr>
      <t xml:space="preserve">POLITICAS Y PRACTICAS CONTABLES </t>
    </r>
    <r>
      <rPr>
        <sz val="11"/>
        <rFont val="Arial"/>
        <family val="2"/>
      </rPr>
      <t>La Contabilidad y los Estados Financieros de la Alcaldía Municipal de Argelia Cauca, se ciñen a las políticas, principios, normas y procedimientos técnicos de contabilidad pública emitida por el Régimen de la Contabilidad Pública, que han permitido la generación de la información necesaria para la toma de decisiones y el control interno y externo de la administración de la entidad pública.</t>
    </r>
  </si>
  <si>
    <t>Cuentas corrientes</t>
  </si>
  <si>
    <t>BANCOS</t>
  </si>
  <si>
    <t>EFECTIVO EN CAJA</t>
  </si>
  <si>
    <t>Total Efectivo</t>
  </si>
  <si>
    <t xml:space="preserve">   Banco Agrario de Colombia</t>
  </si>
  <si>
    <t xml:space="preserve">   Bancolombia</t>
  </si>
  <si>
    <t xml:space="preserve">   Banco Occidente</t>
  </si>
  <si>
    <t>Sub total Planta, ductos y Tuneles</t>
  </si>
  <si>
    <t>Total Planta, ductos y Tuneles</t>
  </si>
  <si>
    <t>Total Construcciones y Edificaciones</t>
  </si>
  <si>
    <t>Sub total Redes, Linea y Cables</t>
  </si>
  <si>
    <t>Depreciación Acumulada (Redes, Lineas y Cables)</t>
  </si>
  <si>
    <t>Total Equipo de  Redes, Linea y Cables</t>
  </si>
  <si>
    <t>Depreciación Acumulada (Planta, Ductos y Tuneles)</t>
  </si>
  <si>
    <t>Sub total Maquinaria y Equipo</t>
  </si>
  <si>
    <t>Depreciación Acumulada (Maquinaria y Equipo)</t>
  </si>
  <si>
    <t>Total Maquinaria y Equipo</t>
  </si>
  <si>
    <t>Sub total Equipo Medico y cientifico</t>
  </si>
  <si>
    <t>Depreciación Acumulada (Equipo Medico y cientifico)</t>
  </si>
  <si>
    <t>Total Equipo Medico y Cientifico</t>
  </si>
  <si>
    <t>Sub total Muebles, Enseres y Equipo de Oficina</t>
  </si>
  <si>
    <t>Depreciación Acumulada (Enseres y Equipo de Oficina)</t>
  </si>
  <si>
    <t>Total Muebles, Enseres y Equipo de Oficina</t>
  </si>
  <si>
    <t>Sub total Equipos de comunicación y computacion</t>
  </si>
  <si>
    <t>Depreciación Acumulada (Equipos de comunicación y computacion)</t>
  </si>
  <si>
    <t>Total  Equipos de comunicación y computacion</t>
  </si>
  <si>
    <t xml:space="preserve">Sub total Equipos de transporte, traccion y Elevacion </t>
  </si>
  <si>
    <t xml:space="preserve">Total Equipos de transporte, traccion y Elevacion </t>
  </si>
  <si>
    <t>Depreciación Acumulada (Equipos de transporte, traccion y Elevacion)</t>
  </si>
  <si>
    <t>Total Propiedad Planta y equipo</t>
  </si>
  <si>
    <t>Subtotal Propiedad Planta y equipo</t>
  </si>
  <si>
    <t>Total Maquinaria, Planta y equipo en Montaje</t>
  </si>
  <si>
    <t>CODIGO</t>
  </si>
  <si>
    <t>DETALLE</t>
  </si>
  <si>
    <t>VALORES</t>
  </si>
  <si>
    <t xml:space="preserve">   Intereses</t>
  </si>
  <si>
    <t xml:space="preserve">   Mantenimiento</t>
  </si>
  <si>
    <t xml:space="preserve">   Otros gastos en medio ambiente</t>
  </si>
  <si>
    <t xml:space="preserve">   SERVICIOS</t>
  </si>
  <si>
    <t xml:space="preserve">   ARRENDAMIENTOS</t>
  </si>
  <si>
    <t>TOTAL ACTIVOS</t>
  </si>
  <si>
    <t>Bancolombia Fiducolombia</t>
  </si>
  <si>
    <t>Titulos de capitalizacion</t>
  </si>
  <si>
    <t>Las inversiones de administración de liquidez comprenden los recursos colocados en títulos de deuda o participativos, del Municipio de Argelia en entidades nacionales, así como los instrumentos derivados, con el propósito de obtener utilidades por las fluctuaciones del precio a corto plazo.</t>
  </si>
  <si>
    <t>Subtotal Red de carreteras</t>
  </si>
  <si>
    <t>Amortizacion Acumulada (Red de carreteras)</t>
  </si>
  <si>
    <t>Total Red de carreteras</t>
  </si>
  <si>
    <t>Amortizacion Acumulada (Plazas Publicas)</t>
  </si>
  <si>
    <t>Total Plazas Publicas</t>
  </si>
  <si>
    <t>Sub total Plazas Publicas</t>
  </si>
  <si>
    <t>Sub total Parques Recreacionales</t>
  </si>
  <si>
    <t>Amortizacion Acumulada (Parques Recreacionales)</t>
  </si>
  <si>
    <t>Total Parques Recreacionales</t>
  </si>
  <si>
    <t>Amortizacion Acumulada (Otros bienes uso publico)</t>
  </si>
  <si>
    <t>Total Otros bienes de uso publico</t>
  </si>
  <si>
    <t>Sub total Otros bienes de uso publico</t>
  </si>
  <si>
    <t>Amortizacion Acumulada (Puentes)</t>
  </si>
  <si>
    <t>Sub total Puentes</t>
  </si>
  <si>
    <t>Total Puentes</t>
  </si>
  <si>
    <t>Sub total Bibliotecas</t>
  </si>
  <si>
    <t>Amortizacion Acumulada (Bibliotecas)</t>
  </si>
  <si>
    <t>Total Bibliotecas</t>
  </si>
  <si>
    <t>Subtotal Bienes de uso Publico</t>
  </si>
  <si>
    <t>Total Amortizacion Acumulada</t>
  </si>
  <si>
    <t>Total Bienes de uso publico</t>
  </si>
  <si>
    <t>Bienes de uso publico e Historicos y culturales</t>
  </si>
  <si>
    <t>Otros Activos</t>
  </si>
  <si>
    <t>Sub total Intangibles</t>
  </si>
  <si>
    <t xml:space="preserve">   Amortizacion acumulada (Software)</t>
  </si>
  <si>
    <t>Total Intagibles - sofware</t>
  </si>
  <si>
    <t>Subtotal Otros Activos</t>
  </si>
  <si>
    <t>Total Otros activos</t>
  </si>
  <si>
    <t>Pagare No                            invias</t>
  </si>
  <si>
    <t>Pagare No 725021150009480 (credito maquinaria)</t>
  </si>
  <si>
    <t>Préstamos entidades de fomento y desarrollo regional</t>
  </si>
  <si>
    <t>Nota No 09.     PASIVOS ESTIMADOS</t>
  </si>
  <si>
    <t xml:space="preserve">CEDELCA S.A. SOBRETASA </t>
  </si>
  <si>
    <t>Fedegan</t>
  </si>
  <si>
    <t xml:space="preserve">Tesoreria del Dpto Fondos </t>
  </si>
  <si>
    <t>Fondo Porcicultura</t>
  </si>
  <si>
    <t>LICENCIAS DE SALUD-EPS</t>
  </si>
  <si>
    <t>Otros recaudos a favor de Terceros</t>
  </si>
  <si>
    <t>En esta cuenta se incluye las obligaciones originadas en la actuación por cuenta de terceros, este pasivo corresponde al recaudo realizado por el Municipio y los cuales son girados al terceros correspondiente</t>
  </si>
  <si>
    <t xml:space="preserve">En esta denominación se incluyen los grupos que representan bienes y derechos, deducidas las obligaciones, para cumplir las funciones de cometido del Municipio de Argelia. Esta diferencia se encuentra representada en los recursos asignados o aportados a la entidad contable pública para su creación y desarrollo, en las diferentes modalidades de superávit y en los factores que implican su disminución. </t>
  </si>
  <si>
    <t>Tributarios: Es el valor de los ingresos exigidos sin contraprestación directa, determinados en las disposiciones legales por la potestad que tiene el Municipio de establecer gravámenes según los acuerdos expedido hasta la fecha en el Municipio de Argelia Cauca y sancionado.
No Tributarios: Representa los ingresos obtenidos de las retribuciones efectuadas por los usuarios de un servicio a cargo del estado, en contraprestación a las ventajas que obtiene el Municipio por las tasas , multas, intereses, sanciones, contribuciones, regalías y concesiones.</t>
  </si>
  <si>
    <t>Se incluyen las cuentas que representan los gastos causados por el Municipio de Argelia, por traslados de recursos del Sistema General de Participación, para desarrollo de programas territoriales en cumplimiento de convenios o normas legales y así cubrir las necesidades básicas insatisfechas de la población de Argelia.</t>
  </si>
  <si>
    <t>TOTAL TRANFERENCIAS</t>
  </si>
  <si>
    <t>Representa el valor de los rendimientos financieros obtenidos de las entidades financieras por concepto de intereses ganados en las cuentas de ahorros a nombre del Municipio, y  por un mayor valor en la actualizacion de las acciones ordinarias que tiene el Municipio en la Empresa "Cedelca"  y los ingresos de ejercicios anteriores corresponde recursos de salud los cuales afectaron el presupuesto de la vigencia 2011, y estos ya habian sido cancelados.</t>
  </si>
  <si>
    <t>TOTAL OTROS INGRESOS</t>
  </si>
  <si>
    <t>Se incluyen las cuentas que representan los gastos asociados con actividades de dirección, planeación, y apoyo logístico de la entidad, incluyen los gastos de administración  en relacion con  salarios contribuciones efectivas para la seguirdad social,  aportes para nomina (parafiscales), honorarios y los gastos generales del Concejo Municipal, Personeria Municipal y Administracion Central</t>
  </si>
  <si>
    <t>En este cuenta representa los recursos destinados por la entidad a la solución de las mínimas necesidades de la población Argelia Cauca; referente a salud, educación, saneamiento ambiental, agua potable, vivienda medio ambiente, recreación deporte y los orientados al bienestar general y el mejoramiento de la población</t>
  </si>
  <si>
    <t>Representa los gastos por intereses pagados, que se originan en la obtención de recursos necesarios para el financiamiento de las actividades, y el rubro de más impacto es el de ajustes de ejercicios anteriores que representa la el pago de prestaciones sociales con corte a 31 Diciembre de 2011 los cuales no se cancelaron y de igual forma no se dejaron constituyendo como cuentas por pagar, y se asumieron con los recursos de la vigencia 2012.</t>
  </si>
  <si>
    <t>TOTAL OTROS GASTOS</t>
  </si>
  <si>
    <r>
      <t xml:space="preserve">NATURALEZA JURIDICA, FUNCION SOCIAL Y ACTIVIDADES QUE DESARROLLA EL COMETIDO ESTATAL </t>
    </r>
    <r>
      <rPr>
        <sz val="11"/>
        <rFont val="Arial"/>
        <family val="2"/>
      </rPr>
      <t xml:space="preserve">La Alcaldía Municipal de Argelia Cauca es una entidad pública, creada como Municipio segun ordenanza 02 de Noviembre 08 de 1967. Registrada ante la DIAN como persona Jurídica identificada bajo el Nit No. 891500725-1, Responsable de Retención en la fuente a Título de Renta, Retención a Título de Timbre, Retención en la fuente del impuesto sobre las ventas y Responsable en la presentación de la Información Exógena. La Administracion Municipal esta ubicada en el Municipio de Argelia Cauca en el Barrio la Gloria- Calle Principal - Edificio CAM- codigo DANE: 19050
El Régimen Municipal de Argelia Cauca, esta definido en la Constitución Nacional, la Ley 136 de 1994, Ley177 de 1994, Decreto 915 de 1997 y la Ley 617 de 2000. El plan de desarrollo de la actual administración aprobado para el cuatrienio 2012 al 2015, cuyo lema es </t>
    </r>
    <r>
      <rPr>
        <b/>
        <sz val="11"/>
        <rFont val="Arial"/>
        <family val="2"/>
      </rPr>
      <t>“UNIDOS POR UN ARGELIA MEJOR”.</t>
    </r>
    <r>
      <rPr>
        <sz val="11"/>
        <rFont val="Arial"/>
        <family val="2"/>
      </rPr>
      <t xml:space="preserve"> La administración está conformada por: Concejo Municipal, Personeria Municipal y Administracion Central.</t>
    </r>
  </si>
  <si>
    <t xml:space="preserve">Los valores registrados por impuestos por cobrar por predial se manejan y liquidan a través del aplicativo SIPRED. La liquidación del impuesto predial se realiza con base en la información suministrada por el Instituto Geográfico Agustín Codazzi, Esta información presenta errores en la parte de plena identificación de los propietarios, lo cual afecta las labores de cobro.
La interfaz del aplicativo de impuestos con el del sistema contable no funciona por lo cual el proceso de registro se debe realizar en forma manual, con base en informe de saldos por conceptos emitido por el área de tesorería. </t>
  </si>
  <si>
    <t>Representan las cuentas que representan los recursos , tangibles e intangibles, que son complementarios para el cumplimiento de la funciones de la administración, tales como posesión, titularidad, modalidad especial de adquisición, destinación, o su capacidad para generar beneficios o servicios futuros, es el caso de servicios cancelados por anticipado, se amortizan de acuerdo a la Circular 11 de 1996, emitida por la Contaduría General de la Nación.</t>
  </si>
  <si>
    <t>Representa el valor de las obligaciones originadas en créditos con entidades financieras, con plazo para su pago superior a un año, es necesario aclarar que estos préstamos se suscribieron en la administración anterior y se comenzaban a cancelar a partir del año 2010.Los cuales se han venido cancelando de acuerdo a los requisitos exigidos por las diferentes entidades financieras.</t>
  </si>
  <si>
    <t>Revelan la composición general de las provisiones para la presentaciones sociales a que tienen derecho los empleados publicos de la Administracion Municipal de Argelia Cauca, de igual forma refleja la provision para la pensiones a las cuales el Municipio maneja  a travez del Fonpet, y por ultimo de las provisiones diversas que corresponde a  litigios en los cuales que se tienen en proceso a la fecha.</t>
  </si>
  <si>
    <t>Representa el valor de los recursos obtenidos por el Municipio de Argelia como transferencia recibida de la Nación para financiar los servicios a su cargo, con prioridad a los servicios de salud, educación , deporte, cultura, agua potable y sanamiento basico, garantizando la prestación de los servicios y la ampliación de cobertura proporcionada a sus habitantes una mejor calidad de vida.</t>
  </si>
  <si>
    <t>Nota No 10.  OTROS PASIVOS.</t>
  </si>
  <si>
    <t>Nota No 11.   HACIENDA PÚBLICA</t>
  </si>
  <si>
    <t>Nota No 12.   INGRESOS FISCALES</t>
  </si>
  <si>
    <t>Nota No 13.  TRANSFERENCIAS</t>
  </si>
  <si>
    <t>Nota No 14.  OTROS INGRESOS</t>
  </si>
  <si>
    <t>Nota No 15. GASTOS DE ADMINISTRACIÓN.</t>
  </si>
  <si>
    <t>Nota No 16. TRANSFERENCIAS.</t>
  </si>
  <si>
    <t>Nota No 17.   GASTO PÚBLICO SOCIAL</t>
  </si>
  <si>
    <t>Nota No 18.    OTROS GASTOS</t>
  </si>
  <si>
    <t>A 31 DICIEMBRE DE 2012</t>
  </si>
  <si>
    <t xml:space="preserve">   Sistema general de seguridad en salud</t>
  </si>
  <si>
    <t>ADMINISTRACIÓN DE LA SEGURIDAD SOCIAL EN RIESGOS PROFESIONALES</t>
  </si>
  <si>
    <t xml:space="preserve">   Otras obligaciones por riesgos profesionales</t>
  </si>
  <si>
    <t>JUAN JOSE ERAZO GOMEZ</t>
  </si>
  <si>
    <t>Contador Publico . TP N° 167037-T</t>
  </si>
  <si>
    <t>A En el siguiente cuadro se muestra el saldo en las entidades financieras tanto como cuentas corrientes como en cuentas de ahorros, con corte a 31 de Diciembre de 2012.</t>
  </si>
  <si>
    <t>Argelia Cauca, 12 de Febrero de 2013</t>
  </si>
  <si>
    <t>A Diciembre 31 de 2012.</t>
  </si>
  <si>
    <r>
      <t xml:space="preserve">En   cumplimiento  a lo contemplado por la Contaduria General de la Nacion se presenta las </t>
    </r>
    <r>
      <rPr>
        <b/>
        <sz val="11"/>
        <color indexed="8"/>
        <rFont val="Arial"/>
        <family val="2"/>
      </rPr>
      <t xml:space="preserve">NOTAS  A LOS ESTADOS FINANCIEROS  DEL MUNICIPIO DE ARGELIA CAUCA.  </t>
    </r>
    <r>
      <rPr>
        <sz val="11"/>
        <color indexed="8"/>
        <rFont val="Arial"/>
        <family val="2"/>
      </rPr>
      <t xml:space="preserve"> las cuales forman un todo indivisible y  son parte integral  de los Estados Financieros  de Propósito General, del período contable a Diciembre 30 de 2012.</t>
    </r>
  </si>
  <si>
    <t>DE 1 DE ENERO A 31 DICIEMBRE DE 2012</t>
  </si>
  <si>
    <t xml:space="preserve">  Capacitación, bienestar social y estímulos</t>
  </si>
  <si>
    <t>GASTOS DE SISTEMA GENERAL REGALIAS</t>
  </si>
  <si>
    <t xml:space="preserve">  Materiales y Suministros</t>
  </si>
  <si>
    <t>A 31 de Diciembre de 2012 la cuenta se descomponen como sigue:</t>
  </si>
  <si>
    <t xml:space="preserve">   Cálculo actuarial de futuras pensiones</t>
  </si>
  <si>
    <t xml:space="preserve">   Futuras pensiones por amortizar (Db)</t>
  </si>
  <si>
    <t>SISTEMA GENERAL DE REGALIAS-SGR</t>
  </si>
  <si>
    <t xml:space="preserve">   RECURSOS DE FUNCIONAMIENTO DEL SISTEMA.</t>
  </si>
  <si>
    <t>SISTEMA GENERAL DE SEGURIDAD SOCIAL EN SALUD</t>
  </si>
  <si>
    <t xml:space="preserve">   FOSYGA - Solidaridad</t>
  </si>
  <si>
    <r>
      <t xml:space="preserve">LIMITACIONES DE ORDEN CONTABLE </t>
    </r>
    <r>
      <rPr>
        <sz val="11"/>
        <rFont val="Arial"/>
        <family val="2"/>
      </rPr>
      <t>El Sistema de Información del Municipio presenta debilidades en sus aplicativos debido a la falta de integración del mismo en todos los procesos, debiendo realizar procesos manuales de consolidación de información con algunas dependencias, para asegurar la inclusión de todas las transacciones  y hechos y operaciones que realice el municipio, así como también se han diseñado autocontroles hacia el interior de la seccion de Tesoreria y de Contabilidad; igualmente existen limitaciones de orden económico y administrativo para identificar cada uno de los componentes de Propiedad, Planta y Equipo de informacion anterior al 2007.</t>
    </r>
  </si>
</sst>
</file>

<file path=xl/styles.xml><?xml version="1.0" encoding="utf-8"?>
<styleSheet xmlns="http://schemas.openxmlformats.org/spreadsheetml/2006/main">
  <numFmts count="1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 #,##0.00_ ;_ * \-#,##0.00_ ;_ * &quot;-&quot;??_ ;_ @_ "/>
    <numFmt numFmtId="165" formatCode="_(* #,##0_);_(* \(#,##0\);_(* &quot;-&quot;??_);_(@_)"/>
    <numFmt numFmtId="166" formatCode="_(* #,##0.00_);_(* \(#,##0.00\);_(* \-_);_(@_)"/>
    <numFmt numFmtId="167" formatCode="_([$€]* #,##0.00_);_([$€]* \(#,##0.00\);_([$€]* \-??_);_(@_)"/>
    <numFmt numFmtId="168" formatCode="#,##0.00\ ;&quot; -&quot;#,##0.00\ ;&quot; -&quot;#\ ;@\ "/>
    <numFmt numFmtId="169" formatCode="_(* #,##0_);_(* \(#,##0\);_(* \-??_);_(@_)"/>
    <numFmt numFmtId="170" formatCode="[$$-240A]\ #,##0"/>
    <numFmt numFmtId="171" formatCode="&quot;$&quot;#,##0.00;\(&quot;$&quot;#,##0.00\)"/>
    <numFmt numFmtId="172" formatCode="[$$-240A]\ #,##0.00"/>
  </numFmts>
  <fonts count="88">
    <font>
      <sz val="10"/>
      <name val="Arial"/>
      <family val="2"/>
    </font>
    <font>
      <sz val="11"/>
      <color indexed="8"/>
      <name val="Calibri"/>
      <family val="2"/>
    </font>
    <font>
      <sz val="10"/>
      <color indexed="48"/>
      <name val="Arial"/>
      <family val="2"/>
    </font>
    <font>
      <sz val="10"/>
      <color indexed="8"/>
      <name val="Arial"/>
      <family val="2"/>
    </font>
    <font>
      <b/>
      <i/>
      <sz val="16"/>
      <color indexed="8"/>
      <name val="Arial"/>
      <family val="2"/>
    </font>
    <font>
      <b/>
      <i/>
      <sz val="10"/>
      <color indexed="8"/>
      <name val="Arial"/>
      <family val="2"/>
    </font>
    <font>
      <sz val="11"/>
      <color indexed="8"/>
      <name val="Arial"/>
      <family val="2"/>
    </font>
    <font>
      <b/>
      <sz val="11"/>
      <name val="Arial"/>
      <family val="2"/>
    </font>
    <font>
      <sz val="11"/>
      <name val="Arial"/>
      <family val="2"/>
    </font>
    <font>
      <sz val="10"/>
      <color indexed="10"/>
      <name val="Arial"/>
      <family val="2"/>
    </font>
    <font>
      <b/>
      <sz val="11"/>
      <color indexed="8"/>
      <name val="Arial"/>
      <family val="2"/>
    </font>
    <font>
      <b/>
      <sz val="14"/>
      <color indexed="8"/>
      <name val="Arial"/>
      <family val="2"/>
    </font>
    <font>
      <b/>
      <sz val="12"/>
      <color indexed="8"/>
      <name val="Arial"/>
      <family val="2"/>
    </font>
    <font>
      <sz val="12"/>
      <color indexed="8"/>
      <name val="Arial"/>
      <family val="2"/>
    </font>
    <font>
      <b/>
      <sz val="12"/>
      <name val="Arial"/>
      <family val="2"/>
    </font>
    <font>
      <b/>
      <i/>
      <sz val="11"/>
      <color indexed="8"/>
      <name val="Arial"/>
      <family val="2"/>
    </font>
    <font>
      <sz val="11"/>
      <color indexed="9"/>
      <name val="Arial"/>
      <family val="2"/>
    </font>
    <font>
      <sz val="11"/>
      <color indexed="48"/>
      <name val="Arial"/>
      <family val="2"/>
    </font>
    <font>
      <sz val="12"/>
      <name val="Arial"/>
      <family val="2"/>
    </font>
    <font>
      <b/>
      <sz val="11"/>
      <color indexed="48"/>
      <name val="Arial"/>
      <family val="2"/>
    </font>
    <font>
      <sz val="12"/>
      <color indexed="48"/>
      <name val="Arial"/>
      <family val="2"/>
    </font>
    <font>
      <sz val="12"/>
      <color indexed="10"/>
      <name val="Arial"/>
      <family val="2"/>
    </font>
    <font>
      <b/>
      <sz val="12"/>
      <color indexed="48"/>
      <name val="Arial"/>
      <family val="2"/>
    </font>
    <font>
      <i/>
      <sz val="11"/>
      <color indexed="48"/>
      <name val="Arial"/>
      <family val="2"/>
    </font>
    <font>
      <sz val="11"/>
      <name val="Arial Narrow"/>
      <family val="2"/>
    </font>
    <font>
      <b/>
      <sz val="9"/>
      <color indexed="8"/>
      <name val="Arial"/>
      <family val="2"/>
    </font>
    <font>
      <b/>
      <i/>
      <sz val="9"/>
      <color indexed="8"/>
      <name val="Arial"/>
      <family val="2"/>
    </font>
    <font>
      <b/>
      <sz val="10"/>
      <color indexed="8"/>
      <name val="Arial"/>
      <family val="2"/>
    </font>
    <font>
      <sz val="9"/>
      <color indexed="8"/>
      <name val="Arial"/>
      <family val="2"/>
    </font>
    <font>
      <i/>
      <sz val="11"/>
      <color indexed="8"/>
      <name val="Arial"/>
      <family val="2"/>
    </font>
    <font>
      <i/>
      <sz val="12"/>
      <color indexed="8"/>
      <name val="Arial"/>
      <family val="2"/>
    </font>
    <font>
      <b/>
      <sz val="12"/>
      <color indexed="10"/>
      <name val="Arial"/>
      <family val="2"/>
    </font>
    <font>
      <i/>
      <sz val="12"/>
      <color indexed="48"/>
      <name val="Arial"/>
      <family val="2"/>
    </font>
    <font>
      <i/>
      <sz val="12"/>
      <name val="Arial"/>
      <family val="2"/>
    </font>
    <font>
      <b/>
      <sz val="8"/>
      <color indexed="8"/>
      <name val="Arial"/>
      <family val="2"/>
    </font>
    <font>
      <b/>
      <sz val="10"/>
      <color indexed="48"/>
      <name val="Arial"/>
      <family val="2"/>
    </font>
    <font>
      <b/>
      <i/>
      <sz val="18"/>
      <color indexed="8"/>
      <name val="Arial"/>
      <family val="2"/>
    </font>
    <font>
      <sz val="10"/>
      <color indexed="9"/>
      <name val="Arial"/>
      <family val="2"/>
    </font>
    <font>
      <b/>
      <sz val="12"/>
      <color indexed="9"/>
      <name val="Arial"/>
      <family val="2"/>
    </font>
    <font>
      <i/>
      <sz val="12"/>
      <color indexed="9"/>
      <name val="Arial"/>
      <family val="2"/>
    </font>
    <font>
      <b/>
      <sz val="9"/>
      <color indexed="9"/>
      <name val="Arial"/>
      <family val="2"/>
    </font>
    <font>
      <sz val="9"/>
      <color indexed="9"/>
      <name val="Arial"/>
      <family val="2"/>
    </font>
    <font>
      <sz val="12"/>
      <color indexed="9"/>
      <name val="Arial"/>
      <family val="2"/>
    </font>
    <font>
      <b/>
      <sz val="10"/>
      <color indexed="9"/>
      <name val="Arial"/>
      <family val="2"/>
    </font>
    <font>
      <sz val="9"/>
      <color indexed="8"/>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rgb="FF000000"/>
      <name val="Arial"/>
      <family val="2"/>
    </font>
    <font>
      <sz val="10"/>
      <color theme="0"/>
      <name val="Arial"/>
      <family val="2"/>
    </font>
    <font>
      <b/>
      <sz val="12"/>
      <color theme="0"/>
      <name val="Arial"/>
      <family val="2"/>
    </font>
    <font>
      <i/>
      <sz val="12"/>
      <color theme="0"/>
      <name val="Arial"/>
      <family val="2"/>
    </font>
    <font>
      <b/>
      <sz val="9"/>
      <color theme="0"/>
      <name val="Arial"/>
      <family val="2"/>
    </font>
    <font>
      <sz val="9"/>
      <color theme="0"/>
      <name val="Arial"/>
      <family val="2"/>
    </font>
    <font>
      <sz val="12"/>
      <color theme="0"/>
      <name val="Arial"/>
      <family val="2"/>
    </font>
    <font>
      <b/>
      <sz val="10"/>
      <color theme="0"/>
      <name val="Arial"/>
      <family val="2"/>
    </font>
    <font>
      <sz val="9"/>
      <color rgb="FF000000"/>
      <name val="Times New Roman"/>
      <family val="1"/>
    </font>
    <font>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tint="-0.149990007281303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bottom style="double"/>
    </border>
    <border>
      <left/>
      <right/>
      <top style="double"/>
      <bottom style="double"/>
    </border>
  </borders>
  <cellStyleXfs count="11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3" fillId="20" borderId="0" applyNumberFormat="0" applyBorder="0" applyAlignment="0" applyProtection="0"/>
    <xf numFmtId="0" fontId="64" fillId="21" borderId="1" applyNumberFormat="0" applyAlignment="0" applyProtection="0"/>
    <xf numFmtId="0" fontId="65" fillId="22" borderId="2" applyNumberFormat="0" applyAlignment="0" applyProtection="0"/>
    <xf numFmtId="0" fontId="66" fillId="0" borderId="3" applyNumberFormat="0" applyFill="0" applyAlignment="0" applyProtection="0"/>
    <xf numFmtId="0" fontId="67" fillId="0" borderId="0" applyNumberFormat="0" applyFill="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8" fillId="29" borderId="1" applyNumberFormat="0" applyAlignment="0" applyProtection="0"/>
    <xf numFmtId="167" fontId="0" fillId="0" borderId="0" applyFill="0" applyBorder="0" applyAlignment="0" applyProtection="0"/>
    <xf numFmtId="0" fontId="6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8"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0" fillId="0" borderId="0" applyFill="0" applyBorder="0" applyAlignment="0" applyProtection="0"/>
    <xf numFmtId="169" fontId="0" fillId="0" borderId="0" applyFill="0" applyBorder="0" applyAlignment="0" applyProtection="0"/>
    <xf numFmtId="169" fontId="0" fillId="0" borderId="0" applyFill="0" applyBorder="0" applyAlignment="0" applyProtection="0"/>
    <xf numFmtId="169" fontId="0" fillId="0" borderId="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7" fontId="0" fillId="0" borderId="0" applyFill="0" applyBorder="0" applyAlignment="0" applyProtection="0"/>
    <xf numFmtId="0" fontId="70" fillId="31" borderId="0" applyNumberFormat="0" applyBorder="0" applyAlignment="0" applyProtection="0"/>
    <xf numFmtId="0" fontId="0" fillId="0" borderId="0">
      <alignment/>
      <protection/>
    </xf>
    <xf numFmtId="0" fontId="61" fillId="0" borderId="0">
      <alignment/>
      <protection/>
    </xf>
    <xf numFmtId="0" fontId="61"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0" fontId="0" fillId="33" borderId="5" applyNumberFormat="0" applyFont="0" applyAlignment="0" applyProtection="0"/>
    <xf numFmtId="0" fontId="0" fillId="33" borderId="5" applyNumberFormat="0" applyFont="0" applyAlignment="0" applyProtection="0"/>
    <xf numFmtId="0" fontId="0" fillId="33" borderId="5" applyNumberFormat="0" applyFont="0" applyAlignment="0" applyProtection="0"/>
    <xf numFmtId="0" fontId="0" fillId="33" borderId="5" applyNumberFormat="0" applyFont="0" applyAlignment="0" applyProtection="0"/>
    <xf numFmtId="0" fontId="0" fillId="33" borderId="5" applyNumberFormat="0" applyFont="0" applyAlignment="0" applyProtection="0"/>
    <xf numFmtId="0" fontId="0" fillId="33" borderId="5" applyNumberFormat="0" applyFont="0" applyAlignment="0" applyProtection="0"/>
    <xf numFmtId="0" fontId="0" fillId="33" borderId="5" applyNumberFormat="0" applyFont="0" applyAlignment="0" applyProtection="0"/>
    <xf numFmtId="0" fontId="0" fillId="33" borderId="5" applyNumberFormat="0" applyFont="0" applyAlignment="0" applyProtection="0"/>
    <xf numFmtId="0" fontId="0" fillId="33"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1" fillId="21" borderId="6"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7" applyNumberFormat="0" applyFill="0" applyAlignment="0" applyProtection="0"/>
    <xf numFmtId="0" fontId="76" fillId="0" borderId="8" applyNumberFormat="0" applyFill="0" applyAlignment="0" applyProtection="0"/>
    <xf numFmtId="0" fontId="67" fillId="0" borderId="9" applyNumberFormat="0" applyFill="0" applyAlignment="0" applyProtection="0"/>
    <xf numFmtId="0" fontId="77" fillId="0" borderId="10" applyNumberFormat="0" applyFill="0" applyAlignment="0" applyProtection="0"/>
  </cellStyleXfs>
  <cellXfs count="200">
    <xf numFmtId="0" fontId="0" fillId="0" borderId="0" xfId="0" applyAlignment="1">
      <alignment/>
    </xf>
    <xf numFmtId="0" fontId="2" fillId="0" borderId="0" xfId="0" applyFont="1" applyFill="1" applyAlignment="1">
      <alignment vertical="center"/>
    </xf>
    <xf numFmtId="0" fontId="3" fillId="0" borderId="0" xfId="0" applyFont="1" applyFill="1" applyAlignment="1">
      <alignment vertical="center"/>
    </xf>
    <xf numFmtId="0" fontId="5" fillId="0" borderId="0" xfId="0" applyFont="1" applyFill="1" applyAlignment="1">
      <alignment horizontal="center" vertical="center" wrapText="1"/>
    </xf>
    <xf numFmtId="0" fontId="9" fillId="0" borderId="0" xfId="0" applyFont="1" applyFill="1" applyAlignment="1">
      <alignment vertical="center"/>
    </xf>
    <xf numFmtId="0" fontId="6" fillId="0" borderId="0" xfId="0" applyFont="1" applyFill="1" applyAlignment="1">
      <alignment horizontal="justify" vertical="center" wrapText="1"/>
    </xf>
    <xf numFmtId="0" fontId="6" fillId="0" borderId="0" xfId="0" applyFont="1" applyFill="1" applyAlignment="1">
      <alignment horizontal="justify" vertical="center"/>
    </xf>
    <xf numFmtId="0" fontId="10" fillId="0" borderId="0" xfId="0" applyFont="1" applyFill="1" applyAlignment="1">
      <alignment horizontal="justify" vertical="center"/>
    </xf>
    <xf numFmtId="17" fontId="12" fillId="8" borderId="11" xfId="0" applyNumberFormat="1" applyFont="1" applyFill="1" applyBorder="1" applyAlignment="1">
      <alignment horizontal="center" vertical="center" wrapText="1"/>
    </xf>
    <xf numFmtId="0" fontId="12" fillId="8" borderId="11" xfId="0" applyFont="1" applyFill="1" applyBorder="1" applyAlignment="1">
      <alignment horizontal="left" vertical="center" wrapText="1"/>
    </xf>
    <xf numFmtId="0" fontId="15" fillId="0" borderId="0" xfId="0" applyFont="1" applyFill="1" applyAlignment="1">
      <alignment horizontal="justify" vertical="center"/>
    </xf>
    <xf numFmtId="0" fontId="6" fillId="0" borderId="0" xfId="0" applyFont="1" applyFill="1" applyAlignment="1">
      <alignment vertical="center"/>
    </xf>
    <xf numFmtId="0" fontId="10" fillId="0" borderId="0" xfId="0" applyFont="1" applyFill="1" applyAlignment="1">
      <alignment horizontal="justify" vertical="center" wrapText="1"/>
    </xf>
    <xf numFmtId="0" fontId="8" fillId="0" borderId="0" xfId="0" applyFont="1" applyFill="1" applyAlignment="1" quotePrefix="1">
      <alignment horizontal="justify" vertical="center" wrapText="1"/>
    </xf>
    <xf numFmtId="0" fontId="17" fillId="0" borderId="0" xfId="0" applyFont="1" applyFill="1" applyAlignment="1">
      <alignment vertical="center"/>
    </xf>
    <xf numFmtId="0" fontId="17" fillId="0" borderId="0" xfId="0" applyFont="1" applyFill="1" applyAlignment="1">
      <alignment horizontal="justify" vertical="center"/>
    </xf>
    <xf numFmtId="0" fontId="8" fillId="0" borderId="0" xfId="0" applyFont="1" applyFill="1" applyBorder="1" applyAlignment="1">
      <alignment horizontal="justify" vertical="center" wrapText="1"/>
    </xf>
    <xf numFmtId="0" fontId="20" fillId="0" borderId="0" xfId="0" applyFont="1" applyFill="1" applyAlignment="1">
      <alignment vertical="center"/>
    </xf>
    <xf numFmtId="0" fontId="18" fillId="0" borderId="11" xfId="0" applyFont="1" applyFill="1" applyBorder="1" applyAlignment="1">
      <alignment horizontal="justify" vertical="center" wrapText="1"/>
    </xf>
    <xf numFmtId="0" fontId="7" fillId="0" borderId="0" xfId="0" applyFont="1" applyFill="1" applyAlignment="1">
      <alignment horizontal="justify" vertical="center"/>
    </xf>
    <xf numFmtId="0" fontId="8" fillId="0" borderId="0" xfId="0" applyFont="1" applyFill="1" applyAlignment="1">
      <alignment horizontal="justify" vertical="center"/>
    </xf>
    <xf numFmtId="0" fontId="17" fillId="0" borderId="0" xfId="0" applyFont="1" applyFill="1" applyAlignment="1">
      <alignment horizontal="justify" vertical="center" wrapText="1"/>
    </xf>
    <xf numFmtId="0" fontId="18" fillId="0" borderId="11" xfId="0" applyFont="1" applyFill="1" applyBorder="1" applyAlignment="1" applyProtection="1">
      <alignment horizontal="justify" vertical="center"/>
      <protection locked="0"/>
    </xf>
    <xf numFmtId="0" fontId="21" fillId="0" borderId="0" xfId="0" applyFont="1" applyFill="1" applyAlignment="1">
      <alignment vertical="center"/>
    </xf>
    <xf numFmtId="0" fontId="18" fillId="0" borderId="11" xfId="0" applyFont="1" applyFill="1" applyBorder="1" applyAlignment="1" applyProtection="1">
      <alignment vertical="center" wrapText="1"/>
      <protection locked="0"/>
    </xf>
    <xf numFmtId="0" fontId="22" fillId="0" borderId="0" xfId="0" applyFont="1" applyFill="1" applyAlignment="1">
      <alignment vertical="center"/>
    </xf>
    <xf numFmtId="0" fontId="8" fillId="0" borderId="0" xfId="0" applyFont="1" applyFill="1" applyAlignment="1">
      <alignment vertical="center"/>
    </xf>
    <xf numFmtId="0" fontId="12" fillId="0" borderId="11" xfId="0" applyFont="1" applyFill="1" applyBorder="1" applyAlignment="1">
      <alignment horizontal="justify" vertical="center" wrapText="1"/>
    </xf>
    <xf numFmtId="0" fontId="8" fillId="0" borderId="0" xfId="0" applyFont="1" applyFill="1" applyAlignment="1">
      <alignment horizontal="justify" vertical="center" wrapText="1"/>
    </xf>
    <xf numFmtId="0" fontId="23" fillId="0" borderId="0" xfId="0" applyFont="1" applyFill="1" applyAlignment="1">
      <alignment horizontal="justify" vertical="center"/>
    </xf>
    <xf numFmtId="0" fontId="7" fillId="0" borderId="0" xfId="0" applyFont="1" applyFill="1" applyAlignment="1">
      <alignment horizontal="justify" vertical="center" wrapText="1"/>
    </xf>
    <xf numFmtId="0" fontId="7" fillId="0" borderId="0" xfId="0" applyFont="1" applyFill="1" applyAlignment="1">
      <alignment horizontal="justify" vertical="center" shrinkToFit="1"/>
    </xf>
    <xf numFmtId="0" fontId="8" fillId="0" borderId="0" xfId="0" applyFont="1" applyFill="1" applyAlignment="1">
      <alignment horizontal="justify" vertical="center"/>
    </xf>
    <xf numFmtId="0" fontId="7" fillId="0" borderId="0" xfId="0" applyFont="1" applyFill="1" applyAlignment="1">
      <alignment horizontal="center" vertical="center"/>
    </xf>
    <xf numFmtId="0" fontId="8" fillId="0" borderId="0" xfId="0" applyFont="1" applyFill="1" applyAlignment="1">
      <alignment horizontal="center" vertical="center"/>
    </xf>
    <xf numFmtId="0" fontId="3" fillId="0" borderId="0" xfId="68" applyFont="1" applyAlignment="1">
      <alignment horizontal="justify" vertical="center"/>
      <protection/>
    </xf>
    <xf numFmtId="1" fontId="5" fillId="0" borderId="0" xfId="68" applyNumberFormat="1" applyFont="1" applyAlignment="1">
      <alignment horizontal="center" vertical="center"/>
      <protection/>
    </xf>
    <xf numFmtId="0" fontId="25" fillId="0" borderId="0" xfId="68" applyFont="1" applyFill="1" applyAlignment="1">
      <alignment horizontal="center" vertical="center"/>
      <protection/>
    </xf>
    <xf numFmtId="170" fontId="3" fillId="0" borderId="0" xfId="68" applyNumberFormat="1" applyFont="1" applyFill="1" applyAlignment="1">
      <alignment horizontal="right" vertical="center"/>
      <protection/>
    </xf>
    <xf numFmtId="0" fontId="12" fillId="0" borderId="0" xfId="68" applyFont="1" applyAlignment="1">
      <alignment horizontal="justify" vertical="center"/>
      <protection/>
    </xf>
    <xf numFmtId="1" fontId="12" fillId="0" borderId="0" xfId="68" applyNumberFormat="1" applyFont="1" applyFill="1" applyAlignment="1">
      <alignment horizontal="justify" vertical="center"/>
      <protection/>
    </xf>
    <xf numFmtId="0" fontId="12" fillId="0" borderId="0" xfId="68" applyFont="1" applyFill="1" applyAlignment="1">
      <alignment horizontal="justify" vertical="center"/>
      <protection/>
    </xf>
    <xf numFmtId="170" fontId="3" fillId="0" borderId="0" xfId="68" applyNumberFormat="1" applyFont="1" applyAlignment="1">
      <alignment horizontal="right" vertical="center"/>
      <protection/>
    </xf>
    <xf numFmtId="170" fontId="12" fillId="0" borderId="0" xfId="68" applyNumberFormat="1" applyFont="1" applyAlignment="1">
      <alignment horizontal="right" vertical="center"/>
      <protection/>
    </xf>
    <xf numFmtId="0" fontId="15" fillId="0" borderId="0" xfId="68" applyFont="1" applyAlignment="1">
      <alignment horizontal="justify" vertical="center"/>
      <protection/>
    </xf>
    <xf numFmtId="1" fontId="15" fillId="0" borderId="0" xfId="68" applyNumberFormat="1" applyFont="1" applyFill="1" applyAlignment="1">
      <alignment horizontal="justify" vertical="center"/>
      <protection/>
    </xf>
    <xf numFmtId="0" fontId="15" fillId="0" borderId="0" xfId="68" applyFont="1" applyFill="1" applyAlignment="1">
      <alignment horizontal="justify" vertical="center"/>
      <protection/>
    </xf>
    <xf numFmtId="0" fontId="26" fillId="0" borderId="0" xfId="68" applyFont="1" applyFill="1" applyAlignment="1">
      <alignment horizontal="center" vertical="center"/>
      <protection/>
    </xf>
    <xf numFmtId="170" fontId="15" fillId="0" borderId="0" xfId="68" applyNumberFormat="1" applyFont="1" applyAlignment="1">
      <alignment horizontal="right" vertical="center"/>
      <protection/>
    </xf>
    <xf numFmtId="0" fontId="27" fillId="0" borderId="0" xfId="68" applyFont="1" applyAlignment="1">
      <alignment horizontal="justify" vertical="center"/>
      <protection/>
    </xf>
    <xf numFmtId="1" fontId="27" fillId="0" borderId="0" xfId="68" applyNumberFormat="1" applyFont="1" applyFill="1" applyAlignment="1">
      <alignment horizontal="justify" vertical="center"/>
      <protection/>
    </xf>
    <xf numFmtId="0" fontId="27" fillId="0" borderId="0" xfId="68" applyFont="1" applyFill="1" applyAlignment="1">
      <alignment horizontal="justify" vertical="center"/>
      <protection/>
    </xf>
    <xf numFmtId="170" fontId="27" fillId="0" borderId="0" xfId="68" applyNumberFormat="1" applyFont="1" applyAlignment="1">
      <alignment horizontal="right" vertical="center"/>
      <protection/>
    </xf>
    <xf numFmtId="170" fontId="27" fillId="0" borderId="0" xfId="68" applyNumberFormat="1" applyFont="1" applyFill="1" applyAlignment="1">
      <alignment horizontal="right" vertical="center"/>
      <protection/>
    </xf>
    <xf numFmtId="1" fontId="28" fillId="0" borderId="0" xfId="68" applyNumberFormat="1" applyFont="1" applyFill="1" applyAlignment="1">
      <alignment horizontal="justify" vertical="center"/>
      <protection/>
    </xf>
    <xf numFmtId="0" fontId="28" fillId="0" borderId="0" xfId="68" applyFont="1" applyFill="1" applyAlignment="1">
      <alignment horizontal="justify" vertical="center"/>
      <protection/>
    </xf>
    <xf numFmtId="0" fontId="28" fillId="0" borderId="0" xfId="68" applyFont="1" applyFill="1" applyAlignment="1">
      <alignment horizontal="center" vertical="center"/>
      <protection/>
    </xf>
    <xf numFmtId="170" fontId="28" fillId="0" borderId="0" xfId="68" applyNumberFormat="1" applyFont="1" applyFill="1" applyAlignment="1">
      <alignment horizontal="right" vertical="center"/>
      <protection/>
    </xf>
    <xf numFmtId="170" fontId="15" fillId="0" borderId="0" xfId="68" applyNumberFormat="1" applyFont="1" applyFill="1" applyAlignment="1">
      <alignment horizontal="right" vertical="center"/>
      <protection/>
    </xf>
    <xf numFmtId="170" fontId="3" fillId="0" borderId="12" xfId="68" applyNumberFormat="1" applyFont="1" applyBorder="1" applyAlignment="1">
      <alignment horizontal="right" vertical="center"/>
      <protection/>
    </xf>
    <xf numFmtId="170" fontId="12" fillId="0" borderId="0" xfId="68" applyNumberFormat="1" applyFont="1" applyFill="1" applyAlignment="1">
      <alignment horizontal="right" vertical="center"/>
      <protection/>
    </xf>
    <xf numFmtId="170" fontId="12" fillId="0" borderId="13" xfId="68" applyNumberFormat="1" applyFont="1" applyBorder="1" applyAlignment="1">
      <alignment horizontal="right" vertical="center"/>
      <protection/>
    </xf>
    <xf numFmtId="1" fontId="3" fillId="0" borderId="0" xfId="68" applyNumberFormat="1" applyFont="1" applyAlignment="1">
      <alignment horizontal="justify" vertical="center"/>
      <protection/>
    </xf>
    <xf numFmtId="0" fontId="28" fillId="0" borderId="0" xfId="68" applyFont="1" applyAlignment="1">
      <alignment horizontal="center" vertical="center"/>
      <protection/>
    </xf>
    <xf numFmtId="170" fontId="29" fillId="0" borderId="0" xfId="68" applyNumberFormat="1" applyFont="1" applyAlignment="1">
      <alignment horizontal="right" vertical="center"/>
      <protection/>
    </xf>
    <xf numFmtId="1" fontId="13" fillId="0" borderId="0" xfId="68" applyNumberFormat="1" applyFont="1" applyAlignment="1">
      <alignment horizontal="justify" vertical="center"/>
      <protection/>
    </xf>
    <xf numFmtId="0" fontId="13" fillId="0" borderId="0" xfId="68" applyFont="1" applyAlignment="1">
      <alignment horizontal="justify" vertical="center"/>
      <protection/>
    </xf>
    <xf numFmtId="170" fontId="12" fillId="0" borderId="0" xfId="68" applyNumberFormat="1" applyFont="1" applyBorder="1" applyAlignment="1">
      <alignment horizontal="right" vertical="center"/>
      <protection/>
    </xf>
    <xf numFmtId="0" fontId="3" fillId="0" borderId="0" xfId="68" applyFont="1" applyAlignment="1">
      <alignment horizontal="center" vertical="center"/>
      <protection/>
    </xf>
    <xf numFmtId="1" fontId="27" fillId="0" borderId="0" xfId="68" applyNumberFormat="1" applyFont="1" applyAlignment="1">
      <alignment horizontal="center" vertical="center"/>
      <protection/>
    </xf>
    <xf numFmtId="0" fontId="27" fillId="0" borderId="0" xfId="68" applyFont="1" applyAlignment="1">
      <alignment horizontal="center" vertical="center"/>
      <protection/>
    </xf>
    <xf numFmtId="0" fontId="25" fillId="0" borderId="0" xfId="68" applyFont="1" applyAlignment="1">
      <alignment horizontal="center" vertical="center"/>
      <protection/>
    </xf>
    <xf numFmtId="1" fontId="3" fillId="0" borderId="0" xfId="68" applyNumberFormat="1" applyFont="1" applyAlignment="1">
      <alignment horizontal="center" vertical="center"/>
      <protection/>
    </xf>
    <xf numFmtId="1" fontId="3" fillId="0" borderId="0" xfId="68" applyNumberFormat="1" applyFont="1" applyAlignment="1">
      <alignment horizontal="justify" vertical="center" wrapText="1"/>
      <protection/>
    </xf>
    <xf numFmtId="0" fontId="3" fillId="0" borderId="0" xfId="68" applyFont="1" applyAlignment="1">
      <alignment horizontal="justify" vertical="center" wrapText="1"/>
      <protection/>
    </xf>
    <xf numFmtId="49" fontId="28" fillId="0" borderId="0" xfId="68" applyNumberFormat="1" applyFont="1" applyAlignment="1">
      <alignment horizontal="center" vertical="center" wrapText="1"/>
      <protection/>
    </xf>
    <xf numFmtId="170" fontId="3" fillId="0" borderId="0" xfId="68" applyNumberFormat="1" applyFont="1" applyAlignment="1">
      <alignment horizontal="right" vertical="center" wrapText="1"/>
      <protection/>
    </xf>
    <xf numFmtId="1" fontId="5" fillId="0" borderId="0" xfId="68" applyNumberFormat="1" applyFont="1" applyAlignment="1">
      <alignment horizontal="center" vertical="center" wrapText="1"/>
      <protection/>
    </xf>
    <xf numFmtId="49" fontId="25" fillId="0" borderId="0" xfId="70" applyNumberFormat="1" applyFont="1" applyFill="1" applyAlignment="1">
      <alignment horizontal="center" vertical="center" wrapText="1"/>
      <protection/>
    </xf>
    <xf numFmtId="170" fontId="3" fillId="0" borderId="0" xfId="70" applyNumberFormat="1" applyFont="1" applyFill="1" applyAlignment="1">
      <alignment horizontal="right" vertical="center" wrapText="1"/>
      <protection/>
    </xf>
    <xf numFmtId="0" fontId="3" fillId="0" borderId="0" xfId="70" applyFont="1" applyAlignment="1">
      <alignment horizontal="justify" vertical="center" wrapText="1"/>
      <protection/>
    </xf>
    <xf numFmtId="1" fontId="12" fillId="0" borderId="0" xfId="70" applyNumberFormat="1" applyFont="1" applyAlignment="1">
      <alignment horizontal="justify" vertical="center" wrapText="1"/>
      <protection/>
    </xf>
    <xf numFmtId="0" fontId="12" fillId="0" borderId="0" xfId="70" applyFont="1" applyFill="1" applyAlignment="1">
      <alignment horizontal="justify" vertical="center" wrapText="1"/>
      <protection/>
    </xf>
    <xf numFmtId="170" fontId="12" fillId="0" borderId="0" xfId="70" applyNumberFormat="1" applyFont="1" applyAlignment="1">
      <alignment horizontal="right" vertical="center" wrapText="1"/>
      <protection/>
    </xf>
    <xf numFmtId="0" fontId="12" fillId="0" borderId="0" xfId="70" applyFont="1" applyAlignment="1">
      <alignment horizontal="justify" vertical="center" wrapText="1"/>
      <protection/>
    </xf>
    <xf numFmtId="1" fontId="15" fillId="0" borderId="0" xfId="70" applyNumberFormat="1" applyFont="1" applyAlignment="1">
      <alignment horizontal="justify" vertical="center" wrapText="1"/>
      <protection/>
    </xf>
    <xf numFmtId="0" fontId="15" fillId="0" borderId="0" xfId="70" applyFont="1" applyFill="1" applyAlignment="1">
      <alignment horizontal="justify" vertical="center" wrapText="1"/>
      <protection/>
    </xf>
    <xf numFmtId="49" fontId="26" fillId="0" borderId="0" xfId="70" applyNumberFormat="1" applyFont="1" applyFill="1" applyAlignment="1">
      <alignment horizontal="center" vertical="center" wrapText="1"/>
      <protection/>
    </xf>
    <xf numFmtId="170" fontId="15" fillId="0" borderId="0" xfId="70" applyNumberFormat="1" applyFont="1" applyAlignment="1">
      <alignment horizontal="right" vertical="center" wrapText="1"/>
      <protection/>
    </xf>
    <xf numFmtId="170" fontId="15" fillId="0" borderId="0" xfId="70" applyNumberFormat="1" applyFont="1" applyFill="1" applyAlignment="1">
      <alignment horizontal="right" vertical="center" wrapText="1"/>
      <protection/>
    </xf>
    <xf numFmtId="0" fontId="15" fillId="0" borderId="0" xfId="70" applyFont="1" applyAlignment="1">
      <alignment horizontal="justify" vertical="center" wrapText="1"/>
      <protection/>
    </xf>
    <xf numFmtId="1" fontId="27" fillId="0" borderId="0" xfId="70" applyNumberFormat="1" applyFont="1" applyAlignment="1">
      <alignment horizontal="justify" vertical="center" wrapText="1"/>
      <protection/>
    </xf>
    <xf numFmtId="0" fontId="25" fillId="0" borderId="0" xfId="70" applyFont="1" applyFill="1" applyAlignment="1">
      <alignment horizontal="justify" vertical="center" wrapText="1"/>
      <protection/>
    </xf>
    <xf numFmtId="170" fontId="27" fillId="0" borderId="0" xfId="70" applyNumberFormat="1" applyFont="1" applyAlignment="1">
      <alignment horizontal="right" vertical="center" wrapText="1"/>
      <protection/>
    </xf>
    <xf numFmtId="170" fontId="25" fillId="0" borderId="0" xfId="70" applyNumberFormat="1" applyFont="1" applyFill="1" applyAlignment="1">
      <alignment horizontal="right" vertical="center" wrapText="1"/>
      <protection/>
    </xf>
    <xf numFmtId="0" fontId="27" fillId="0" borderId="0" xfId="70" applyFont="1" applyAlignment="1">
      <alignment horizontal="justify" vertical="center" wrapText="1"/>
      <protection/>
    </xf>
    <xf numFmtId="1" fontId="28" fillId="0" borderId="0" xfId="70" applyNumberFormat="1" applyFont="1" applyFill="1" applyAlignment="1">
      <alignment horizontal="justify" vertical="center" wrapText="1"/>
      <protection/>
    </xf>
    <xf numFmtId="49" fontId="28" fillId="0" borderId="0" xfId="70" applyNumberFormat="1" applyFont="1" applyAlignment="1">
      <alignment horizontal="center" vertical="center" wrapText="1"/>
      <protection/>
    </xf>
    <xf numFmtId="170" fontId="28" fillId="0" borderId="0" xfId="70" applyNumberFormat="1" applyFont="1" applyFill="1" applyAlignment="1">
      <alignment horizontal="right" vertical="center" wrapText="1"/>
      <protection/>
    </xf>
    <xf numFmtId="170" fontId="3" fillId="0" borderId="0" xfId="70" applyNumberFormat="1" applyFont="1" applyAlignment="1">
      <alignment horizontal="right" vertical="center" wrapText="1"/>
      <protection/>
    </xf>
    <xf numFmtId="0" fontId="28" fillId="0" borderId="0" xfId="70" applyFont="1" applyFill="1" applyAlignment="1">
      <alignment horizontal="justify" vertical="center" wrapText="1"/>
      <protection/>
    </xf>
    <xf numFmtId="1" fontId="15" fillId="0" borderId="0" xfId="70" applyNumberFormat="1" applyFont="1" applyFill="1" applyAlignment="1">
      <alignment horizontal="justify" vertical="center" wrapText="1"/>
      <protection/>
    </xf>
    <xf numFmtId="1" fontId="25" fillId="0" borderId="0" xfId="70" applyNumberFormat="1" applyFont="1" applyFill="1" applyAlignment="1">
      <alignment horizontal="justify" vertical="center" wrapText="1"/>
      <protection/>
    </xf>
    <xf numFmtId="170" fontId="3" fillId="0" borderId="12" xfId="70" applyNumberFormat="1" applyFont="1" applyBorder="1" applyAlignment="1">
      <alignment horizontal="right" vertical="center" wrapText="1"/>
      <protection/>
    </xf>
    <xf numFmtId="0" fontId="12" fillId="0" borderId="0" xfId="68" applyFont="1" applyFill="1" applyAlignment="1">
      <alignment horizontal="justify" vertical="center" wrapText="1"/>
      <protection/>
    </xf>
    <xf numFmtId="49" fontId="25" fillId="0" borderId="0" xfId="70" applyNumberFormat="1" applyFont="1" applyAlignment="1">
      <alignment horizontal="center" vertical="center" wrapText="1"/>
      <protection/>
    </xf>
    <xf numFmtId="170" fontId="12" fillId="0" borderId="0" xfId="70" applyNumberFormat="1" applyFont="1" applyFill="1" applyAlignment="1">
      <alignment horizontal="right" vertical="center" wrapText="1"/>
      <protection/>
    </xf>
    <xf numFmtId="170" fontId="12" fillId="0" borderId="12" xfId="70" applyNumberFormat="1" applyFont="1" applyBorder="1" applyAlignment="1">
      <alignment horizontal="right" vertical="center" wrapText="1"/>
      <protection/>
    </xf>
    <xf numFmtId="1" fontId="3" fillId="0" borderId="0" xfId="70" applyNumberFormat="1" applyFont="1" applyAlignment="1">
      <alignment horizontal="justify" vertical="center" wrapText="1"/>
      <protection/>
    </xf>
    <xf numFmtId="170" fontId="12" fillId="0" borderId="13" xfId="70" applyNumberFormat="1" applyFont="1" applyBorder="1" applyAlignment="1">
      <alignment horizontal="right" vertical="center" wrapText="1"/>
      <protection/>
    </xf>
    <xf numFmtId="49" fontId="28" fillId="0" borderId="0" xfId="68" applyNumberFormat="1" applyFont="1" applyAlignment="1">
      <alignment horizontal="center" vertical="center"/>
      <protection/>
    </xf>
    <xf numFmtId="49" fontId="25" fillId="0" borderId="0" xfId="68" applyNumberFormat="1" applyFont="1" applyAlignment="1">
      <alignment horizontal="center" vertical="center"/>
      <protection/>
    </xf>
    <xf numFmtId="0" fontId="7" fillId="0" borderId="0" xfId="0" applyFont="1" applyFill="1" applyBorder="1" applyAlignment="1">
      <alignment horizontal="center" vertical="center"/>
    </xf>
    <xf numFmtId="0" fontId="30" fillId="0" borderId="0" xfId="0" applyFont="1" applyFill="1" applyAlignment="1">
      <alignment vertical="center"/>
    </xf>
    <xf numFmtId="0" fontId="30" fillId="0" borderId="11" xfId="0" applyFont="1" applyFill="1" applyBorder="1" applyAlignment="1">
      <alignment horizontal="justify" vertical="center" wrapText="1"/>
    </xf>
    <xf numFmtId="0" fontId="12" fillId="0" borderId="0" xfId="0" applyFont="1" applyFill="1" applyAlignment="1">
      <alignment vertical="center"/>
    </xf>
    <xf numFmtId="0" fontId="14" fillId="34" borderId="11" xfId="0" applyFont="1" applyFill="1" applyBorder="1" applyAlignment="1" applyProtection="1">
      <alignment horizontal="left" vertical="center" wrapText="1"/>
      <protection locked="0"/>
    </xf>
    <xf numFmtId="0" fontId="12" fillId="34" borderId="11" xfId="0" applyFont="1" applyFill="1" applyBorder="1" applyAlignment="1">
      <alignment horizontal="left" vertical="center" wrapText="1"/>
    </xf>
    <xf numFmtId="170" fontId="2" fillId="0" borderId="0" xfId="0" applyNumberFormat="1" applyFont="1" applyFill="1" applyAlignment="1">
      <alignment vertical="center"/>
    </xf>
    <xf numFmtId="170" fontId="5" fillId="0" borderId="0" xfId="0" applyNumberFormat="1" applyFont="1" applyFill="1" applyAlignment="1">
      <alignment horizontal="center" vertical="center" wrapText="1"/>
    </xf>
    <xf numFmtId="170" fontId="6" fillId="0" borderId="0" xfId="0" applyNumberFormat="1" applyFont="1" applyFill="1" applyAlignment="1">
      <alignment horizontal="justify" vertical="center"/>
    </xf>
    <xf numFmtId="170" fontId="12" fillId="0" borderId="11" xfId="58" applyNumberFormat="1" applyFont="1" applyFill="1" applyBorder="1" applyAlignment="1">
      <alignment horizontal="right" vertical="center" wrapText="1"/>
    </xf>
    <xf numFmtId="170" fontId="30" fillId="0" borderId="11" xfId="58" applyNumberFormat="1" applyFont="1" applyFill="1" applyBorder="1" applyAlignment="1">
      <alignment horizontal="right" vertical="center" wrapText="1"/>
    </xf>
    <xf numFmtId="170" fontId="14" fillId="8" borderId="11" xfId="58" applyNumberFormat="1" applyFont="1" applyFill="1" applyBorder="1" applyAlignment="1" applyProtection="1">
      <alignment horizontal="right" vertical="center" wrapText="1"/>
      <protection locked="0"/>
    </xf>
    <xf numFmtId="170" fontId="8" fillId="0" borderId="0" xfId="0" applyNumberFormat="1" applyFont="1" applyFill="1" applyAlignment="1">
      <alignment vertical="center"/>
    </xf>
    <xf numFmtId="170" fontId="8" fillId="0" borderId="0" xfId="0" applyNumberFormat="1" applyFont="1" applyFill="1" applyAlignment="1">
      <alignment horizontal="justify" vertical="center"/>
    </xf>
    <xf numFmtId="170" fontId="13" fillId="0" borderId="11" xfId="58" applyNumberFormat="1" applyFont="1" applyFill="1" applyBorder="1" applyAlignment="1">
      <alignment horizontal="right" vertical="center" wrapText="1"/>
    </xf>
    <xf numFmtId="170" fontId="16" fillId="0" borderId="0" xfId="58" applyNumberFormat="1" applyFont="1" applyFill="1" applyAlignment="1">
      <alignment horizontal="right" vertical="center" wrapText="1"/>
    </xf>
    <xf numFmtId="170" fontId="17" fillId="0" borderId="0" xfId="0" applyNumberFormat="1" applyFont="1" applyFill="1" applyAlignment="1">
      <alignment horizontal="justify" vertical="center"/>
    </xf>
    <xf numFmtId="170" fontId="17" fillId="0" borderId="0" xfId="0" applyNumberFormat="1" applyFont="1" applyFill="1" applyAlignment="1">
      <alignment horizontal="justify" vertical="center" wrapText="1"/>
    </xf>
    <xf numFmtId="170" fontId="14" fillId="34" borderId="11" xfId="58" applyNumberFormat="1" applyFont="1" applyFill="1" applyBorder="1" applyAlignment="1" applyProtection="1">
      <alignment horizontal="right" vertical="center" wrapText="1"/>
      <protection locked="0"/>
    </xf>
    <xf numFmtId="170" fontId="7" fillId="0" borderId="0" xfId="58" applyNumberFormat="1" applyFont="1" applyFill="1" applyBorder="1" applyAlignment="1">
      <alignment horizontal="right" vertical="center" wrapText="1"/>
    </xf>
    <xf numFmtId="170" fontId="17" fillId="0" borderId="0" xfId="0" applyNumberFormat="1" applyFont="1" applyFill="1" applyAlignment="1">
      <alignment vertical="center"/>
    </xf>
    <xf numFmtId="170" fontId="19" fillId="0" borderId="0" xfId="58" applyNumberFormat="1" applyFont="1" applyFill="1" applyBorder="1" applyAlignment="1">
      <alignment horizontal="right" vertical="center" wrapText="1"/>
    </xf>
    <xf numFmtId="170" fontId="7" fillId="0" borderId="0" xfId="0" applyNumberFormat="1" applyFont="1" applyFill="1" applyAlignment="1">
      <alignment horizontal="justify" vertical="center"/>
    </xf>
    <xf numFmtId="170" fontId="8" fillId="0" borderId="0" xfId="0" applyNumberFormat="1" applyFont="1" applyFill="1" applyAlignment="1">
      <alignment/>
    </xf>
    <xf numFmtId="0" fontId="25" fillId="0" borderId="0" xfId="68" applyFont="1" applyFill="1" applyAlignment="1">
      <alignment horizontal="center" vertical="center"/>
      <protection/>
    </xf>
    <xf numFmtId="0" fontId="27" fillId="0" borderId="0" xfId="70" applyFont="1" applyFill="1" applyAlignment="1">
      <alignment horizontal="justify" vertical="center" wrapText="1"/>
      <protection/>
    </xf>
    <xf numFmtId="1" fontId="27" fillId="0" borderId="0" xfId="68" applyNumberFormat="1" applyFont="1" applyAlignment="1">
      <alignment horizontal="center" vertical="center" wrapText="1"/>
      <protection/>
    </xf>
    <xf numFmtId="0" fontId="6" fillId="0" borderId="0" xfId="0" applyFont="1" applyFill="1" applyBorder="1" applyAlignment="1">
      <alignment horizontal="left" vertical="center" wrapText="1"/>
    </xf>
    <xf numFmtId="0" fontId="17" fillId="0" borderId="0" xfId="0" applyFont="1" applyFill="1" applyBorder="1" applyAlignment="1">
      <alignment horizontal="center" vertical="center"/>
    </xf>
    <xf numFmtId="0" fontId="6" fillId="0" borderId="0" xfId="0" applyFont="1" applyFill="1" applyAlignment="1">
      <alignment horizontal="justify" vertical="center" wrapText="1"/>
    </xf>
    <xf numFmtId="0" fontId="7" fillId="0" borderId="0" xfId="0" applyFont="1" applyFill="1" applyAlignment="1">
      <alignment horizontal="justify" vertical="center" wrapText="1"/>
    </xf>
    <xf numFmtId="0" fontId="8" fillId="0" borderId="0" xfId="0" applyFont="1" applyFill="1" applyAlignment="1">
      <alignment horizontal="justify" vertical="center" wrapText="1"/>
    </xf>
    <xf numFmtId="0" fontId="6" fillId="0" borderId="0" xfId="0" applyFont="1" applyFill="1" applyBorder="1" applyAlignment="1">
      <alignment horizontal="left" vertical="center" wrapText="1"/>
    </xf>
    <xf numFmtId="0" fontId="7" fillId="0" borderId="0" xfId="0" applyFont="1" applyFill="1" applyAlignment="1">
      <alignment horizontal="center" vertical="center"/>
    </xf>
    <xf numFmtId="0" fontId="8" fillId="0" borderId="0" xfId="0" applyFont="1" applyFill="1" applyAlignment="1">
      <alignment horizontal="center" vertical="center"/>
    </xf>
    <xf numFmtId="166" fontId="24" fillId="0" borderId="0" xfId="0" applyNumberFormat="1" applyFont="1" applyFill="1" applyAlignment="1">
      <alignment horizontal="center" vertical="center" wrapText="1"/>
    </xf>
    <xf numFmtId="0" fontId="15" fillId="0" borderId="11" xfId="70" applyFont="1" applyFill="1" applyBorder="1" applyAlignment="1">
      <alignment horizontal="justify" vertical="center" wrapText="1"/>
      <protection/>
    </xf>
    <xf numFmtId="0" fontId="13" fillId="0" borderId="11" xfId="0" applyFont="1" applyFill="1" applyBorder="1" applyAlignment="1">
      <alignment horizontal="justify" vertical="center" wrapText="1"/>
    </xf>
    <xf numFmtId="0" fontId="12" fillId="0" borderId="0" xfId="0" applyFont="1" applyFill="1" applyBorder="1" applyAlignment="1">
      <alignment horizontal="left" vertical="center" wrapText="1"/>
    </xf>
    <xf numFmtId="170" fontId="14" fillId="0" borderId="0" xfId="58" applyNumberFormat="1" applyFont="1" applyFill="1" applyBorder="1" applyAlignment="1" applyProtection="1">
      <alignment horizontal="right" vertical="center" wrapText="1"/>
      <protection locked="0"/>
    </xf>
    <xf numFmtId="0" fontId="31" fillId="0" borderId="0" xfId="0" applyFont="1" applyFill="1" applyAlignment="1">
      <alignment vertical="center"/>
    </xf>
    <xf numFmtId="0" fontId="27" fillId="0" borderId="0" xfId="0" applyFont="1" applyFill="1" applyAlignment="1">
      <alignment vertical="center"/>
    </xf>
    <xf numFmtId="0" fontId="14" fillId="0" borderId="11" xfId="0" applyFont="1" applyFill="1" applyBorder="1" applyAlignment="1">
      <alignment horizontal="justify" vertical="center" wrapText="1"/>
    </xf>
    <xf numFmtId="0" fontId="32" fillId="0" borderId="0" xfId="0" applyFont="1" applyFill="1" applyAlignment="1">
      <alignment vertical="center"/>
    </xf>
    <xf numFmtId="0" fontId="33" fillId="0" borderId="11" xfId="0" applyFont="1" applyFill="1" applyBorder="1" applyAlignment="1">
      <alignment horizontal="justify" vertical="center" wrapText="1"/>
    </xf>
    <xf numFmtId="0" fontId="78" fillId="0" borderId="0" xfId="0" applyFont="1" applyAlignment="1">
      <alignment/>
    </xf>
    <xf numFmtId="4" fontId="78" fillId="0" borderId="0" xfId="0" applyNumberFormat="1" applyFont="1" applyAlignment="1">
      <alignment/>
    </xf>
    <xf numFmtId="0" fontId="35" fillId="0" borderId="0" xfId="0" applyFont="1" applyFill="1" applyAlignment="1">
      <alignment vertical="center"/>
    </xf>
    <xf numFmtId="170" fontId="12" fillId="8" borderId="11" xfId="0" applyNumberFormat="1" applyFont="1" applyFill="1" applyBorder="1" applyAlignment="1">
      <alignment horizontal="right" vertical="center" wrapText="1"/>
    </xf>
    <xf numFmtId="17" fontId="12" fillId="0" borderId="0" xfId="0" applyNumberFormat="1" applyFont="1" applyFill="1" applyBorder="1" applyAlignment="1">
      <alignment horizontal="center" vertical="center" wrapText="1"/>
    </xf>
    <xf numFmtId="170" fontId="12" fillId="0" borderId="0" xfId="0" applyNumberFormat="1" applyFont="1" applyFill="1" applyBorder="1" applyAlignment="1">
      <alignment horizontal="right" vertical="center" wrapText="1"/>
    </xf>
    <xf numFmtId="0" fontId="79" fillId="0" borderId="0" xfId="0" applyFont="1" applyFill="1" applyAlignment="1">
      <alignment vertical="center"/>
    </xf>
    <xf numFmtId="0" fontId="80" fillId="0" borderId="0" xfId="0" applyFont="1" applyFill="1" applyAlignment="1">
      <alignment vertical="center"/>
    </xf>
    <xf numFmtId="0" fontId="81" fillId="0" borderId="0" xfId="0" applyFont="1" applyFill="1" applyAlignment="1">
      <alignment vertical="center"/>
    </xf>
    <xf numFmtId="1" fontId="82" fillId="0" borderId="0" xfId="70" applyNumberFormat="1" applyFont="1" applyFill="1" applyAlignment="1">
      <alignment horizontal="justify" vertical="center" wrapText="1"/>
      <protection/>
    </xf>
    <xf numFmtId="1" fontId="83" fillId="0" borderId="0" xfId="70" applyNumberFormat="1" applyFont="1" applyFill="1" applyAlignment="1">
      <alignment horizontal="justify" vertical="center" wrapText="1"/>
      <protection/>
    </xf>
    <xf numFmtId="0" fontId="84" fillId="0" borderId="0" xfId="0" applyFont="1" applyFill="1" applyAlignment="1">
      <alignment vertical="center"/>
    </xf>
    <xf numFmtId="0" fontId="85" fillId="0" borderId="0" xfId="0" applyFont="1" applyFill="1" applyAlignment="1">
      <alignment vertical="center"/>
    </xf>
    <xf numFmtId="1" fontId="83" fillId="0" borderId="0" xfId="68" applyNumberFormat="1" applyFont="1" applyFill="1" applyAlignment="1">
      <alignment horizontal="justify" vertical="center"/>
      <protection/>
    </xf>
    <xf numFmtId="1" fontId="85" fillId="0" borderId="0" xfId="68" applyNumberFormat="1" applyFont="1" applyFill="1" applyAlignment="1">
      <alignment horizontal="justify" vertical="center"/>
      <protection/>
    </xf>
    <xf numFmtId="171" fontId="44" fillId="0" borderId="0" xfId="0" applyNumberFormat="1" applyFont="1" applyFill="1" applyAlignment="1">
      <alignment horizontal="right"/>
    </xf>
    <xf numFmtId="8" fontId="86" fillId="0" borderId="0" xfId="0" applyNumberFormat="1" applyFont="1" applyAlignment="1">
      <alignment vertical="center"/>
    </xf>
    <xf numFmtId="172" fontId="25" fillId="0" borderId="0" xfId="70" applyNumberFormat="1" applyFont="1" applyFill="1" applyAlignment="1">
      <alignment horizontal="right" vertical="center" wrapText="1"/>
      <protection/>
    </xf>
    <xf numFmtId="170" fontId="3" fillId="0" borderId="0" xfId="68" applyNumberFormat="1" applyFont="1" applyAlignment="1">
      <alignment horizontal="center" vertical="center"/>
      <protection/>
    </xf>
    <xf numFmtId="170" fontId="27" fillId="0" borderId="0" xfId="68" applyNumberFormat="1" applyFont="1" applyAlignment="1">
      <alignment horizontal="center" vertical="center"/>
      <protection/>
    </xf>
    <xf numFmtId="1" fontId="12" fillId="0" borderId="0" xfId="68" applyNumberFormat="1" applyFont="1" applyAlignment="1">
      <alignment horizontal="center" vertical="center" wrapText="1"/>
      <protection/>
    </xf>
    <xf numFmtId="1" fontId="6" fillId="0" borderId="0" xfId="68" applyNumberFormat="1" applyFont="1" applyAlignment="1">
      <alignment horizontal="center" vertical="center" wrapText="1"/>
      <protection/>
    </xf>
    <xf numFmtId="1" fontId="3" fillId="0" borderId="0" xfId="68" applyNumberFormat="1" applyFont="1" applyAlignment="1">
      <alignment horizontal="center" vertical="center" wrapText="1"/>
      <protection/>
    </xf>
    <xf numFmtId="1" fontId="5" fillId="0" borderId="0" xfId="68" applyNumberFormat="1" applyFont="1" applyAlignment="1">
      <alignment horizontal="center" vertical="center" wrapText="1"/>
      <protection/>
    </xf>
    <xf numFmtId="170" fontId="27" fillId="0" borderId="0" xfId="70" applyNumberFormat="1" applyFont="1" applyFill="1" applyAlignment="1">
      <alignment horizontal="center" vertical="center" wrapText="1"/>
      <protection/>
    </xf>
    <xf numFmtId="1" fontId="12" fillId="0" borderId="0" xfId="68" applyNumberFormat="1" applyFont="1" applyAlignment="1">
      <alignment horizontal="center" vertical="center"/>
      <protection/>
    </xf>
    <xf numFmtId="1" fontId="6" fillId="0" borderId="0" xfId="68" applyNumberFormat="1" applyFont="1" applyAlignment="1">
      <alignment horizontal="center" vertical="center"/>
      <protection/>
    </xf>
    <xf numFmtId="1" fontId="3" fillId="0" borderId="0" xfId="68" applyNumberFormat="1" applyFont="1" applyAlignment="1">
      <alignment horizontal="center" vertical="center"/>
      <protection/>
    </xf>
    <xf numFmtId="1" fontId="5" fillId="0" borderId="0" xfId="68" applyNumberFormat="1" applyFont="1" applyAlignment="1">
      <alignment horizontal="center" vertical="center"/>
      <protection/>
    </xf>
    <xf numFmtId="0" fontId="6" fillId="0" borderId="0" xfId="0" applyFont="1" applyFill="1" applyBorder="1" applyAlignment="1">
      <alignment horizontal="left" vertical="center" wrapText="1"/>
    </xf>
    <xf numFmtId="0" fontId="8" fillId="0" borderId="0" xfId="0" applyFont="1" applyFill="1" applyAlignment="1">
      <alignment horizontal="justify" vertical="center" wrapText="1"/>
    </xf>
    <xf numFmtId="0" fontId="87" fillId="0" borderId="0" xfId="0" applyFont="1" applyFill="1" applyAlignment="1">
      <alignment horizontal="justify" vertical="center" wrapText="1"/>
    </xf>
    <xf numFmtId="0" fontId="11" fillId="0" borderId="0" xfId="0" applyFont="1" applyFill="1" applyAlignment="1">
      <alignment horizontal="left" vertical="center"/>
    </xf>
    <xf numFmtId="0" fontId="36" fillId="0" borderId="0" xfId="0" applyFont="1" applyFill="1" applyAlignment="1">
      <alignment horizontal="center" vertical="center" wrapText="1"/>
    </xf>
    <xf numFmtId="0" fontId="4" fillId="0" borderId="0" xfId="0" applyFont="1" applyFill="1" applyAlignment="1">
      <alignment horizontal="center" vertical="center" wrapText="1"/>
    </xf>
    <xf numFmtId="0" fontId="6" fillId="0" borderId="0" xfId="0" applyFont="1" applyFill="1" applyAlignment="1">
      <alignment horizontal="justify" vertical="center" wrapText="1"/>
    </xf>
    <xf numFmtId="0" fontId="7" fillId="0" borderId="0" xfId="0" applyFont="1" applyFill="1" applyAlignment="1">
      <alignment horizontal="justify" vertical="center" wrapText="1"/>
    </xf>
    <xf numFmtId="0" fontId="8" fillId="0" borderId="0" xfId="0" applyFont="1" applyFill="1" applyBorder="1" applyAlignment="1">
      <alignment horizontal="justify" vertical="center" wrapText="1"/>
    </xf>
    <xf numFmtId="0" fontId="8" fillId="0" borderId="0" xfId="0" applyFont="1" applyFill="1" applyAlignment="1" quotePrefix="1">
      <alignment horizontal="justify" vertical="center" wrapText="1"/>
    </xf>
    <xf numFmtId="0" fontId="6" fillId="0" borderId="0" xfId="0" applyFont="1" applyFill="1" applyAlignment="1">
      <alignment horizontal="left" vertical="center" wrapText="1"/>
    </xf>
    <xf numFmtId="0" fontId="6" fillId="0" borderId="0" xfId="0" applyFont="1" applyFill="1" applyBorder="1" applyAlignment="1">
      <alignment horizontal="justify" vertical="center" wrapText="1"/>
    </xf>
    <xf numFmtId="0" fontId="11" fillId="0" borderId="0" xfId="0" applyFont="1" applyFill="1" applyAlignment="1">
      <alignment horizontal="left" vertical="center" wrapText="1"/>
    </xf>
    <xf numFmtId="0" fontId="8" fillId="0" borderId="0" xfId="0" applyFont="1" applyFill="1" applyAlignment="1">
      <alignment horizontal="left" vertical="center" wrapText="1"/>
    </xf>
  </cellXfs>
  <cellStyles count="9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Millares 10" xfId="49"/>
    <cellStyle name="Millares 11" xfId="50"/>
    <cellStyle name="Millares 12" xfId="51"/>
    <cellStyle name="Millares 2" xfId="52"/>
    <cellStyle name="Millares 2 2" xfId="53"/>
    <cellStyle name="Millares 3" xfId="54"/>
    <cellStyle name="Millares 4" xfId="55"/>
    <cellStyle name="Millares 5" xfId="56"/>
    <cellStyle name="Millares 6" xfId="57"/>
    <cellStyle name="Millares 7" xfId="58"/>
    <cellStyle name="Millares 8" xfId="59"/>
    <cellStyle name="Millares 9" xfId="60"/>
    <cellStyle name="Currency" xfId="61"/>
    <cellStyle name="Currency [0]" xfId="62"/>
    <cellStyle name="Moneda 2" xfId="63"/>
    <cellStyle name="Neutral" xfId="64"/>
    <cellStyle name="Normal 10" xfId="65"/>
    <cellStyle name="Normal 11" xfId="66"/>
    <cellStyle name="Normal 12" xfId="67"/>
    <cellStyle name="Normal 13" xfId="68"/>
    <cellStyle name="Normal 2" xfId="69"/>
    <cellStyle name="Normal 2 2" xfId="70"/>
    <cellStyle name="Normal 3" xfId="71"/>
    <cellStyle name="Normal 4" xfId="72"/>
    <cellStyle name="Normal 5" xfId="73"/>
    <cellStyle name="Normal 6" xfId="74"/>
    <cellStyle name="Normal 7" xfId="75"/>
    <cellStyle name="Normal 8" xfId="76"/>
    <cellStyle name="Normal 9" xfId="77"/>
    <cellStyle name="Notas" xfId="78"/>
    <cellStyle name="Notas 10" xfId="79"/>
    <cellStyle name="Notas 2" xfId="80"/>
    <cellStyle name="Notas 3" xfId="81"/>
    <cellStyle name="Notas 4" xfId="82"/>
    <cellStyle name="Notas 5" xfId="83"/>
    <cellStyle name="Notas 6" xfId="84"/>
    <cellStyle name="Notas 7" xfId="85"/>
    <cellStyle name="Notas 8" xfId="86"/>
    <cellStyle name="Notas 9" xfId="87"/>
    <cellStyle name="Percent" xfId="88"/>
    <cellStyle name="Porcentual 10" xfId="89"/>
    <cellStyle name="Porcentual 10 2" xfId="90"/>
    <cellStyle name="Porcentual 11" xfId="91"/>
    <cellStyle name="Porcentual 12" xfId="92"/>
    <cellStyle name="Porcentual 2" xfId="93"/>
    <cellStyle name="Porcentual 2 2" xfId="94"/>
    <cellStyle name="Porcentual 2 3" xfId="95"/>
    <cellStyle name="Porcentual 3" xfId="96"/>
    <cellStyle name="Porcentual 4" xfId="97"/>
    <cellStyle name="Porcentual 5" xfId="98"/>
    <cellStyle name="Porcentual 6" xfId="99"/>
    <cellStyle name="Porcentual 7" xfId="100"/>
    <cellStyle name="Porcentual 8" xfId="101"/>
    <cellStyle name="Porcentual 9" xfId="102"/>
    <cellStyle name="Salida" xfId="103"/>
    <cellStyle name="Texto de advertencia" xfId="104"/>
    <cellStyle name="Texto explicativo" xfId="105"/>
    <cellStyle name="Título" xfId="106"/>
    <cellStyle name="Título 1" xfId="107"/>
    <cellStyle name="Título 2" xfId="108"/>
    <cellStyle name="Título 3" xfId="109"/>
    <cellStyle name="Total"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114300</xdr:rowOff>
    </xdr:from>
    <xdr:to>
      <xdr:col>2</xdr:col>
      <xdr:colOff>276225</xdr:colOff>
      <xdr:row>7</xdr:row>
      <xdr:rowOff>66675</xdr:rowOff>
    </xdr:to>
    <xdr:pic>
      <xdr:nvPicPr>
        <xdr:cNvPr id="1" name="1 Imagen"/>
        <xdr:cNvPicPr preferRelativeResize="1">
          <a:picLocks noChangeAspect="1"/>
        </xdr:cNvPicPr>
      </xdr:nvPicPr>
      <xdr:blipFill>
        <a:blip r:embed="rId1"/>
        <a:stretch>
          <a:fillRect/>
        </a:stretch>
      </xdr:blipFill>
      <xdr:spPr>
        <a:xfrm>
          <a:off x="104775" y="276225"/>
          <a:ext cx="857250" cy="1057275"/>
        </a:xfrm>
        <a:prstGeom prst="rect">
          <a:avLst/>
        </a:prstGeom>
        <a:noFill/>
        <a:ln w="9525" cmpd="sng">
          <a:noFill/>
        </a:ln>
      </xdr:spPr>
    </xdr:pic>
    <xdr:clientData/>
  </xdr:twoCellAnchor>
  <xdr:twoCellAnchor editAs="oneCell">
    <xdr:from>
      <xdr:col>5</xdr:col>
      <xdr:colOff>914400</xdr:colOff>
      <xdr:row>1</xdr:row>
      <xdr:rowOff>133350</xdr:rowOff>
    </xdr:from>
    <xdr:to>
      <xdr:col>6</xdr:col>
      <xdr:colOff>1076325</xdr:colOff>
      <xdr:row>6</xdr:row>
      <xdr:rowOff>66675</xdr:rowOff>
    </xdr:to>
    <xdr:pic>
      <xdr:nvPicPr>
        <xdr:cNvPr id="2" name="0 Imagen" descr="logo_prosperidad_para_todos.jpg"/>
        <xdr:cNvPicPr preferRelativeResize="1">
          <a:picLocks noChangeAspect="1"/>
        </xdr:cNvPicPr>
      </xdr:nvPicPr>
      <xdr:blipFill>
        <a:blip r:embed="rId2"/>
        <a:srcRect l="8056" r="9170"/>
        <a:stretch>
          <a:fillRect/>
        </a:stretch>
      </xdr:blipFill>
      <xdr:spPr>
        <a:xfrm>
          <a:off x="7000875" y="295275"/>
          <a:ext cx="132397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9525</xdr:rowOff>
    </xdr:from>
    <xdr:to>
      <xdr:col>2</xdr:col>
      <xdr:colOff>85725</xdr:colOff>
      <xdr:row>5</xdr:row>
      <xdr:rowOff>66675</xdr:rowOff>
    </xdr:to>
    <xdr:pic>
      <xdr:nvPicPr>
        <xdr:cNvPr id="1" name="1 Imagen"/>
        <xdr:cNvPicPr preferRelativeResize="1">
          <a:picLocks noChangeAspect="1"/>
        </xdr:cNvPicPr>
      </xdr:nvPicPr>
      <xdr:blipFill>
        <a:blip r:embed="rId1"/>
        <a:stretch>
          <a:fillRect/>
        </a:stretch>
      </xdr:blipFill>
      <xdr:spPr>
        <a:xfrm>
          <a:off x="161925" y="171450"/>
          <a:ext cx="647700" cy="800100"/>
        </a:xfrm>
        <a:prstGeom prst="rect">
          <a:avLst/>
        </a:prstGeom>
        <a:noFill/>
        <a:ln w="9525" cmpd="sng">
          <a:noFill/>
        </a:ln>
      </xdr:spPr>
    </xdr:pic>
    <xdr:clientData/>
  </xdr:twoCellAnchor>
  <xdr:twoCellAnchor editAs="oneCell">
    <xdr:from>
      <xdr:col>5</xdr:col>
      <xdr:colOff>1047750</xdr:colOff>
      <xdr:row>0</xdr:row>
      <xdr:rowOff>152400</xdr:rowOff>
    </xdr:from>
    <xdr:to>
      <xdr:col>6</xdr:col>
      <xdr:colOff>1181100</xdr:colOff>
      <xdr:row>4</xdr:row>
      <xdr:rowOff>66675</xdr:rowOff>
    </xdr:to>
    <xdr:pic>
      <xdr:nvPicPr>
        <xdr:cNvPr id="2" name="0 Imagen" descr="logo_prosperidad_para_todos.jpg"/>
        <xdr:cNvPicPr preferRelativeResize="1">
          <a:picLocks noChangeAspect="1"/>
        </xdr:cNvPicPr>
      </xdr:nvPicPr>
      <xdr:blipFill>
        <a:blip r:embed="rId2"/>
        <a:srcRect l="8056" r="9170"/>
        <a:stretch>
          <a:fillRect/>
        </a:stretch>
      </xdr:blipFill>
      <xdr:spPr>
        <a:xfrm>
          <a:off x="7410450" y="152400"/>
          <a:ext cx="1219200" cy="657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1209675</xdr:colOff>
      <xdr:row>0</xdr:row>
      <xdr:rowOff>228600</xdr:rowOff>
    </xdr:from>
    <xdr:to>
      <xdr:col>3</xdr:col>
      <xdr:colOff>38100</xdr:colOff>
      <xdr:row>3</xdr:row>
      <xdr:rowOff>171450</xdr:rowOff>
    </xdr:to>
    <xdr:pic>
      <xdr:nvPicPr>
        <xdr:cNvPr id="1" name="0 Imagen" descr="logo_prosperidad_para_todos.jpg"/>
        <xdr:cNvPicPr preferRelativeResize="1">
          <a:picLocks noChangeAspect="1"/>
        </xdr:cNvPicPr>
      </xdr:nvPicPr>
      <xdr:blipFill>
        <a:blip r:embed="rId1"/>
        <a:srcRect l="13681" t="9524" r="9170"/>
        <a:stretch>
          <a:fillRect/>
        </a:stretch>
      </xdr:blipFill>
      <xdr:spPr>
        <a:xfrm>
          <a:off x="5448300" y="228600"/>
          <a:ext cx="1343025" cy="885825"/>
        </a:xfrm>
        <a:prstGeom prst="rect">
          <a:avLst/>
        </a:prstGeom>
        <a:noFill/>
        <a:ln w="9525" cmpd="sng">
          <a:noFill/>
        </a:ln>
      </xdr:spPr>
    </xdr:pic>
    <xdr:clientData/>
  </xdr:twoCellAnchor>
  <xdr:twoCellAnchor editAs="oneCell">
    <xdr:from>
      <xdr:col>1</xdr:col>
      <xdr:colOff>38100</xdr:colOff>
      <xdr:row>0</xdr:row>
      <xdr:rowOff>142875</xdr:rowOff>
    </xdr:from>
    <xdr:to>
      <xdr:col>1</xdr:col>
      <xdr:colOff>790575</xdr:colOff>
      <xdr:row>3</xdr:row>
      <xdr:rowOff>200025</xdr:rowOff>
    </xdr:to>
    <xdr:pic>
      <xdr:nvPicPr>
        <xdr:cNvPr id="2" name="3 Imagen"/>
        <xdr:cNvPicPr preferRelativeResize="1">
          <a:picLocks noChangeAspect="1"/>
        </xdr:cNvPicPr>
      </xdr:nvPicPr>
      <xdr:blipFill>
        <a:blip r:embed="rId2"/>
        <a:stretch>
          <a:fillRect/>
        </a:stretch>
      </xdr:blipFill>
      <xdr:spPr>
        <a:xfrm>
          <a:off x="209550" y="142875"/>
          <a:ext cx="7524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92D050"/>
  </sheetPr>
  <dimension ref="B2:H211"/>
  <sheetViews>
    <sheetView tabSelected="1" zoomScaleSheetLayoutView="70" zoomScalePageLayoutView="0" workbookViewId="0" topLeftCell="B1">
      <selection activeCell="C83" sqref="C83"/>
    </sheetView>
  </sheetViews>
  <sheetFormatPr defaultColWidth="11.421875" defaultRowHeight="12.75"/>
  <cols>
    <col min="1" max="1" width="1.421875" style="80" customWidth="1"/>
    <col min="2" max="2" width="8.8515625" style="108" customWidth="1"/>
    <col min="3" max="3" width="58.00390625" style="80" customWidth="1"/>
    <col min="4" max="4" width="6.7109375" style="97" bestFit="1" customWidth="1"/>
    <col min="5" max="5" width="16.28125" style="99" bestFit="1" customWidth="1"/>
    <col min="6" max="6" width="17.421875" style="99" bestFit="1" customWidth="1"/>
    <col min="7" max="7" width="19.28125" style="99" bestFit="1" customWidth="1"/>
    <col min="8" max="8" width="1.421875" style="80" customWidth="1"/>
    <col min="9" max="248" width="11.421875" style="80" customWidth="1"/>
    <col min="249" max="249" width="1.421875" style="80" customWidth="1"/>
    <col min="250" max="250" width="7.28125" style="80" bestFit="1" customWidth="1"/>
    <col min="251" max="251" width="58.00390625" style="80" customWidth="1"/>
    <col min="252" max="252" width="6.7109375" style="80" bestFit="1" customWidth="1"/>
    <col min="253" max="253" width="15.421875" style="80" bestFit="1" customWidth="1"/>
    <col min="254" max="254" width="14.7109375" style="80" bestFit="1" customWidth="1"/>
    <col min="255" max="255" width="19.140625" style="80" bestFit="1" customWidth="1"/>
    <col min="256" max="16384" width="1.8515625" style="80" customWidth="1"/>
  </cols>
  <sheetData>
    <row r="2" spans="2:7" s="74" customFormat="1" ht="12.75">
      <c r="B2" s="73"/>
      <c r="D2" s="75"/>
      <c r="E2" s="76"/>
      <c r="F2" s="76"/>
      <c r="G2" s="76"/>
    </row>
    <row r="3" spans="2:7" s="74" customFormat="1" ht="15.75">
      <c r="B3" s="177" t="s">
        <v>21</v>
      </c>
      <c r="C3" s="177"/>
      <c r="D3" s="177"/>
      <c r="E3" s="177"/>
      <c r="F3" s="177"/>
      <c r="G3" s="177"/>
    </row>
    <row r="4" spans="2:7" s="74" customFormat="1" ht="14.25">
      <c r="B4" s="178" t="s">
        <v>22</v>
      </c>
      <c r="C4" s="178"/>
      <c r="D4" s="178"/>
      <c r="E4" s="178"/>
      <c r="F4" s="178"/>
      <c r="G4" s="178"/>
    </row>
    <row r="5" spans="2:7" s="74" customFormat="1" ht="15.75">
      <c r="B5" s="177" t="s">
        <v>23</v>
      </c>
      <c r="C5" s="177"/>
      <c r="D5" s="177"/>
      <c r="E5" s="177"/>
      <c r="F5" s="177"/>
      <c r="G5" s="177"/>
    </row>
    <row r="6" spans="2:7" s="74" customFormat="1" ht="12.75">
      <c r="B6" s="179" t="s">
        <v>24</v>
      </c>
      <c r="C6" s="179"/>
      <c r="D6" s="179"/>
      <c r="E6" s="179"/>
      <c r="F6" s="179"/>
      <c r="G6" s="179"/>
    </row>
    <row r="7" spans="2:7" s="74" customFormat="1" ht="15.75">
      <c r="B7" s="177" t="s">
        <v>130</v>
      </c>
      <c r="C7" s="177"/>
      <c r="D7" s="177"/>
      <c r="E7" s="177"/>
      <c r="F7" s="177"/>
      <c r="G7" s="177"/>
    </row>
    <row r="8" spans="2:7" s="74" customFormat="1" ht="12.75">
      <c r="B8" s="180" t="s">
        <v>418</v>
      </c>
      <c r="C8" s="180"/>
      <c r="D8" s="180"/>
      <c r="E8" s="180"/>
      <c r="F8" s="180"/>
      <c r="G8" s="180"/>
    </row>
    <row r="9" spans="2:7" s="74" customFormat="1" ht="12.75">
      <c r="B9" s="77"/>
      <c r="C9" s="77"/>
      <c r="D9" s="77"/>
      <c r="E9" s="77"/>
      <c r="F9" s="77"/>
      <c r="G9" s="77"/>
    </row>
    <row r="10" spans="2:8" s="95" customFormat="1" ht="12.75">
      <c r="B10" s="138" t="s">
        <v>342</v>
      </c>
      <c r="C10" s="138" t="s">
        <v>343</v>
      </c>
      <c r="D10" s="78" t="s">
        <v>26</v>
      </c>
      <c r="E10" s="181" t="s">
        <v>344</v>
      </c>
      <c r="F10" s="181"/>
      <c r="G10" s="181"/>
      <c r="H10" s="137"/>
    </row>
    <row r="11" spans="2:7" s="84" customFormat="1" ht="15.75">
      <c r="B11" s="81">
        <v>1</v>
      </c>
      <c r="C11" s="82" t="s">
        <v>131</v>
      </c>
      <c r="D11" s="78"/>
      <c r="E11" s="83"/>
      <c r="F11" s="83"/>
      <c r="G11" s="83"/>
    </row>
    <row r="12" spans="2:7" s="90" customFormat="1" ht="14.25">
      <c r="B12" s="85">
        <v>11</v>
      </c>
      <c r="C12" s="86" t="s">
        <v>132</v>
      </c>
      <c r="D12" s="87" t="s">
        <v>133</v>
      </c>
      <c r="E12" s="88"/>
      <c r="F12" s="88"/>
      <c r="G12" s="89">
        <f>+F13+F15</f>
        <v>3356520000.3199997</v>
      </c>
    </row>
    <row r="13" spans="2:7" s="95" customFormat="1" ht="12.75">
      <c r="B13" s="91">
        <v>1105</v>
      </c>
      <c r="C13" s="92" t="s">
        <v>134</v>
      </c>
      <c r="D13" s="78"/>
      <c r="E13" s="93"/>
      <c r="F13" s="94">
        <f>+E14</f>
        <v>59709</v>
      </c>
      <c r="G13" s="93"/>
    </row>
    <row r="14" spans="2:8" ht="12.75">
      <c r="B14" s="96">
        <v>110501</v>
      </c>
      <c r="C14" s="80" t="s">
        <v>135</v>
      </c>
      <c r="E14" s="98">
        <v>59709</v>
      </c>
      <c r="H14" s="100"/>
    </row>
    <row r="15" spans="2:7" s="95" customFormat="1" ht="12.75">
      <c r="B15" s="91">
        <v>1110</v>
      </c>
      <c r="C15" s="92" t="s">
        <v>136</v>
      </c>
      <c r="D15" s="78"/>
      <c r="E15" s="98"/>
      <c r="F15" s="94">
        <f>+E16+E17</f>
        <v>3356460291.3199997</v>
      </c>
      <c r="G15" s="93"/>
    </row>
    <row r="16" spans="2:8" ht="12.75">
      <c r="B16" s="96">
        <v>111005</v>
      </c>
      <c r="C16" s="80" t="s">
        <v>137</v>
      </c>
      <c r="E16" s="98">
        <v>1484570212.23</v>
      </c>
      <c r="H16" s="100"/>
    </row>
    <row r="17" spans="2:8" ht="12.75">
      <c r="B17" s="96">
        <v>111006</v>
      </c>
      <c r="C17" s="80" t="s">
        <v>138</v>
      </c>
      <c r="E17" s="98">
        <v>1871890079.09</v>
      </c>
      <c r="H17" s="100"/>
    </row>
    <row r="18" spans="2:7" s="90" customFormat="1" ht="14.25">
      <c r="B18" s="101">
        <v>12</v>
      </c>
      <c r="C18" s="86" t="s">
        <v>139</v>
      </c>
      <c r="D18" s="87" t="s">
        <v>140</v>
      </c>
      <c r="E18" s="98"/>
      <c r="F18" s="88"/>
      <c r="G18" s="89">
        <f>+F19+F21</f>
        <v>509241401</v>
      </c>
    </row>
    <row r="19" spans="2:7" s="95" customFormat="1" ht="12.75">
      <c r="B19" s="102">
        <v>1201</v>
      </c>
      <c r="C19" s="92" t="s">
        <v>141</v>
      </c>
      <c r="D19" s="78"/>
      <c r="E19" s="98"/>
      <c r="F19" s="94">
        <f>+E20</f>
        <v>27000000</v>
      </c>
      <c r="G19" s="93"/>
    </row>
    <row r="20" spans="2:8" ht="12.75">
      <c r="B20" s="96">
        <v>120145</v>
      </c>
      <c r="C20" s="80" t="s">
        <v>142</v>
      </c>
      <c r="E20" s="98">
        <v>27000000</v>
      </c>
      <c r="H20" s="100"/>
    </row>
    <row r="21" spans="2:7" s="95" customFormat="1" ht="24">
      <c r="B21" s="102">
        <v>1202</v>
      </c>
      <c r="C21" s="92" t="s">
        <v>143</v>
      </c>
      <c r="D21" s="78"/>
      <c r="E21" s="98"/>
      <c r="F21" s="94">
        <f>+E22+E23</f>
        <v>482241401</v>
      </c>
      <c r="G21" s="93"/>
    </row>
    <row r="22" spans="2:8" ht="12.75">
      <c r="B22" s="96">
        <v>120201</v>
      </c>
      <c r="C22" s="80" t="s">
        <v>144</v>
      </c>
      <c r="E22" s="98">
        <v>26490030</v>
      </c>
      <c r="F22" s="172"/>
      <c r="H22" s="100"/>
    </row>
    <row r="23" spans="2:8" ht="12.75">
      <c r="B23" s="96">
        <v>120290</v>
      </c>
      <c r="C23" s="80" t="s">
        <v>145</v>
      </c>
      <c r="E23" s="98">
        <v>455751371</v>
      </c>
      <c r="F23" s="172"/>
      <c r="H23" s="100"/>
    </row>
    <row r="24" spans="2:7" s="90" customFormat="1" ht="14.25">
      <c r="B24" s="101">
        <v>13</v>
      </c>
      <c r="C24" s="86" t="s">
        <v>20</v>
      </c>
      <c r="D24" s="87" t="s">
        <v>146</v>
      </c>
      <c r="E24" s="98"/>
      <c r="F24" s="88"/>
      <c r="G24" s="89">
        <f>+F25+F27</f>
        <v>1461506632</v>
      </c>
    </row>
    <row r="25" spans="2:7" s="95" customFormat="1" ht="12.75">
      <c r="B25" s="102">
        <v>1305</v>
      </c>
      <c r="C25" s="92" t="s">
        <v>147</v>
      </c>
      <c r="D25" s="78"/>
      <c r="E25" s="98"/>
      <c r="F25" s="94">
        <f>+E26</f>
        <v>1068127800.09</v>
      </c>
      <c r="G25" s="93"/>
    </row>
    <row r="26" spans="2:8" ht="12.75">
      <c r="B26" s="96">
        <v>130507</v>
      </c>
      <c r="C26" s="80" t="s">
        <v>30</v>
      </c>
      <c r="E26" s="98">
        <v>1068127800.09</v>
      </c>
      <c r="H26" s="100"/>
    </row>
    <row r="27" spans="2:7" s="95" customFormat="1" ht="12.75">
      <c r="B27" s="102">
        <v>1310</v>
      </c>
      <c r="C27" s="92" t="s">
        <v>148</v>
      </c>
      <c r="D27" s="78"/>
      <c r="E27" s="98"/>
      <c r="F27" s="94">
        <f>+E28+E29</f>
        <v>393378831.91</v>
      </c>
      <c r="G27" s="93"/>
    </row>
    <row r="28" spans="2:8" ht="12.75">
      <c r="B28" s="96">
        <v>131007</v>
      </c>
      <c r="C28" s="80" t="s">
        <v>30</v>
      </c>
      <c r="E28" s="98">
        <v>370786831.91</v>
      </c>
      <c r="H28" s="100"/>
    </row>
    <row r="29" spans="2:8" ht="12.75">
      <c r="B29" s="96">
        <v>131008</v>
      </c>
      <c r="C29" s="80" t="s">
        <v>31</v>
      </c>
      <c r="E29" s="98">
        <v>22592000</v>
      </c>
      <c r="H29" s="100"/>
    </row>
    <row r="30" spans="2:7" s="90" customFormat="1" ht="14.25">
      <c r="B30" s="101">
        <v>14</v>
      </c>
      <c r="C30" s="86" t="s">
        <v>149</v>
      </c>
      <c r="D30" s="87" t="s">
        <v>150</v>
      </c>
      <c r="E30" s="98"/>
      <c r="F30" s="88"/>
      <c r="G30" s="89">
        <f>+F31+F34</f>
        <v>535322112.04</v>
      </c>
    </row>
    <row r="31" spans="2:7" s="95" customFormat="1" ht="12.75">
      <c r="B31" s="102">
        <v>1401</v>
      </c>
      <c r="C31" s="92" t="s">
        <v>151</v>
      </c>
      <c r="D31" s="78"/>
      <c r="E31" s="98"/>
      <c r="F31" s="94">
        <f>+E32+E33</f>
        <v>184803432.75</v>
      </c>
      <c r="G31" s="93"/>
    </row>
    <row r="32" spans="2:8" ht="12.75">
      <c r="B32" s="96">
        <v>140101</v>
      </c>
      <c r="C32" s="80" t="s">
        <v>152</v>
      </c>
      <c r="E32" s="98">
        <v>184783432.75</v>
      </c>
      <c r="H32" s="100"/>
    </row>
    <row r="33" spans="2:8" ht="12.75">
      <c r="B33" s="96">
        <v>140190</v>
      </c>
      <c r="C33" s="80" t="s">
        <v>153</v>
      </c>
      <c r="E33" s="98">
        <v>20000</v>
      </c>
      <c r="H33" s="100"/>
    </row>
    <row r="34" spans="2:7" s="95" customFormat="1" ht="12.75">
      <c r="B34" s="102">
        <v>1413</v>
      </c>
      <c r="C34" s="92" t="s">
        <v>154</v>
      </c>
      <c r="D34" s="78"/>
      <c r="E34" s="98"/>
      <c r="F34" s="94">
        <f>E35+E36+E37</f>
        <v>350518679.29</v>
      </c>
      <c r="G34" s="93"/>
    </row>
    <row r="35" spans="2:7" s="95" customFormat="1" ht="12.75">
      <c r="B35" s="96">
        <v>141311</v>
      </c>
      <c r="C35" s="80" t="s">
        <v>419</v>
      </c>
      <c r="D35" s="78"/>
      <c r="E35" s="98">
        <v>325193714.47</v>
      </c>
      <c r="F35" s="94"/>
      <c r="G35" s="93"/>
    </row>
    <row r="36" spans="2:8" ht="12.75">
      <c r="B36" s="96">
        <v>141312</v>
      </c>
      <c r="C36" s="80" t="s">
        <v>155</v>
      </c>
      <c r="E36" s="98">
        <v>16638540.8</v>
      </c>
      <c r="H36" s="100"/>
    </row>
    <row r="37" spans="2:8" ht="12.75">
      <c r="B37" s="96">
        <v>141314</v>
      </c>
      <c r="C37" s="80" t="s">
        <v>56</v>
      </c>
      <c r="E37" s="98">
        <v>8686424.02</v>
      </c>
      <c r="H37" s="100"/>
    </row>
    <row r="38" spans="2:7" s="90" customFormat="1" ht="14.25">
      <c r="B38" s="101">
        <v>16</v>
      </c>
      <c r="C38" s="86" t="s">
        <v>156</v>
      </c>
      <c r="D38" s="87" t="s">
        <v>157</v>
      </c>
      <c r="E38" s="98"/>
      <c r="F38" s="88"/>
      <c r="G38" s="89">
        <f>+F39+F43+F47+F49+F57+F62+F67+F71+F74+F78+F83+F85</f>
        <v>11189571060.18</v>
      </c>
    </row>
    <row r="39" spans="2:7" s="95" customFormat="1" ht="12.75">
      <c r="B39" s="102">
        <v>1605</v>
      </c>
      <c r="C39" s="92" t="s">
        <v>158</v>
      </c>
      <c r="D39" s="78"/>
      <c r="E39" s="98"/>
      <c r="F39" s="94">
        <f>+E40+E41+E42</f>
        <v>1448459572</v>
      </c>
      <c r="G39" s="93"/>
    </row>
    <row r="40" spans="2:8" ht="12.75">
      <c r="B40" s="96">
        <v>160501</v>
      </c>
      <c r="C40" s="80" t="s">
        <v>159</v>
      </c>
      <c r="E40" s="98">
        <v>223534553</v>
      </c>
      <c r="H40" s="100"/>
    </row>
    <row r="41" spans="2:8" ht="12.75">
      <c r="B41" s="96">
        <v>160502</v>
      </c>
      <c r="C41" s="80" t="s">
        <v>160</v>
      </c>
      <c r="E41" s="98">
        <v>1216244519</v>
      </c>
      <c r="H41" s="100"/>
    </row>
    <row r="42" spans="2:8" ht="12.75">
      <c r="B42" s="96">
        <v>160503</v>
      </c>
      <c r="C42" s="80" t="s">
        <v>161</v>
      </c>
      <c r="E42" s="98">
        <v>8680500</v>
      </c>
      <c r="H42" s="100"/>
    </row>
    <row r="43" spans="2:7" s="95" customFormat="1" ht="12.75">
      <c r="B43" s="102">
        <v>1615</v>
      </c>
      <c r="C43" s="92" t="s">
        <v>162</v>
      </c>
      <c r="D43" s="78"/>
      <c r="E43" s="98"/>
      <c r="F43" s="94">
        <f>+E44+E45+E46</f>
        <v>112075702</v>
      </c>
      <c r="G43" s="93"/>
    </row>
    <row r="44" spans="2:8" ht="12.75">
      <c r="B44" s="96">
        <v>161501</v>
      </c>
      <c r="C44" s="80" t="s">
        <v>163</v>
      </c>
      <c r="E44" s="98">
        <v>80540602</v>
      </c>
      <c r="H44" s="100"/>
    </row>
    <row r="45" spans="2:8" ht="12.75">
      <c r="B45" s="96">
        <v>161504</v>
      </c>
      <c r="C45" s="80" t="s">
        <v>164</v>
      </c>
      <c r="E45" s="98">
        <v>15705100</v>
      </c>
      <c r="H45" s="100"/>
    </row>
    <row r="46" spans="2:8" ht="12.75">
      <c r="B46" s="96">
        <v>161505</v>
      </c>
      <c r="C46" s="80" t="s">
        <v>165</v>
      </c>
      <c r="E46" s="98">
        <v>15830000</v>
      </c>
      <c r="H46" s="100"/>
    </row>
    <row r="47" spans="2:7" s="95" customFormat="1" ht="12.75">
      <c r="B47" s="102">
        <v>1620</v>
      </c>
      <c r="C47" s="92" t="s">
        <v>166</v>
      </c>
      <c r="D47" s="78"/>
      <c r="E47" s="98"/>
      <c r="F47" s="94">
        <f>+E48</f>
        <v>46684000</v>
      </c>
      <c r="G47" s="93"/>
    </row>
    <row r="48" spans="2:8" ht="12.75">
      <c r="B48" s="96">
        <v>162005</v>
      </c>
      <c r="C48" s="80" t="s">
        <v>167</v>
      </c>
      <c r="E48" s="98">
        <v>46684000</v>
      </c>
      <c r="H48" s="100"/>
    </row>
    <row r="49" spans="2:7" s="95" customFormat="1" ht="12.75">
      <c r="B49" s="102">
        <v>1640</v>
      </c>
      <c r="C49" s="92" t="s">
        <v>168</v>
      </c>
      <c r="D49" s="78"/>
      <c r="E49" s="98"/>
      <c r="F49" s="94">
        <f>SUM(E50:E56)</f>
        <v>7454296121.34</v>
      </c>
      <c r="G49" s="93"/>
    </row>
    <row r="50" spans="2:8" ht="12.75">
      <c r="B50" s="96">
        <v>164001</v>
      </c>
      <c r="C50" s="80" t="s">
        <v>169</v>
      </c>
      <c r="E50" s="98">
        <v>713071106.49</v>
      </c>
      <c r="H50" s="100"/>
    </row>
    <row r="51" spans="2:8" ht="12.75">
      <c r="B51" s="96">
        <v>164002</v>
      </c>
      <c r="C51" s="80" t="s">
        <v>170</v>
      </c>
      <c r="E51" s="98">
        <v>134202602.04</v>
      </c>
      <c r="H51" s="100"/>
    </row>
    <row r="52" spans="2:8" ht="12.75">
      <c r="B52" s="96">
        <v>164006</v>
      </c>
      <c r="C52" s="80" t="s">
        <v>171</v>
      </c>
      <c r="E52" s="98">
        <v>84518245</v>
      </c>
      <c r="H52" s="100"/>
    </row>
    <row r="53" spans="2:8" ht="12.75">
      <c r="B53" s="96">
        <v>164009</v>
      </c>
      <c r="C53" s="80" t="s">
        <v>172</v>
      </c>
      <c r="E53" s="98">
        <v>4008629033.01</v>
      </c>
      <c r="H53" s="100"/>
    </row>
    <row r="54" spans="2:8" ht="12.75">
      <c r="B54" s="96">
        <v>164010</v>
      </c>
      <c r="C54" s="80" t="s">
        <v>173</v>
      </c>
      <c r="E54" s="98">
        <v>256768016</v>
      </c>
      <c r="H54" s="100"/>
    </row>
    <row r="55" spans="2:8" ht="12.75">
      <c r="B55" s="96">
        <v>164019</v>
      </c>
      <c r="C55" s="80" t="s">
        <v>174</v>
      </c>
      <c r="E55" s="98">
        <v>1531927078.8</v>
      </c>
      <c r="H55" s="100"/>
    </row>
    <row r="56" spans="2:8" ht="12.75">
      <c r="B56" s="96">
        <v>164090</v>
      </c>
      <c r="C56" s="80" t="s">
        <v>175</v>
      </c>
      <c r="E56" s="98">
        <v>725180040</v>
      </c>
      <c r="H56" s="100"/>
    </row>
    <row r="57" spans="2:7" s="95" customFormat="1" ht="12.75">
      <c r="B57" s="102">
        <v>1645</v>
      </c>
      <c r="C57" s="92" t="s">
        <v>176</v>
      </c>
      <c r="D57" s="78"/>
      <c r="E57" s="98"/>
      <c r="F57" s="94">
        <f>SUM(E58:E61)</f>
        <v>3068200695.84</v>
      </c>
      <c r="G57" s="93"/>
    </row>
    <row r="58" spans="2:8" ht="12.75">
      <c r="B58" s="96">
        <v>164502</v>
      </c>
      <c r="C58" s="80" t="s">
        <v>177</v>
      </c>
      <c r="E58" s="98">
        <v>694772061.34</v>
      </c>
      <c r="H58" s="100"/>
    </row>
    <row r="59" spans="2:8" ht="12.75">
      <c r="B59" s="96">
        <v>164504</v>
      </c>
      <c r="C59" s="80" t="s">
        <v>178</v>
      </c>
      <c r="E59" s="98">
        <v>42839550</v>
      </c>
      <c r="H59" s="100"/>
    </row>
    <row r="60" spans="2:8" ht="12.75">
      <c r="B60" s="96">
        <v>164513</v>
      </c>
      <c r="C60" s="80" t="s">
        <v>179</v>
      </c>
      <c r="E60" s="98">
        <v>1629120642.5</v>
      </c>
      <c r="H60" s="100"/>
    </row>
    <row r="61" spans="2:8" ht="12.75">
      <c r="B61" s="96">
        <v>164590</v>
      </c>
      <c r="C61" s="80" t="s">
        <v>180</v>
      </c>
      <c r="E61" s="98">
        <v>701468442</v>
      </c>
      <c r="H61" s="100"/>
    </row>
    <row r="62" spans="2:7" s="95" customFormat="1" ht="12.75">
      <c r="B62" s="102">
        <v>1650</v>
      </c>
      <c r="C62" s="92" t="s">
        <v>181</v>
      </c>
      <c r="D62" s="78"/>
      <c r="E62" s="98"/>
      <c r="F62" s="94">
        <f>SUM(E63:E66)</f>
        <v>1371433617</v>
      </c>
      <c r="G62" s="93"/>
    </row>
    <row r="63" spans="2:8" ht="12.75">
      <c r="B63" s="96">
        <v>165007</v>
      </c>
      <c r="C63" s="80" t="s">
        <v>182</v>
      </c>
      <c r="E63" s="98">
        <v>834152007</v>
      </c>
      <c r="H63" s="100"/>
    </row>
    <row r="64" spans="2:8" ht="12.75">
      <c r="B64" s="96">
        <v>165008</v>
      </c>
      <c r="C64" s="80" t="s">
        <v>183</v>
      </c>
      <c r="E64" s="98">
        <v>54949999</v>
      </c>
      <c r="H64" s="100"/>
    </row>
    <row r="65" spans="2:8" ht="12.75">
      <c r="B65" s="96">
        <v>165009</v>
      </c>
      <c r="C65" s="80" t="s">
        <v>184</v>
      </c>
      <c r="E65" s="98">
        <v>374432986</v>
      </c>
      <c r="H65" s="100"/>
    </row>
    <row r="66" spans="2:8" ht="12.75">
      <c r="B66" s="96">
        <v>165090</v>
      </c>
      <c r="C66" s="80" t="s">
        <v>185</v>
      </c>
      <c r="E66" s="98">
        <v>107898625</v>
      </c>
      <c r="H66" s="100"/>
    </row>
    <row r="67" spans="2:7" s="95" customFormat="1" ht="12.75">
      <c r="B67" s="102">
        <v>1655</v>
      </c>
      <c r="C67" s="92" t="s">
        <v>186</v>
      </c>
      <c r="D67" s="78"/>
      <c r="E67" s="98"/>
      <c r="F67" s="94">
        <f>SUM(E68:E70)</f>
        <v>427099644</v>
      </c>
      <c r="G67" s="93"/>
    </row>
    <row r="68" spans="2:8" ht="12.75">
      <c r="B68" s="96">
        <v>165501</v>
      </c>
      <c r="C68" s="80" t="s">
        <v>187</v>
      </c>
      <c r="E68" s="98">
        <v>410788000</v>
      </c>
      <c r="H68" s="100"/>
    </row>
    <row r="69" spans="2:8" ht="12.75">
      <c r="B69" s="96">
        <v>165506</v>
      </c>
      <c r="C69" s="80" t="s">
        <v>188</v>
      </c>
      <c r="E69" s="98">
        <v>9000000</v>
      </c>
      <c r="H69" s="100"/>
    </row>
    <row r="70" spans="2:8" ht="12.75">
      <c r="B70" s="96">
        <v>165590</v>
      </c>
      <c r="C70" s="80" t="s">
        <v>189</v>
      </c>
      <c r="E70" s="98">
        <v>7311644</v>
      </c>
      <c r="H70" s="100"/>
    </row>
    <row r="71" spans="2:7" s="95" customFormat="1" ht="12.75">
      <c r="B71" s="102">
        <v>1660</v>
      </c>
      <c r="C71" s="92" t="s">
        <v>190</v>
      </c>
      <c r="D71" s="78"/>
      <c r="E71" s="98"/>
      <c r="F71" s="94">
        <f>SUM(E72:E73)</f>
        <v>71836828</v>
      </c>
      <c r="G71" s="93"/>
    </row>
    <row r="72" spans="2:8" ht="12.75">
      <c r="B72" s="96">
        <v>166005</v>
      </c>
      <c r="C72" s="80" t="s">
        <v>191</v>
      </c>
      <c r="E72" s="98">
        <v>22907678</v>
      </c>
      <c r="H72" s="100"/>
    </row>
    <row r="73" spans="2:8" ht="12.75">
      <c r="B73" s="96">
        <v>166090</v>
      </c>
      <c r="C73" s="80" t="s">
        <v>192</v>
      </c>
      <c r="E73" s="98">
        <v>48929150</v>
      </c>
      <c r="H73" s="100"/>
    </row>
    <row r="74" spans="2:7" s="95" customFormat="1" ht="12.75">
      <c r="B74" s="102">
        <v>1665</v>
      </c>
      <c r="C74" s="92" t="s">
        <v>193</v>
      </c>
      <c r="D74" s="78"/>
      <c r="E74" s="98"/>
      <c r="F74" s="94">
        <f>SUM(E75:E77)</f>
        <v>132256107</v>
      </c>
      <c r="G74" s="93"/>
    </row>
    <row r="75" spans="2:8" ht="12.75">
      <c r="B75" s="96">
        <v>166501</v>
      </c>
      <c r="C75" s="80" t="s">
        <v>194</v>
      </c>
      <c r="E75" s="98">
        <v>106207803</v>
      </c>
      <c r="H75" s="100"/>
    </row>
    <row r="76" spans="2:8" ht="12.75">
      <c r="B76" s="96">
        <v>166502</v>
      </c>
      <c r="C76" s="80" t="s">
        <v>195</v>
      </c>
      <c r="E76" s="98">
        <v>18706404</v>
      </c>
      <c r="H76" s="100"/>
    </row>
    <row r="77" spans="2:8" ht="12.75">
      <c r="B77" s="96">
        <v>166590</v>
      </c>
      <c r="C77" s="80" t="s">
        <v>196</v>
      </c>
      <c r="E77" s="98">
        <v>7341900</v>
      </c>
      <c r="H77" s="100"/>
    </row>
    <row r="78" spans="2:7" s="95" customFormat="1" ht="12.75">
      <c r="B78" s="102">
        <v>1670</v>
      </c>
      <c r="C78" s="92" t="s">
        <v>197</v>
      </c>
      <c r="D78" s="78"/>
      <c r="E78" s="98"/>
      <c r="F78" s="94">
        <f>SUM(E79:E82)</f>
        <v>395223080</v>
      </c>
      <c r="G78" s="93"/>
    </row>
    <row r="79" spans="2:8" ht="12.75">
      <c r="B79" s="96">
        <v>167002</v>
      </c>
      <c r="C79" s="80" t="s">
        <v>198</v>
      </c>
      <c r="E79" s="98">
        <v>292962480</v>
      </c>
      <c r="H79" s="100"/>
    </row>
    <row r="80" spans="2:8" ht="12.75">
      <c r="B80" s="96">
        <v>167004</v>
      </c>
      <c r="C80" s="80" t="s">
        <v>199</v>
      </c>
      <c r="E80" s="98">
        <v>27469600</v>
      </c>
      <c r="H80" s="100"/>
    </row>
    <row r="81" spans="2:8" ht="12.75">
      <c r="B81" s="96">
        <v>167005</v>
      </c>
      <c r="C81" s="80" t="s">
        <v>200</v>
      </c>
      <c r="E81" s="98">
        <v>3085000</v>
      </c>
      <c r="H81" s="100"/>
    </row>
    <row r="82" spans="2:8" ht="12.75">
      <c r="B82" s="96">
        <v>167090</v>
      </c>
      <c r="C82" s="80" t="s">
        <v>201</v>
      </c>
      <c r="E82" s="98">
        <v>71706000</v>
      </c>
      <c r="H82" s="100"/>
    </row>
    <row r="83" spans="2:7" s="95" customFormat="1" ht="12.75">
      <c r="B83" s="102">
        <v>1675</v>
      </c>
      <c r="C83" s="92" t="s">
        <v>202</v>
      </c>
      <c r="D83" s="78"/>
      <c r="E83" s="98"/>
      <c r="F83" s="94">
        <f>SUM(E84)</f>
        <v>751430213</v>
      </c>
      <c r="G83" s="93"/>
    </row>
    <row r="84" spans="2:8" ht="12.75">
      <c r="B84" s="96">
        <v>167502</v>
      </c>
      <c r="C84" s="80" t="s">
        <v>203</v>
      </c>
      <c r="E84" s="98">
        <v>751430213</v>
      </c>
      <c r="H84" s="100"/>
    </row>
    <row r="85" spans="2:7" s="95" customFormat="1" ht="12.75">
      <c r="B85" s="102">
        <v>1685</v>
      </c>
      <c r="C85" s="92" t="s">
        <v>204</v>
      </c>
      <c r="D85" s="78"/>
      <c r="E85" s="98"/>
      <c r="F85" s="94">
        <f>SUM(E86:E93)</f>
        <v>-4089424520</v>
      </c>
      <c r="G85" s="93"/>
    </row>
    <row r="86" spans="2:8" ht="12.75">
      <c r="B86" s="96">
        <v>168501</v>
      </c>
      <c r="C86" s="80" t="s">
        <v>163</v>
      </c>
      <c r="E86" s="98">
        <v>-1038529618</v>
      </c>
      <c r="H86" s="100"/>
    </row>
    <row r="87" spans="2:8" ht="12.75">
      <c r="B87" s="96">
        <v>168502</v>
      </c>
      <c r="C87" s="80" t="s">
        <v>164</v>
      </c>
      <c r="E87" s="98">
        <v>-1278492111</v>
      </c>
      <c r="H87" s="100"/>
    </row>
    <row r="88" spans="2:8" ht="12.75">
      <c r="B88" s="96">
        <v>168503</v>
      </c>
      <c r="C88" s="80" t="s">
        <v>165</v>
      </c>
      <c r="E88" s="98">
        <v>-651910395</v>
      </c>
      <c r="H88" s="100"/>
    </row>
    <row r="89" spans="2:8" ht="12.75">
      <c r="B89" s="96">
        <v>168504</v>
      </c>
      <c r="C89" s="80" t="s">
        <v>205</v>
      </c>
      <c r="E89" s="98">
        <v>-89130146</v>
      </c>
      <c r="H89" s="100"/>
    </row>
    <row r="90" spans="2:8" ht="12.75">
      <c r="B90" s="96">
        <v>168505</v>
      </c>
      <c r="C90" s="80" t="s">
        <v>206</v>
      </c>
      <c r="E90" s="98">
        <v>-67307737</v>
      </c>
      <c r="H90" s="100"/>
    </row>
    <row r="91" spans="2:8" ht="12.75">
      <c r="B91" s="96">
        <v>168506</v>
      </c>
      <c r="C91" s="80" t="s">
        <v>207</v>
      </c>
      <c r="E91" s="98">
        <v>-96814732</v>
      </c>
      <c r="H91" s="100"/>
    </row>
    <row r="92" spans="2:8" ht="12.75">
      <c r="B92" s="96">
        <v>168507</v>
      </c>
      <c r="C92" s="80" t="s">
        <v>167</v>
      </c>
      <c r="E92" s="98">
        <v>-393013738</v>
      </c>
      <c r="H92" s="100"/>
    </row>
    <row r="93" spans="2:8" ht="12.75">
      <c r="B93" s="96">
        <v>168508</v>
      </c>
      <c r="C93" s="80" t="s">
        <v>208</v>
      </c>
      <c r="E93" s="98">
        <v>-474226043</v>
      </c>
      <c r="H93" s="100"/>
    </row>
    <row r="94" spans="2:7" s="90" customFormat="1" ht="28.5">
      <c r="B94" s="101">
        <v>17</v>
      </c>
      <c r="C94" s="86" t="s">
        <v>298</v>
      </c>
      <c r="D94" s="87" t="s">
        <v>209</v>
      </c>
      <c r="E94" s="98"/>
      <c r="F94" s="88"/>
      <c r="G94" s="89">
        <f>+F95+F99+F105+F107+F109</f>
        <v>3764750252.1</v>
      </c>
    </row>
    <row r="95" spans="2:7" s="95" customFormat="1" ht="24">
      <c r="B95" s="102">
        <v>1705</v>
      </c>
      <c r="C95" s="92" t="s">
        <v>210</v>
      </c>
      <c r="D95" s="78"/>
      <c r="E95" s="98"/>
      <c r="F95" s="94">
        <f>SUM(E96:E98)</f>
        <v>538166421</v>
      </c>
      <c r="G95" s="93"/>
    </row>
    <row r="96" spans="2:8" ht="12.75">
      <c r="B96" s="96">
        <v>170501</v>
      </c>
      <c r="C96" s="80" t="s">
        <v>211</v>
      </c>
      <c r="E96" s="98">
        <v>384810927</v>
      </c>
      <c r="H96" s="100"/>
    </row>
    <row r="97" spans="2:8" ht="12.75">
      <c r="B97" s="96">
        <v>170504</v>
      </c>
      <c r="C97" s="80" t="s">
        <v>212</v>
      </c>
      <c r="E97" s="98">
        <v>135363094</v>
      </c>
      <c r="H97" s="100"/>
    </row>
    <row r="98" spans="2:8" ht="25.5">
      <c r="B98" s="96">
        <v>170590</v>
      </c>
      <c r="C98" s="80" t="s">
        <v>213</v>
      </c>
      <c r="E98" s="98">
        <v>17992400</v>
      </c>
      <c r="H98" s="100"/>
    </row>
    <row r="99" spans="2:7" s="95" customFormat="1" ht="12.75">
      <c r="B99" s="102">
        <v>1710</v>
      </c>
      <c r="C99" s="92" t="s">
        <v>214</v>
      </c>
      <c r="D99" s="78"/>
      <c r="E99" s="98"/>
      <c r="F99" s="94">
        <f>SUM(E100:E104)</f>
        <v>3424038018.1</v>
      </c>
      <c r="G99" s="93"/>
    </row>
    <row r="100" spans="2:8" ht="12.75">
      <c r="B100" s="96">
        <v>171001</v>
      </c>
      <c r="C100" s="80" t="s">
        <v>211</v>
      </c>
      <c r="E100" s="98">
        <v>3259576266.1</v>
      </c>
      <c r="H100" s="100"/>
    </row>
    <row r="101" spans="2:8" ht="12.75">
      <c r="B101" s="96">
        <v>171002</v>
      </c>
      <c r="C101" s="80" t="s">
        <v>215</v>
      </c>
      <c r="E101" s="98">
        <v>32814552</v>
      </c>
      <c r="H101" s="100"/>
    </row>
    <row r="102" spans="2:8" ht="12.75">
      <c r="B102" s="96">
        <v>171004</v>
      </c>
      <c r="C102" s="80" t="s">
        <v>212</v>
      </c>
      <c r="E102" s="98">
        <v>17554900</v>
      </c>
      <c r="H102" s="100"/>
    </row>
    <row r="103" spans="2:8" ht="12.75">
      <c r="B103" s="96">
        <v>171005</v>
      </c>
      <c r="C103" s="80" t="s">
        <v>216</v>
      </c>
      <c r="E103" s="98">
        <v>75536000</v>
      </c>
      <c r="H103" s="100"/>
    </row>
    <row r="104" spans="2:8" ht="12.75">
      <c r="B104" s="96">
        <v>171090</v>
      </c>
      <c r="C104" s="80" t="s">
        <v>217</v>
      </c>
      <c r="E104" s="98">
        <v>38556300</v>
      </c>
      <c r="H104" s="100"/>
    </row>
    <row r="105" spans="2:7" s="95" customFormat="1" ht="12.75">
      <c r="B105" s="102">
        <v>1715</v>
      </c>
      <c r="C105" s="92" t="s">
        <v>218</v>
      </c>
      <c r="D105" s="78"/>
      <c r="E105" s="98"/>
      <c r="F105" s="94">
        <v>28182941</v>
      </c>
      <c r="G105" s="93"/>
    </row>
    <row r="106" spans="2:8" ht="12.75">
      <c r="B106" s="96">
        <v>171505</v>
      </c>
      <c r="C106" s="80" t="s">
        <v>219</v>
      </c>
      <c r="E106" s="98">
        <v>28182941</v>
      </c>
      <c r="H106" s="100"/>
    </row>
    <row r="107" spans="2:7" s="95" customFormat="1" ht="24">
      <c r="B107" s="102">
        <v>1720</v>
      </c>
      <c r="C107" s="92" t="s">
        <v>220</v>
      </c>
      <c r="D107" s="78"/>
      <c r="E107" s="98"/>
      <c r="F107" s="94">
        <v>23800000</v>
      </c>
      <c r="G107" s="93"/>
    </row>
    <row r="108" spans="2:8" ht="12.75">
      <c r="B108" s="96">
        <v>172004</v>
      </c>
      <c r="C108" s="80" t="s">
        <v>212</v>
      </c>
      <c r="E108" s="98">
        <v>23800000</v>
      </c>
      <c r="H108" s="100"/>
    </row>
    <row r="109" spans="2:7" s="95" customFormat="1" ht="12.75">
      <c r="B109" s="102">
        <v>1785</v>
      </c>
      <c r="C109" s="92" t="s">
        <v>221</v>
      </c>
      <c r="D109" s="78"/>
      <c r="E109" s="98"/>
      <c r="F109" s="94">
        <f>SUM(E110:E113)</f>
        <v>-249437128</v>
      </c>
      <c r="G109" s="93"/>
    </row>
    <row r="110" spans="2:8" ht="12.75">
      <c r="B110" s="96">
        <v>178501</v>
      </c>
      <c r="C110" s="80" t="s">
        <v>211</v>
      </c>
      <c r="E110" s="98">
        <v>-240815128</v>
      </c>
      <c r="H110" s="100"/>
    </row>
    <row r="111" spans="2:8" ht="12.75">
      <c r="B111" s="96">
        <v>178504</v>
      </c>
      <c r="C111" s="80" t="s">
        <v>212</v>
      </c>
      <c r="E111" s="98">
        <v>-3339000</v>
      </c>
      <c r="H111" s="100"/>
    </row>
    <row r="112" spans="2:8" ht="12.75">
      <c r="B112" s="96">
        <v>178505</v>
      </c>
      <c r="C112" s="80" t="s">
        <v>216</v>
      </c>
      <c r="E112" s="98">
        <v>-3021000</v>
      </c>
      <c r="H112" s="100"/>
    </row>
    <row r="113" spans="2:8" ht="12.75">
      <c r="B113" s="96">
        <v>178590</v>
      </c>
      <c r="C113" s="80" t="s">
        <v>222</v>
      </c>
      <c r="E113" s="98">
        <v>-2262000</v>
      </c>
      <c r="H113" s="100"/>
    </row>
    <row r="114" spans="2:7" s="90" customFormat="1" ht="14.25">
      <c r="B114" s="101">
        <v>19</v>
      </c>
      <c r="C114" s="86" t="s">
        <v>223</v>
      </c>
      <c r="D114" s="87" t="s">
        <v>224</v>
      </c>
      <c r="E114" s="98"/>
      <c r="F114" s="88"/>
      <c r="G114" s="89">
        <f>SUM(F115:F125)</f>
        <v>7609005075.7300005</v>
      </c>
    </row>
    <row r="115" spans="2:7" s="95" customFormat="1" ht="12.75">
      <c r="B115" s="102">
        <v>1901</v>
      </c>
      <c r="C115" s="92" t="s">
        <v>225</v>
      </c>
      <c r="D115" s="78"/>
      <c r="E115" s="98"/>
      <c r="F115" s="94">
        <f>+E116</f>
        <v>6827277282.06</v>
      </c>
      <c r="G115" s="93"/>
    </row>
    <row r="116" spans="2:8" ht="12.75">
      <c r="B116" s="96">
        <v>190102</v>
      </c>
      <c r="C116" s="80" t="s">
        <v>226</v>
      </c>
      <c r="E116" s="98">
        <v>6827277282.06</v>
      </c>
      <c r="H116" s="100"/>
    </row>
    <row r="117" spans="2:7" s="95" customFormat="1" ht="12.75">
      <c r="B117" s="102">
        <v>1905</v>
      </c>
      <c r="C117" s="92" t="s">
        <v>227</v>
      </c>
      <c r="D117" s="78"/>
      <c r="E117" s="98"/>
      <c r="F117" s="94">
        <f>+E118</f>
        <v>694851701</v>
      </c>
      <c r="G117" s="93"/>
    </row>
    <row r="118" spans="2:8" ht="12.75">
      <c r="B118" s="96">
        <v>190513</v>
      </c>
      <c r="C118" s="80" t="s">
        <v>228</v>
      </c>
      <c r="E118" s="98">
        <v>694851701</v>
      </c>
      <c r="H118" s="100"/>
    </row>
    <row r="119" spans="2:7" s="95" customFormat="1" ht="12.75">
      <c r="B119" s="102">
        <v>1920</v>
      </c>
      <c r="C119" s="92" t="s">
        <v>229</v>
      </c>
      <c r="D119" s="78"/>
      <c r="E119" s="98"/>
      <c r="F119" s="94">
        <f>+E120</f>
        <v>26917000</v>
      </c>
      <c r="G119" s="93"/>
    </row>
    <row r="120" spans="2:8" ht="12.75">
      <c r="B120" s="96">
        <v>192001</v>
      </c>
      <c r="C120" s="80" t="s">
        <v>230</v>
      </c>
      <c r="E120" s="98">
        <v>26917000</v>
      </c>
      <c r="H120" s="100"/>
    </row>
    <row r="121" spans="2:7" s="95" customFormat="1" ht="12.75">
      <c r="B121" s="102">
        <v>1950</v>
      </c>
      <c r="C121" s="92" t="s">
        <v>231</v>
      </c>
      <c r="D121" s="78"/>
      <c r="E121" s="98"/>
      <c r="F121" s="94">
        <f>+E122</f>
        <v>33505541</v>
      </c>
      <c r="G121" s="93"/>
    </row>
    <row r="122" spans="2:8" ht="12.75">
      <c r="B122" s="96">
        <v>196090</v>
      </c>
      <c r="C122" s="80" t="s">
        <v>232</v>
      </c>
      <c r="E122" s="98">
        <v>33505541</v>
      </c>
      <c r="H122" s="100"/>
    </row>
    <row r="123" spans="2:7" s="95" customFormat="1" ht="12.75">
      <c r="B123" s="102">
        <v>1970</v>
      </c>
      <c r="C123" s="92" t="s">
        <v>233</v>
      </c>
      <c r="D123" s="78"/>
      <c r="E123" s="98"/>
      <c r="F123" s="94">
        <f>+E124</f>
        <v>31068135</v>
      </c>
      <c r="G123" s="93"/>
    </row>
    <row r="124" spans="2:8" ht="12.75">
      <c r="B124" s="96">
        <v>197008</v>
      </c>
      <c r="C124" s="80" t="s">
        <v>234</v>
      </c>
      <c r="E124" s="98">
        <f>31068750-615</f>
        <v>31068135</v>
      </c>
      <c r="H124" s="100"/>
    </row>
    <row r="125" spans="2:7" s="95" customFormat="1" ht="12.75">
      <c r="B125" s="102">
        <v>1975</v>
      </c>
      <c r="C125" s="92" t="s">
        <v>235</v>
      </c>
      <c r="D125" s="78"/>
      <c r="E125" s="98"/>
      <c r="F125" s="94">
        <f>+E126</f>
        <v>-4614583.33</v>
      </c>
      <c r="G125" s="93"/>
    </row>
    <row r="126" spans="2:8" ht="13.5" thickBot="1">
      <c r="B126" s="96">
        <v>197508</v>
      </c>
      <c r="C126" s="80" t="s">
        <v>234</v>
      </c>
      <c r="E126" s="98">
        <v>-4614583.33</v>
      </c>
      <c r="G126" s="103"/>
      <c r="H126" s="100"/>
    </row>
    <row r="127" spans="2:7" s="84" customFormat="1" ht="17.25" thickBot="1" thickTop="1">
      <c r="B127" s="81"/>
      <c r="C127" s="104" t="s">
        <v>350</v>
      </c>
      <c r="D127" s="105"/>
      <c r="E127" s="106"/>
      <c r="F127" s="83"/>
      <c r="G127" s="107">
        <f>SUM(G12:G126)</f>
        <v>28425916533.37</v>
      </c>
    </row>
    <row r="128" spans="3:5" ht="16.5" thickTop="1">
      <c r="C128" s="104"/>
      <c r="E128" s="79"/>
    </row>
    <row r="129" spans="2:7" s="84" customFormat="1" ht="15.75">
      <c r="B129" s="81">
        <v>2</v>
      </c>
      <c r="C129" s="82" t="s">
        <v>236</v>
      </c>
      <c r="D129" s="78"/>
      <c r="E129" s="83"/>
      <c r="F129" s="83"/>
      <c r="G129" s="83"/>
    </row>
    <row r="130" spans="2:7" s="90" customFormat="1" ht="28.5">
      <c r="B130" s="101">
        <v>22</v>
      </c>
      <c r="C130" s="86" t="s">
        <v>237</v>
      </c>
      <c r="D130" s="87" t="s">
        <v>238</v>
      </c>
      <c r="E130" s="88"/>
      <c r="F130" s="88"/>
      <c r="G130" s="89">
        <f>+F131</f>
        <v>173333366</v>
      </c>
    </row>
    <row r="131" spans="2:7" s="95" customFormat="1" ht="12.75">
      <c r="B131" s="102">
        <v>2203</v>
      </c>
      <c r="C131" s="92" t="s">
        <v>239</v>
      </c>
      <c r="D131" s="78"/>
      <c r="E131" s="93"/>
      <c r="F131" s="94">
        <f>+E132</f>
        <v>173333366</v>
      </c>
      <c r="G131" s="93"/>
    </row>
    <row r="132" spans="2:8" ht="12.75">
      <c r="B132" s="96">
        <v>220333</v>
      </c>
      <c r="C132" s="80" t="s">
        <v>240</v>
      </c>
      <c r="E132" s="98">
        <v>173333366</v>
      </c>
      <c r="H132" s="100"/>
    </row>
    <row r="133" spans="2:7" s="90" customFormat="1" ht="14.25">
      <c r="B133" s="101">
        <v>24</v>
      </c>
      <c r="C133" s="86" t="s">
        <v>241</v>
      </c>
      <c r="D133" s="87"/>
      <c r="E133" s="98"/>
      <c r="F133" s="88"/>
      <c r="G133" s="89">
        <f>+F134+F137+F145</f>
        <v>590021421.36</v>
      </c>
    </row>
    <row r="134" spans="2:7" s="95" customFormat="1" ht="12.75">
      <c r="B134" s="102">
        <v>2401</v>
      </c>
      <c r="C134" s="92" t="s">
        <v>243</v>
      </c>
      <c r="D134" s="78"/>
      <c r="E134" s="98"/>
      <c r="F134" s="94">
        <f>+SUM(E135:E136)</f>
        <v>531921245.93</v>
      </c>
      <c r="G134" s="93"/>
    </row>
    <row r="135" spans="2:8" ht="12.75">
      <c r="B135" s="96">
        <v>240101</v>
      </c>
      <c r="C135" s="80" t="s">
        <v>244</v>
      </c>
      <c r="E135" s="98">
        <v>159324400.93</v>
      </c>
      <c r="H135" s="100"/>
    </row>
    <row r="136" spans="2:8" ht="12.75">
      <c r="B136" s="96">
        <v>240102</v>
      </c>
      <c r="C136" s="80" t="s">
        <v>245</v>
      </c>
      <c r="E136" s="98">
        <v>372596845</v>
      </c>
      <c r="H136" s="100"/>
    </row>
    <row r="137" spans="2:7" s="95" customFormat="1" ht="12.75">
      <c r="B137" s="102">
        <v>2425</v>
      </c>
      <c r="C137" s="92" t="s">
        <v>246</v>
      </c>
      <c r="D137" s="78"/>
      <c r="E137" s="93"/>
      <c r="F137" s="94">
        <f>+SUM(E138:E144)</f>
        <v>19695475.43</v>
      </c>
      <c r="G137" s="93"/>
    </row>
    <row r="138" spans="2:8" ht="12.75">
      <c r="B138" s="96">
        <v>242518</v>
      </c>
      <c r="C138" s="80" t="s">
        <v>247</v>
      </c>
      <c r="E138" s="98">
        <v>7495305.39</v>
      </c>
      <c r="H138" s="100"/>
    </row>
    <row r="139" spans="2:8" ht="12.75">
      <c r="B139" s="96">
        <v>242519</v>
      </c>
      <c r="C139" s="80" t="s">
        <v>248</v>
      </c>
      <c r="E139" s="98">
        <v>4512332.41</v>
      </c>
      <c r="H139" s="100"/>
    </row>
    <row r="140" spans="2:8" ht="12.75">
      <c r="B140" s="96">
        <v>242524</v>
      </c>
      <c r="C140" s="80" t="s">
        <v>249</v>
      </c>
      <c r="E140" s="98">
        <v>418387.76</v>
      </c>
      <c r="H140" s="100"/>
    </row>
    <row r="141" spans="2:8" ht="12.75">
      <c r="B141" s="96">
        <v>242533</v>
      </c>
      <c r="C141" s="80" t="s">
        <v>250</v>
      </c>
      <c r="E141" s="98">
        <v>2554244.87</v>
      </c>
      <c r="H141" s="100"/>
    </row>
    <row r="142" spans="2:8" ht="12.75">
      <c r="B142" s="96">
        <v>242535</v>
      </c>
      <c r="C142" s="80" t="s">
        <v>251</v>
      </c>
      <c r="E142" s="98">
        <v>57000</v>
      </c>
      <c r="H142" s="100"/>
    </row>
    <row r="143" spans="2:8" ht="12.75">
      <c r="B143" s="96">
        <v>242541</v>
      </c>
      <c r="C143" s="80" t="s">
        <v>252</v>
      </c>
      <c r="E143" s="98">
        <v>105</v>
      </c>
      <c r="H143" s="100"/>
    </row>
    <row r="144" spans="2:8" ht="12.75">
      <c r="B144" s="96">
        <v>242590</v>
      </c>
      <c r="C144" s="80" t="s">
        <v>253</v>
      </c>
      <c r="E144" s="98">
        <v>4658100</v>
      </c>
      <c r="H144" s="100"/>
    </row>
    <row r="145" spans="2:7" s="95" customFormat="1" ht="12.75">
      <c r="B145" s="102">
        <v>2436</v>
      </c>
      <c r="C145" s="92" t="s">
        <v>254</v>
      </c>
      <c r="D145" s="78"/>
      <c r="E145" s="93"/>
      <c r="F145" s="94">
        <f>+SUM(E146:E152)</f>
        <v>38404700</v>
      </c>
      <c r="G145" s="93"/>
    </row>
    <row r="146" spans="2:8" ht="12.75">
      <c r="B146" s="96">
        <v>243603</v>
      </c>
      <c r="C146" s="80" t="s">
        <v>255</v>
      </c>
      <c r="E146" s="98">
        <v>7181000</v>
      </c>
      <c r="H146" s="100"/>
    </row>
    <row r="147" spans="2:8" ht="12.75">
      <c r="B147" s="96">
        <v>243605</v>
      </c>
      <c r="C147" s="80" t="s">
        <v>348</v>
      </c>
      <c r="E147" s="98">
        <v>1330000</v>
      </c>
      <c r="H147" s="100"/>
    </row>
    <row r="148" spans="2:8" ht="12.75">
      <c r="B148" s="96">
        <v>243606</v>
      </c>
      <c r="C148" s="80" t="s">
        <v>349</v>
      </c>
      <c r="E148" s="98">
        <v>273000</v>
      </c>
      <c r="H148" s="100"/>
    </row>
    <row r="149" spans="2:8" ht="12.75">
      <c r="B149" s="96">
        <v>243608</v>
      </c>
      <c r="C149" s="80" t="s">
        <v>256</v>
      </c>
      <c r="E149" s="98">
        <v>6272700</v>
      </c>
      <c r="H149" s="100"/>
    </row>
    <row r="150" spans="2:8" ht="12.75">
      <c r="B150" s="96">
        <v>243625</v>
      </c>
      <c r="C150" s="80" t="s">
        <v>257</v>
      </c>
      <c r="E150" s="98">
        <v>13589000</v>
      </c>
      <c r="H150" s="100"/>
    </row>
    <row r="151" spans="2:8" ht="12.75">
      <c r="B151" s="96">
        <v>243626</v>
      </c>
      <c r="C151" s="80" t="s">
        <v>258</v>
      </c>
      <c r="E151" s="98">
        <v>1998000</v>
      </c>
      <c r="H151" s="100"/>
    </row>
    <row r="152" spans="2:8" ht="12.75">
      <c r="B152" s="96">
        <v>243690</v>
      </c>
      <c r="C152" s="80" t="s">
        <v>259</v>
      </c>
      <c r="E152" s="98">
        <v>7761000</v>
      </c>
      <c r="H152" s="100"/>
    </row>
    <row r="153" spans="2:7" s="90" customFormat="1" ht="28.5">
      <c r="B153" s="101">
        <v>25</v>
      </c>
      <c r="C153" s="86" t="s">
        <v>302</v>
      </c>
      <c r="D153" s="87"/>
      <c r="E153" s="88"/>
      <c r="F153" s="88"/>
      <c r="G153" s="89">
        <f>+F154+F159+F161</f>
        <v>78520100.14</v>
      </c>
    </row>
    <row r="154" spans="2:7" s="95" customFormat="1" ht="12.75">
      <c r="B154" s="102">
        <v>2505</v>
      </c>
      <c r="C154" s="92" t="s">
        <v>261</v>
      </c>
      <c r="D154" s="78"/>
      <c r="E154" s="93"/>
      <c r="F154" s="94">
        <f>+SUM(E155:E158)</f>
        <v>42088003</v>
      </c>
      <c r="G154" s="93"/>
    </row>
    <row r="155" spans="2:7" s="95" customFormat="1" ht="12.75">
      <c r="B155" s="96">
        <v>250502</v>
      </c>
      <c r="C155" s="80" t="s">
        <v>77</v>
      </c>
      <c r="D155" s="78"/>
      <c r="E155" s="98">
        <v>25293143</v>
      </c>
      <c r="F155" s="94"/>
      <c r="G155" s="93"/>
    </row>
    <row r="156" spans="2:8" ht="12.75">
      <c r="B156" s="96">
        <v>250503</v>
      </c>
      <c r="C156" s="80" t="s">
        <v>262</v>
      </c>
      <c r="E156" s="98">
        <v>3486560</v>
      </c>
      <c r="H156" s="100"/>
    </row>
    <row r="157" spans="2:8" ht="12.75">
      <c r="B157" s="96">
        <v>250505</v>
      </c>
      <c r="C157" s="80" t="s">
        <v>72</v>
      </c>
      <c r="E157" s="98">
        <v>300</v>
      </c>
      <c r="H157" s="100"/>
    </row>
    <row r="158" spans="2:8" ht="12.75">
      <c r="B158" s="96">
        <v>250590</v>
      </c>
      <c r="C158" s="80" t="s">
        <v>263</v>
      </c>
      <c r="E158" s="98">
        <v>13308000</v>
      </c>
      <c r="H158" s="100"/>
    </row>
    <row r="159" spans="2:7" s="95" customFormat="1" ht="12.75">
      <c r="B159" s="102">
        <v>2510</v>
      </c>
      <c r="C159" s="92" t="s">
        <v>264</v>
      </c>
      <c r="D159" s="78"/>
      <c r="E159" s="93"/>
      <c r="F159" s="94">
        <f>+E160</f>
        <v>36490597.14</v>
      </c>
      <c r="G159" s="93"/>
    </row>
    <row r="160" spans="2:8" ht="12.75">
      <c r="B160" s="96">
        <v>251002</v>
      </c>
      <c r="C160" s="80" t="s">
        <v>265</v>
      </c>
      <c r="E160" s="98">
        <v>36490597.14</v>
      </c>
      <c r="H160" s="100"/>
    </row>
    <row r="161" spans="2:8" ht="24">
      <c r="B161" s="102">
        <v>2560</v>
      </c>
      <c r="C161" s="92" t="s">
        <v>420</v>
      </c>
      <c r="E161" s="98"/>
      <c r="F161" s="94">
        <f>+E162</f>
        <v>-58500</v>
      </c>
      <c r="H161" s="100"/>
    </row>
    <row r="162" spans="2:8" ht="12.75">
      <c r="B162" s="96">
        <v>256090</v>
      </c>
      <c r="C162" s="80" t="s">
        <v>421</v>
      </c>
      <c r="E162" s="172">
        <v>-58500</v>
      </c>
      <c r="H162" s="100"/>
    </row>
    <row r="163" spans="2:7" s="90" customFormat="1" ht="14.25">
      <c r="B163" s="101">
        <v>27</v>
      </c>
      <c r="C163" s="86" t="s">
        <v>266</v>
      </c>
      <c r="D163" s="87" t="s">
        <v>242</v>
      </c>
      <c r="E163" s="88"/>
      <c r="F163" s="88"/>
      <c r="G163" s="89">
        <f>+F164+F166+F174+F180</f>
        <v>230831791</v>
      </c>
    </row>
    <row r="164" spans="2:7" s="95" customFormat="1" ht="12.75">
      <c r="B164" s="102">
        <v>2710</v>
      </c>
      <c r="C164" s="92" t="s">
        <v>103</v>
      </c>
      <c r="D164" s="78"/>
      <c r="E164" s="93"/>
      <c r="F164" s="94">
        <f>+E165</f>
        <v>55734000</v>
      </c>
      <c r="G164" s="93"/>
    </row>
    <row r="165" spans="2:8" ht="12.75">
      <c r="B165" s="96">
        <v>271005</v>
      </c>
      <c r="C165" s="80" t="s">
        <v>268</v>
      </c>
      <c r="E165" s="98">
        <v>55734000</v>
      </c>
      <c r="H165" s="100"/>
    </row>
    <row r="166" spans="2:7" s="95" customFormat="1" ht="12.75">
      <c r="B166" s="102">
        <v>2715</v>
      </c>
      <c r="C166" s="92" t="s">
        <v>269</v>
      </c>
      <c r="D166" s="78"/>
      <c r="E166" s="93"/>
      <c r="F166" s="94">
        <f>+SUM(E167:E173)</f>
        <v>47450551</v>
      </c>
      <c r="G166" s="93"/>
    </row>
    <row r="167" spans="2:8" ht="12.75">
      <c r="B167" s="96">
        <v>271501</v>
      </c>
      <c r="C167" s="80" t="s">
        <v>77</v>
      </c>
      <c r="E167" s="98">
        <v>7531470</v>
      </c>
      <c r="H167" s="100"/>
    </row>
    <row r="168" spans="2:8" ht="12.75">
      <c r="B168" s="96">
        <v>271502</v>
      </c>
      <c r="C168" s="80" t="s">
        <v>262</v>
      </c>
      <c r="E168" s="98">
        <v>712594</v>
      </c>
      <c r="H168" s="100"/>
    </row>
    <row r="169" spans="2:8" ht="12.75">
      <c r="B169" s="96">
        <v>271503</v>
      </c>
      <c r="C169" s="80" t="s">
        <v>74</v>
      </c>
      <c r="E169" s="98">
        <v>16301385</v>
      </c>
      <c r="H169" s="100"/>
    </row>
    <row r="170" spans="2:8" ht="12.75">
      <c r="B170" s="96">
        <v>271506</v>
      </c>
      <c r="C170" s="80" t="s">
        <v>72</v>
      </c>
      <c r="E170" s="98">
        <v>16301385</v>
      </c>
      <c r="H170" s="100"/>
    </row>
    <row r="171" spans="2:8" ht="12.75">
      <c r="B171" s="96">
        <v>271507</v>
      </c>
      <c r="C171" s="80" t="s">
        <v>76</v>
      </c>
      <c r="E171" s="98">
        <v>2195864</v>
      </c>
      <c r="H171" s="100"/>
    </row>
    <row r="172" spans="2:8" ht="12.75">
      <c r="B172" s="96">
        <v>271509</v>
      </c>
      <c r="C172" s="80" t="s">
        <v>73</v>
      </c>
      <c r="E172" s="98">
        <v>3120165</v>
      </c>
      <c r="H172" s="100"/>
    </row>
    <row r="173" spans="2:8" ht="12.75">
      <c r="B173" s="96">
        <v>271590</v>
      </c>
      <c r="C173" s="80" t="s">
        <v>270</v>
      </c>
      <c r="E173" s="98">
        <v>1287688</v>
      </c>
      <c r="H173" s="100"/>
    </row>
    <row r="174" spans="2:7" s="95" customFormat="1" ht="12.75">
      <c r="B174" s="102">
        <v>2720</v>
      </c>
      <c r="C174" s="92" t="s">
        <v>271</v>
      </c>
      <c r="D174" s="78"/>
      <c r="E174" s="93"/>
      <c r="F174" s="94">
        <f>+SUM(E175:E179)</f>
        <v>92647240</v>
      </c>
      <c r="G174" s="93"/>
    </row>
    <row r="175" spans="2:8" ht="12.75">
      <c r="B175" s="96">
        <v>272003</v>
      </c>
      <c r="C175" s="80" t="s">
        <v>272</v>
      </c>
      <c r="E175" s="98">
        <v>2647240</v>
      </c>
      <c r="H175" s="100"/>
    </row>
    <row r="176" spans="2:8" ht="12.75">
      <c r="B176" s="96">
        <v>272005</v>
      </c>
      <c r="C176" s="80" t="s">
        <v>433</v>
      </c>
      <c r="E176" s="98">
        <v>19646820902.1</v>
      </c>
      <c r="H176" s="100"/>
    </row>
    <row r="177" spans="2:8" ht="12.75">
      <c r="B177" s="96">
        <v>272006</v>
      </c>
      <c r="C177" s="80" t="s">
        <v>434</v>
      </c>
      <c r="E177" s="98">
        <v>-19556820902.1</v>
      </c>
      <c r="H177" s="100"/>
    </row>
    <row r="178" spans="2:8" ht="12.75">
      <c r="B178" s="96">
        <v>272007</v>
      </c>
      <c r="C178" s="80" t="s">
        <v>273</v>
      </c>
      <c r="E178" s="98">
        <v>124000000</v>
      </c>
      <c r="H178" s="100"/>
    </row>
    <row r="179" spans="2:8" ht="12.75">
      <c r="B179" s="96">
        <v>272008</v>
      </c>
      <c r="C179" s="80" t="s">
        <v>274</v>
      </c>
      <c r="E179" s="98">
        <v>-124000000</v>
      </c>
      <c r="H179" s="100"/>
    </row>
    <row r="180" spans="2:8" ht="12.75">
      <c r="B180" s="102">
        <v>2790</v>
      </c>
      <c r="C180" s="92" t="s">
        <v>275</v>
      </c>
      <c r="D180" s="78"/>
      <c r="E180" s="93"/>
      <c r="F180" s="94">
        <f>+E181</f>
        <v>35000000</v>
      </c>
      <c r="G180" s="93"/>
      <c r="H180" s="100"/>
    </row>
    <row r="181" spans="2:7" s="95" customFormat="1" ht="12.75">
      <c r="B181" s="96">
        <v>279090</v>
      </c>
      <c r="C181" s="80" t="s">
        <v>276</v>
      </c>
      <c r="D181" s="97"/>
      <c r="E181" s="98">
        <v>35000000</v>
      </c>
      <c r="F181" s="99"/>
      <c r="G181" s="99"/>
    </row>
    <row r="182" spans="2:8" ht="14.25">
      <c r="B182" s="101">
        <v>29</v>
      </c>
      <c r="C182" s="86" t="s">
        <v>277</v>
      </c>
      <c r="D182" s="87" t="s">
        <v>260</v>
      </c>
      <c r="E182" s="88"/>
      <c r="F182" s="88"/>
      <c r="G182" s="89">
        <f>+F183</f>
        <v>17417993</v>
      </c>
      <c r="H182" s="100"/>
    </row>
    <row r="183" spans="2:7" s="90" customFormat="1" ht="14.25">
      <c r="B183" s="102">
        <v>2905</v>
      </c>
      <c r="C183" s="92" t="s">
        <v>278</v>
      </c>
      <c r="D183" s="78"/>
      <c r="E183" s="93"/>
      <c r="F183" s="94">
        <f>+E184+E185</f>
        <v>17417993</v>
      </c>
      <c r="G183" s="93"/>
    </row>
    <row r="184" spans="2:7" s="95" customFormat="1" ht="12.75">
      <c r="B184" s="96">
        <v>290505</v>
      </c>
      <c r="C184" s="80" t="s">
        <v>279</v>
      </c>
      <c r="D184" s="97"/>
      <c r="E184" s="98">
        <v>1784336</v>
      </c>
      <c r="F184" s="99"/>
      <c r="G184" s="99"/>
    </row>
    <row r="185" spans="2:8" ht="13.5" thickBot="1">
      <c r="B185" s="96">
        <v>290590</v>
      </c>
      <c r="C185" s="80" t="s">
        <v>280</v>
      </c>
      <c r="E185" s="98">
        <v>15633657</v>
      </c>
      <c r="G185" s="103"/>
      <c r="H185" s="100"/>
    </row>
    <row r="186" spans="2:8" ht="17.25" thickBot="1" thickTop="1">
      <c r="B186" s="91"/>
      <c r="C186" s="104" t="s">
        <v>281</v>
      </c>
      <c r="D186" s="105"/>
      <c r="E186" s="98"/>
      <c r="F186" s="93"/>
      <c r="G186" s="109">
        <f>SUM(G130:G185)</f>
        <v>1090124671.5</v>
      </c>
      <c r="H186" s="100"/>
    </row>
    <row r="187" spans="2:7" s="95" customFormat="1" ht="16.5" thickTop="1">
      <c r="B187" s="108"/>
      <c r="C187" s="104"/>
      <c r="D187" s="97"/>
      <c r="E187" s="98"/>
      <c r="F187" s="99"/>
      <c r="G187" s="99"/>
    </row>
    <row r="188" spans="2:7" ht="15.75">
      <c r="B188" s="81">
        <v>3</v>
      </c>
      <c r="C188" s="82" t="s">
        <v>282</v>
      </c>
      <c r="D188" s="78"/>
      <c r="E188" s="98"/>
      <c r="F188" s="83"/>
      <c r="G188" s="83"/>
    </row>
    <row r="189" spans="2:7" s="84" customFormat="1" ht="15.75">
      <c r="B189" s="101">
        <v>31</v>
      </c>
      <c r="C189" s="86" t="s">
        <v>283</v>
      </c>
      <c r="D189" s="87" t="s">
        <v>267</v>
      </c>
      <c r="E189" s="98"/>
      <c r="F189" s="88"/>
      <c r="G189" s="89">
        <f>+F190+F192+F194+F198</f>
        <v>27335791861.48</v>
      </c>
    </row>
    <row r="190" spans="2:7" s="90" customFormat="1" ht="14.25">
      <c r="B190" s="102">
        <v>3105</v>
      </c>
      <c r="C190" s="92" t="s">
        <v>284</v>
      </c>
      <c r="D190" s="78"/>
      <c r="E190" s="98"/>
      <c r="F190" s="94">
        <f>+E191</f>
        <v>19546644969.85</v>
      </c>
      <c r="G190" s="93"/>
    </row>
    <row r="191" spans="2:7" s="95" customFormat="1" ht="12.75">
      <c r="B191" s="96">
        <v>310504</v>
      </c>
      <c r="C191" s="80" t="s">
        <v>285</v>
      </c>
      <c r="D191" s="97"/>
      <c r="E191" s="98">
        <v>19546644969.85</v>
      </c>
      <c r="F191" s="99"/>
      <c r="G191" s="99"/>
    </row>
    <row r="192" spans="2:8" ht="12.75">
      <c r="B192" s="102">
        <v>3110</v>
      </c>
      <c r="C192" s="92" t="s">
        <v>286</v>
      </c>
      <c r="D192" s="78"/>
      <c r="E192" s="98"/>
      <c r="F192" s="174">
        <f>+E193</f>
        <v>3348600807.3199997</v>
      </c>
      <c r="G192" s="93"/>
      <c r="H192" s="100"/>
    </row>
    <row r="193" spans="2:7" s="95" customFormat="1" ht="12.75">
      <c r="B193" s="96">
        <v>311001</v>
      </c>
      <c r="C193" s="80" t="s">
        <v>287</v>
      </c>
      <c r="D193" s="97"/>
      <c r="E193" s="98">
        <f>+'EST. ECON, SOCIAL Y AMB 2012'!G136</f>
        <v>3348600807.3199997</v>
      </c>
      <c r="F193" s="99"/>
      <c r="G193" s="99"/>
    </row>
    <row r="194" spans="2:8" ht="12.75">
      <c r="B194" s="102">
        <v>3125</v>
      </c>
      <c r="C194" s="92" t="s">
        <v>288</v>
      </c>
      <c r="D194" s="78"/>
      <c r="E194" s="98"/>
      <c r="F194" s="94">
        <f>+E195+E196+E197</f>
        <v>6193999732.31</v>
      </c>
      <c r="G194" s="93"/>
      <c r="H194" s="100"/>
    </row>
    <row r="195" spans="2:7" s="95" customFormat="1" ht="12.75">
      <c r="B195" s="96">
        <v>312525</v>
      </c>
      <c r="C195" s="80" t="s">
        <v>289</v>
      </c>
      <c r="D195" s="97"/>
      <c r="E195" s="98">
        <v>1230952000</v>
      </c>
      <c r="F195" s="99"/>
      <c r="G195" s="99"/>
    </row>
    <row r="196" spans="2:8" ht="12.75">
      <c r="B196" s="96">
        <v>312526</v>
      </c>
      <c r="C196" s="80" t="s">
        <v>290</v>
      </c>
      <c r="E196" s="98">
        <v>5405144732.31</v>
      </c>
      <c r="H196" s="100"/>
    </row>
    <row r="197" spans="2:8" ht="12.75">
      <c r="B197" s="96">
        <v>312527</v>
      </c>
      <c r="C197" s="80" t="s">
        <v>291</v>
      </c>
      <c r="E197" s="98">
        <v>-442097000</v>
      </c>
      <c r="H197" s="100"/>
    </row>
    <row r="198" spans="2:8" ht="24">
      <c r="B198" s="102">
        <v>3128</v>
      </c>
      <c r="C198" s="92" t="s">
        <v>292</v>
      </c>
      <c r="D198" s="78"/>
      <c r="E198" s="98"/>
      <c r="F198" s="94">
        <f>+E199+E200</f>
        <v>-1753453648</v>
      </c>
      <c r="G198" s="93"/>
      <c r="H198" s="100"/>
    </row>
    <row r="199" spans="2:7" s="95" customFormat="1" ht="12.75">
      <c r="B199" s="96">
        <v>312804</v>
      </c>
      <c r="C199" s="80" t="s">
        <v>293</v>
      </c>
      <c r="D199" s="97"/>
      <c r="E199" s="98">
        <v>-1504016520</v>
      </c>
      <c r="F199" s="79"/>
      <c r="G199" s="99"/>
    </row>
    <row r="200" spans="2:8" ht="13.5" thickBot="1">
      <c r="B200" s="96">
        <v>312806</v>
      </c>
      <c r="C200" s="80" t="s">
        <v>294</v>
      </c>
      <c r="E200" s="98">
        <v>-249437128</v>
      </c>
      <c r="G200" s="103"/>
      <c r="H200" s="100"/>
    </row>
    <row r="201" spans="2:8" ht="17.25" thickBot="1" thickTop="1">
      <c r="B201" s="81"/>
      <c r="C201" s="104" t="s">
        <v>295</v>
      </c>
      <c r="D201" s="105"/>
      <c r="E201" s="106"/>
      <c r="F201" s="83"/>
      <c r="G201" s="109">
        <f>SUM(G189:G200)</f>
        <v>27335791861.48</v>
      </c>
      <c r="H201" s="100"/>
    </row>
    <row r="202" spans="2:7" s="84" customFormat="1" ht="17.25" thickBot="1" thickTop="1">
      <c r="B202" s="108"/>
      <c r="C202" s="80"/>
      <c r="D202" s="97"/>
      <c r="E202" s="99"/>
      <c r="F202" s="99"/>
      <c r="G202" s="103"/>
    </row>
    <row r="203" spans="2:7" ht="17.25" thickBot="1" thickTop="1">
      <c r="B203" s="81"/>
      <c r="C203" s="104" t="s">
        <v>296</v>
      </c>
      <c r="D203" s="105"/>
      <c r="E203" s="83"/>
      <c r="F203" s="83"/>
      <c r="G203" s="107">
        <f>G186+G201</f>
        <v>28425916532.98</v>
      </c>
    </row>
    <row r="204" spans="2:7" s="84" customFormat="1" ht="16.5" thickTop="1">
      <c r="B204" s="108"/>
      <c r="C204" s="80"/>
      <c r="D204" s="97"/>
      <c r="E204" s="99"/>
      <c r="F204" s="99"/>
      <c r="G204" s="99"/>
    </row>
    <row r="208" spans="2:7" ht="12.75">
      <c r="B208" s="72"/>
      <c r="C208" s="68" t="s">
        <v>128</v>
      </c>
      <c r="D208" s="110"/>
      <c r="E208" s="175" t="s">
        <v>129</v>
      </c>
      <c r="F208" s="175"/>
      <c r="G208" s="175"/>
    </row>
    <row r="209" spans="2:7" s="68" customFormat="1" ht="12.75">
      <c r="B209" s="69"/>
      <c r="C209" s="70" t="s">
        <v>12</v>
      </c>
      <c r="D209" s="111"/>
      <c r="E209" s="176" t="s">
        <v>422</v>
      </c>
      <c r="F209" s="176"/>
      <c r="G209" s="176"/>
    </row>
    <row r="210" spans="2:7" s="70" customFormat="1" ht="12.75">
      <c r="B210" s="72"/>
      <c r="C210" s="68" t="s">
        <v>11</v>
      </c>
      <c r="D210" s="110"/>
      <c r="E210" s="175" t="s">
        <v>423</v>
      </c>
      <c r="F210" s="175"/>
      <c r="G210" s="175"/>
    </row>
    <row r="211" spans="2:7" s="68" customFormat="1" ht="12.75">
      <c r="B211" s="108"/>
      <c r="C211" s="80"/>
      <c r="D211" s="97"/>
      <c r="E211" s="99"/>
      <c r="F211" s="99"/>
      <c r="G211" s="99"/>
    </row>
  </sheetData>
  <sheetProtection/>
  <mergeCells count="10">
    <mergeCell ref="E208:G208"/>
    <mergeCell ref="E209:G209"/>
    <mergeCell ref="E210:G210"/>
    <mergeCell ref="B3:G3"/>
    <mergeCell ref="B4:G4"/>
    <mergeCell ref="B5:G5"/>
    <mergeCell ref="B6:G6"/>
    <mergeCell ref="B7:G7"/>
    <mergeCell ref="B8:G8"/>
    <mergeCell ref="E10:G10"/>
  </mergeCells>
  <printOptions horizontalCentered="1" verticalCentered="1"/>
  <pageMargins left="0.7480314960629921" right="0.7480314960629921" top="0.984251968503937" bottom="0.984251968503937" header="0.5118110236220472" footer="0.5118110236220472"/>
  <pageSetup horizontalDpi="600" verticalDpi="600" orientation="portrait" scale="60" r:id="rId2"/>
  <headerFooter>
    <oddFooter>&amp;C&amp;P</oddFooter>
  </headerFooter>
  <rowBreaks count="2" manualBreakCount="2">
    <brk id="77" max="7" man="1"/>
    <brk id="136" max="7" man="1"/>
  </rowBreaks>
  <drawing r:id="rId1"/>
</worksheet>
</file>

<file path=xl/worksheets/sheet2.xml><?xml version="1.0" encoding="utf-8"?>
<worksheet xmlns="http://schemas.openxmlformats.org/spreadsheetml/2006/main" xmlns:r="http://schemas.openxmlformats.org/officeDocument/2006/relationships">
  <sheetPr>
    <tabColor rgb="FF92D050"/>
  </sheetPr>
  <dimension ref="B2:H143"/>
  <sheetViews>
    <sheetView zoomScaleSheetLayoutView="77" zoomScalePageLayoutView="0" workbookViewId="0" topLeftCell="A1">
      <selection activeCell="C12" sqref="C12"/>
    </sheetView>
  </sheetViews>
  <sheetFormatPr defaultColWidth="11.421875" defaultRowHeight="12.75"/>
  <cols>
    <col min="1" max="1" width="2.140625" style="35" customWidth="1"/>
    <col min="2" max="2" width="8.7109375" style="62" customWidth="1"/>
    <col min="3" max="3" width="62.7109375" style="35" bestFit="1" customWidth="1"/>
    <col min="4" max="4" width="6.7109375" style="63" bestFit="1" customWidth="1"/>
    <col min="5" max="5" width="15.140625" style="42" customWidth="1"/>
    <col min="6" max="6" width="16.28125" style="42" bestFit="1" customWidth="1"/>
    <col min="7" max="7" width="19.421875" style="42" customWidth="1"/>
    <col min="8" max="8" width="1.1484375" style="35" customWidth="1"/>
    <col min="9" max="247" width="11.421875" style="35" customWidth="1"/>
    <col min="248" max="248" width="4.421875" style="35" customWidth="1"/>
    <col min="249" max="249" width="7.00390625" style="35" bestFit="1" customWidth="1"/>
    <col min="250" max="250" width="62.7109375" style="35" bestFit="1" customWidth="1"/>
    <col min="251" max="251" width="6.7109375" style="35" bestFit="1" customWidth="1"/>
    <col min="252" max="252" width="14.28125" style="35" bestFit="1" customWidth="1"/>
    <col min="253" max="253" width="16.28125" style="35" bestFit="1" customWidth="1"/>
    <col min="254" max="254" width="18.00390625" style="35" bestFit="1" customWidth="1"/>
    <col min="255" max="255" width="3.28125" style="35" customWidth="1"/>
    <col min="256" max="16384" width="11.421875" style="35" customWidth="1"/>
  </cols>
  <sheetData>
    <row r="1" ht="12.75"/>
    <row r="2" spans="2:7" ht="15.75">
      <c r="B2" s="182" t="s">
        <v>21</v>
      </c>
      <c r="C2" s="182"/>
      <c r="D2" s="182"/>
      <c r="E2" s="182"/>
      <c r="F2" s="182"/>
      <c r="G2" s="182"/>
    </row>
    <row r="3" spans="2:7" ht="14.25">
      <c r="B3" s="183" t="s">
        <v>22</v>
      </c>
      <c r="C3" s="183"/>
      <c r="D3" s="183"/>
      <c r="E3" s="183"/>
      <c r="F3" s="183"/>
      <c r="G3" s="183"/>
    </row>
    <row r="4" spans="2:7" ht="15.75">
      <c r="B4" s="182" t="s">
        <v>23</v>
      </c>
      <c r="C4" s="182"/>
      <c r="D4" s="182"/>
      <c r="E4" s="182"/>
      <c r="F4" s="182"/>
      <c r="G4" s="182"/>
    </row>
    <row r="5" spans="2:7" ht="12.75">
      <c r="B5" s="184" t="s">
        <v>24</v>
      </c>
      <c r="C5" s="184"/>
      <c r="D5" s="184"/>
      <c r="E5" s="184"/>
      <c r="F5" s="184"/>
      <c r="G5" s="184"/>
    </row>
    <row r="6" spans="2:7" ht="15.75">
      <c r="B6" s="182" t="s">
        <v>25</v>
      </c>
      <c r="C6" s="182"/>
      <c r="D6" s="182"/>
      <c r="E6" s="182"/>
      <c r="F6" s="182"/>
      <c r="G6" s="182"/>
    </row>
    <row r="7" spans="2:7" ht="12.75">
      <c r="B7" s="185" t="s">
        <v>428</v>
      </c>
      <c r="C7" s="185"/>
      <c r="D7" s="185"/>
      <c r="E7" s="185"/>
      <c r="F7" s="185"/>
      <c r="G7" s="185"/>
    </row>
    <row r="8" spans="2:7" ht="12.75">
      <c r="B8" s="36"/>
      <c r="C8" s="36"/>
      <c r="D8" s="36"/>
      <c r="E8" s="36"/>
      <c r="F8" s="36"/>
      <c r="G8" s="36"/>
    </row>
    <row r="9" spans="2:8" s="95" customFormat="1" ht="12.75">
      <c r="B9" s="138" t="s">
        <v>342</v>
      </c>
      <c r="C9" s="138" t="s">
        <v>343</v>
      </c>
      <c r="D9" s="78" t="s">
        <v>26</v>
      </c>
      <c r="E9" s="181" t="s">
        <v>344</v>
      </c>
      <c r="F9" s="181"/>
      <c r="G9" s="181"/>
      <c r="H9" s="137"/>
    </row>
    <row r="10" spans="2:7" s="39" customFormat="1" ht="15.75">
      <c r="B10" s="40">
        <v>4</v>
      </c>
      <c r="C10" s="41" t="s">
        <v>27</v>
      </c>
      <c r="D10" s="37"/>
      <c r="E10" s="42"/>
      <c r="F10" s="43"/>
      <c r="G10" s="43"/>
    </row>
    <row r="11" spans="2:7" s="44" customFormat="1" ht="14.25">
      <c r="B11" s="45">
        <v>41</v>
      </c>
      <c r="C11" s="46" t="s">
        <v>28</v>
      </c>
      <c r="D11" s="47">
        <v>12</v>
      </c>
      <c r="E11" s="42"/>
      <c r="F11" s="48"/>
      <c r="G11" s="48">
        <f>F12+F20</f>
        <v>725760758</v>
      </c>
    </row>
    <row r="12" spans="2:7" s="49" customFormat="1" ht="12.75">
      <c r="B12" s="50">
        <v>4105</v>
      </c>
      <c r="C12" s="51" t="s">
        <v>29</v>
      </c>
      <c r="D12" s="37"/>
      <c r="E12" s="42"/>
      <c r="F12" s="52">
        <f>SUM(E13:E19)</f>
        <v>529804289</v>
      </c>
      <c r="G12" s="53"/>
    </row>
    <row r="13" spans="2:6" ht="12.75">
      <c r="B13" s="54">
        <v>410507</v>
      </c>
      <c r="C13" s="55" t="s">
        <v>30</v>
      </c>
      <c r="D13" s="56"/>
      <c r="E13" s="42">
        <v>15716169</v>
      </c>
      <c r="F13" s="57"/>
    </row>
    <row r="14" spans="2:6" ht="12.75">
      <c r="B14" s="54">
        <v>410508</v>
      </c>
      <c r="C14" s="55" t="s">
        <v>31</v>
      </c>
      <c r="D14" s="56"/>
      <c r="E14" s="42">
        <v>85499160</v>
      </c>
      <c r="F14" s="57"/>
    </row>
    <row r="15" spans="2:6" ht="12.75">
      <c r="B15" s="54">
        <v>410521</v>
      </c>
      <c r="C15" s="55" t="s">
        <v>32</v>
      </c>
      <c r="D15" s="56"/>
      <c r="E15" s="42">
        <v>130000</v>
      </c>
      <c r="F15" s="57"/>
    </row>
    <row r="16" spans="2:6" ht="12.75">
      <c r="B16" s="54">
        <v>410527</v>
      </c>
      <c r="C16" s="55" t="s">
        <v>33</v>
      </c>
      <c r="D16" s="56"/>
      <c r="E16" s="42">
        <v>6045</v>
      </c>
      <c r="F16" s="57"/>
    </row>
    <row r="17" spans="2:6" ht="12.75">
      <c r="B17" s="54">
        <v>410528</v>
      </c>
      <c r="C17" s="55" t="s">
        <v>34</v>
      </c>
      <c r="D17" s="56"/>
      <c r="E17" s="42">
        <v>6082400</v>
      </c>
      <c r="F17" s="57"/>
    </row>
    <row r="18" spans="2:6" ht="12.75">
      <c r="B18" s="54">
        <v>410535</v>
      </c>
      <c r="C18" s="55" t="s">
        <v>35</v>
      </c>
      <c r="D18" s="56"/>
      <c r="E18" s="42">
        <v>417725001</v>
      </c>
      <c r="F18" s="57"/>
    </row>
    <row r="19" spans="2:6" ht="12.75">
      <c r="B19" s="54">
        <v>410585</v>
      </c>
      <c r="C19" s="55" t="s">
        <v>36</v>
      </c>
      <c r="D19" s="56"/>
      <c r="E19" s="42">
        <v>4645514</v>
      </c>
      <c r="F19" s="57"/>
    </row>
    <row r="20" spans="2:7" s="49" customFormat="1" ht="12.75">
      <c r="B20" s="50">
        <v>4110</v>
      </c>
      <c r="C20" s="51" t="s">
        <v>37</v>
      </c>
      <c r="D20" s="37"/>
      <c r="E20" s="42"/>
      <c r="F20" s="52">
        <f>SUM(E21:E26)</f>
        <v>195956469</v>
      </c>
      <c r="G20" s="53"/>
    </row>
    <row r="21" spans="2:7" s="49" customFormat="1" ht="12.75">
      <c r="B21" s="54">
        <v>411003</v>
      </c>
      <c r="C21" s="55" t="s">
        <v>345</v>
      </c>
      <c r="D21" s="136"/>
      <c r="E21" s="42">
        <v>473745</v>
      </c>
      <c r="F21" s="52"/>
      <c r="G21" s="53"/>
    </row>
    <row r="22" spans="2:6" ht="12.75">
      <c r="B22" s="54">
        <v>411027</v>
      </c>
      <c r="C22" s="55" t="s">
        <v>38</v>
      </c>
      <c r="D22" s="56"/>
      <c r="E22" s="42">
        <v>132018658</v>
      </c>
      <c r="F22" s="57"/>
    </row>
    <row r="23" spans="2:6" ht="12.75">
      <c r="B23" s="54">
        <v>411032</v>
      </c>
      <c r="C23" s="55" t="s">
        <v>39</v>
      </c>
      <c r="D23" s="56"/>
      <c r="E23" s="42">
        <v>13399366</v>
      </c>
      <c r="F23" s="57"/>
    </row>
    <row r="24" spans="2:6" ht="12.75">
      <c r="B24" s="54">
        <v>411060</v>
      </c>
      <c r="C24" s="55" t="s">
        <v>40</v>
      </c>
      <c r="D24" s="56"/>
      <c r="E24" s="42">
        <v>6006400</v>
      </c>
      <c r="F24" s="57"/>
    </row>
    <row r="25" spans="2:6" ht="12.75">
      <c r="B25" s="54">
        <v>411061</v>
      </c>
      <c r="C25" s="55" t="s">
        <v>41</v>
      </c>
      <c r="D25" s="56"/>
      <c r="E25" s="42">
        <v>38333900</v>
      </c>
      <c r="F25" s="57"/>
    </row>
    <row r="26" spans="2:6" ht="12.75">
      <c r="B26" s="54">
        <v>411090</v>
      </c>
      <c r="C26" s="55" t="s">
        <v>42</v>
      </c>
      <c r="D26" s="56"/>
      <c r="E26" s="42">
        <v>5724400</v>
      </c>
      <c r="F26" s="57"/>
    </row>
    <row r="27" spans="2:7" s="44" customFormat="1" ht="14.25">
      <c r="B27" s="45">
        <v>43</v>
      </c>
      <c r="C27" s="46" t="s">
        <v>43</v>
      </c>
      <c r="D27" s="47"/>
      <c r="E27" s="42"/>
      <c r="F27" s="48"/>
      <c r="G27" s="58">
        <f>F28</f>
        <v>9611089</v>
      </c>
    </row>
    <row r="28" spans="2:7" s="49" customFormat="1" ht="12.75">
      <c r="B28" s="50">
        <v>4390</v>
      </c>
      <c r="C28" s="51" t="s">
        <v>44</v>
      </c>
      <c r="D28" s="37"/>
      <c r="E28" s="42"/>
      <c r="F28" s="52">
        <f>SUM(E29)</f>
        <v>9611089</v>
      </c>
      <c r="G28" s="53"/>
    </row>
    <row r="29" spans="2:6" ht="12.75">
      <c r="B29" s="54">
        <v>439090</v>
      </c>
      <c r="C29" s="55" t="s">
        <v>45</v>
      </c>
      <c r="D29" s="56"/>
      <c r="E29" s="42">
        <v>9611089</v>
      </c>
      <c r="F29" s="57"/>
    </row>
    <row r="30" spans="2:7" s="44" customFormat="1" ht="14.25">
      <c r="B30" s="45">
        <v>44</v>
      </c>
      <c r="C30" s="46" t="s">
        <v>46</v>
      </c>
      <c r="D30" s="47">
        <v>13</v>
      </c>
      <c r="E30" s="42"/>
      <c r="F30" s="48"/>
      <c r="G30" s="58">
        <f>F31+F38+F40+F42</f>
        <v>16122190482.93</v>
      </c>
    </row>
    <row r="31" spans="2:7" s="49" customFormat="1" ht="12.75">
      <c r="B31" s="50">
        <v>4408</v>
      </c>
      <c r="C31" s="51" t="s">
        <v>47</v>
      </c>
      <c r="D31" s="37"/>
      <c r="E31" s="42"/>
      <c r="F31" s="52">
        <f>SUM(E32:E37)</f>
        <v>10859242958.32</v>
      </c>
      <c r="G31" s="53"/>
    </row>
    <row r="32" spans="2:6" ht="12.75">
      <c r="B32" s="54">
        <v>440817</v>
      </c>
      <c r="C32" s="55" t="s">
        <v>48</v>
      </c>
      <c r="D32" s="56"/>
      <c r="E32" s="42">
        <v>4879654759.32</v>
      </c>
      <c r="F32" s="57"/>
    </row>
    <row r="33" spans="2:6" ht="12.75">
      <c r="B33" s="54">
        <v>440818</v>
      </c>
      <c r="C33" s="55" t="s">
        <v>49</v>
      </c>
      <c r="D33" s="56"/>
      <c r="E33" s="42">
        <v>1511686346</v>
      </c>
      <c r="F33" s="57"/>
    </row>
    <row r="34" spans="2:6" ht="12.75">
      <c r="B34" s="54">
        <v>440819</v>
      </c>
      <c r="C34" s="55" t="s">
        <v>50</v>
      </c>
      <c r="D34" s="56"/>
      <c r="E34" s="42">
        <v>2607389915</v>
      </c>
      <c r="F34" s="57"/>
    </row>
    <row r="35" spans="2:6" ht="12.75">
      <c r="B35" s="54">
        <v>440821</v>
      </c>
      <c r="C35" s="55" t="s">
        <v>51</v>
      </c>
      <c r="D35" s="56"/>
      <c r="E35" s="42">
        <v>250999103</v>
      </c>
      <c r="F35" s="57"/>
    </row>
    <row r="36" spans="2:6" ht="12.75">
      <c r="B36" s="54">
        <v>440824</v>
      </c>
      <c r="C36" s="55" t="s">
        <v>52</v>
      </c>
      <c r="D36" s="56"/>
      <c r="E36" s="42">
        <v>1480308464</v>
      </c>
      <c r="F36" s="57"/>
    </row>
    <row r="37" spans="2:6" ht="12.75">
      <c r="B37" s="54">
        <v>440825</v>
      </c>
      <c r="C37" s="55" t="s">
        <v>53</v>
      </c>
      <c r="D37" s="56"/>
      <c r="E37" s="42">
        <v>129204371</v>
      </c>
      <c r="F37" s="57"/>
    </row>
    <row r="38" spans="2:6" ht="12.75">
      <c r="B38" s="50">
        <v>4409</v>
      </c>
      <c r="C38" s="51" t="s">
        <v>435</v>
      </c>
      <c r="D38" s="56"/>
      <c r="F38" s="52">
        <f>+E39</f>
        <v>49000000</v>
      </c>
    </row>
    <row r="39" spans="2:6" ht="12.75">
      <c r="B39" s="54">
        <v>440903</v>
      </c>
      <c r="C39" s="55" t="s">
        <v>436</v>
      </c>
      <c r="D39" s="56"/>
      <c r="E39" s="42">
        <v>49000000</v>
      </c>
      <c r="F39" s="57"/>
    </row>
    <row r="40" spans="2:6" ht="12.75">
      <c r="B40" s="50">
        <v>4421</v>
      </c>
      <c r="C40" s="51" t="s">
        <v>437</v>
      </c>
      <c r="D40" s="56"/>
      <c r="F40" s="52">
        <f>+E41</f>
        <v>3659585314</v>
      </c>
    </row>
    <row r="41" spans="2:6" ht="12.75">
      <c r="B41" s="54">
        <v>442101</v>
      </c>
      <c r="C41" s="55" t="s">
        <v>438</v>
      </c>
      <c r="D41" s="56"/>
      <c r="E41" s="42">
        <v>3659585314</v>
      </c>
      <c r="F41" s="57"/>
    </row>
    <row r="42" spans="2:7" s="49" customFormat="1" ht="12.75">
      <c r="B42" s="50">
        <v>4428</v>
      </c>
      <c r="C42" s="51" t="s">
        <v>54</v>
      </c>
      <c r="D42" s="37"/>
      <c r="E42" s="42"/>
      <c r="F42" s="52">
        <f>SUM(E43:E43)</f>
        <v>1554362210.61</v>
      </c>
      <c r="G42" s="53"/>
    </row>
    <row r="43" spans="2:6" ht="12.75">
      <c r="B43" s="54">
        <v>442890</v>
      </c>
      <c r="C43" s="55" t="s">
        <v>56</v>
      </c>
      <c r="D43" s="56"/>
      <c r="E43" s="42">
        <v>1554362210.61</v>
      </c>
      <c r="F43" s="57"/>
    </row>
    <row r="44" spans="2:7" s="44" customFormat="1" ht="14.25">
      <c r="B44" s="45">
        <v>48</v>
      </c>
      <c r="C44" s="46" t="s">
        <v>57</v>
      </c>
      <c r="D44" s="47">
        <v>14</v>
      </c>
      <c r="E44" s="42"/>
      <c r="F44" s="48"/>
      <c r="G44" s="58">
        <f>F45+F47+F49</f>
        <v>526656069.69</v>
      </c>
    </row>
    <row r="45" spans="2:7" s="49" customFormat="1" ht="12.75">
      <c r="B45" s="50">
        <v>4805</v>
      </c>
      <c r="C45" s="51" t="s">
        <v>58</v>
      </c>
      <c r="D45" s="37"/>
      <c r="E45" s="42"/>
      <c r="F45" s="52">
        <f>SUM(E46)</f>
        <v>30129640</v>
      </c>
      <c r="G45" s="53"/>
    </row>
    <row r="46" spans="2:6" ht="12.75">
      <c r="B46" s="54">
        <v>480590</v>
      </c>
      <c r="C46" s="55" t="s">
        <v>59</v>
      </c>
      <c r="D46" s="56"/>
      <c r="E46" s="42">
        <v>30129640</v>
      </c>
      <c r="F46" s="57"/>
    </row>
    <row r="47" spans="2:7" s="49" customFormat="1" ht="12.75">
      <c r="B47" s="50">
        <v>4807</v>
      </c>
      <c r="C47" s="51" t="s">
        <v>60</v>
      </c>
      <c r="D47" s="37"/>
      <c r="E47" s="42"/>
      <c r="F47" s="52">
        <f>SUM(E48)</f>
        <v>17490030</v>
      </c>
      <c r="G47" s="53"/>
    </row>
    <row r="48" spans="2:6" ht="12.75">
      <c r="B48" s="54">
        <v>480732</v>
      </c>
      <c r="C48" s="55" t="s">
        <v>61</v>
      </c>
      <c r="D48" s="56"/>
      <c r="E48" s="42">
        <v>17490030</v>
      </c>
      <c r="F48" s="57"/>
    </row>
    <row r="49" spans="2:7" s="49" customFormat="1" ht="12.75">
      <c r="B49" s="50">
        <v>4815</v>
      </c>
      <c r="C49" s="51" t="s">
        <v>62</v>
      </c>
      <c r="D49" s="37"/>
      <c r="E49" s="42"/>
      <c r="F49" s="52">
        <f>SUM(E50:E51)</f>
        <v>479036399.69</v>
      </c>
      <c r="G49" s="53"/>
    </row>
    <row r="50" spans="2:6" ht="12.75">
      <c r="B50" s="54">
        <v>481557</v>
      </c>
      <c r="C50" s="55" t="s">
        <v>63</v>
      </c>
      <c r="D50" s="56"/>
      <c r="E50" s="42">
        <v>89662085.67</v>
      </c>
      <c r="F50" s="57"/>
    </row>
    <row r="51" spans="2:7" ht="13.5" thickBot="1">
      <c r="B51" s="54">
        <v>481559</v>
      </c>
      <c r="C51" s="55" t="s">
        <v>64</v>
      </c>
      <c r="D51" s="56"/>
      <c r="E51" s="42">
        <v>389374314.02</v>
      </c>
      <c r="F51" s="57"/>
      <c r="G51" s="59"/>
    </row>
    <row r="52" spans="2:7" s="39" customFormat="1" ht="17.25" thickBot="1" thickTop="1">
      <c r="B52" s="40"/>
      <c r="C52" s="41" t="s">
        <v>65</v>
      </c>
      <c r="D52" s="37"/>
      <c r="E52" s="42"/>
      <c r="F52" s="60"/>
      <c r="G52" s="61">
        <f>SUM(G11:G51)</f>
        <v>17384218399.62</v>
      </c>
    </row>
    <row r="53" ht="13.5" thickTop="1">
      <c r="F53" s="38"/>
    </row>
    <row r="54" spans="2:7" s="39" customFormat="1" ht="15.75">
      <c r="B54" s="40">
        <v>5</v>
      </c>
      <c r="C54" s="41" t="s">
        <v>66</v>
      </c>
      <c r="D54" s="37"/>
      <c r="E54" s="42"/>
      <c r="F54" s="43"/>
      <c r="G54" s="43"/>
    </row>
    <row r="55" spans="2:7" s="44" customFormat="1" ht="14.25">
      <c r="B55" s="45">
        <v>51</v>
      </c>
      <c r="C55" s="46" t="s">
        <v>67</v>
      </c>
      <c r="D55" s="47">
        <v>15</v>
      </c>
      <c r="E55" s="42"/>
      <c r="F55" s="48"/>
      <c r="G55" s="48">
        <f>F56+F71+F76+F81</f>
        <v>1110782136.25</v>
      </c>
    </row>
    <row r="56" spans="2:7" s="49" customFormat="1" ht="12.75">
      <c r="B56" s="50">
        <v>5101</v>
      </c>
      <c r="C56" s="51" t="s">
        <v>68</v>
      </c>
      <c r="D56" s="37"/>
      <c r="E56" s="42"/>
      <c r="F56" s="52">
        <f>SUM(E57:E70)</f>
        <v>843555196</v>
      </c>
      <c r="G56" s="53"/>
    </row>
    <row r="57" spans="2:6" ht="12.75">
      <c r="B57" s="54">
        <v>510101</v>
      </c>
      <c r="C57" s="55" t="s">
        <v>69</v>
      </c>
      <c r="D57" s="56"/>
      <c r="E57" s="42">
        <v>394042698.5</v>
      </c>
      <c r="F57" s="57"/>
    </row>
    <row r="58" spans="2:6" ht="12.75">
      <c r="B58" s="54">
        <v>510106</v>
      </c>
      <c r="C58" s="55" t="s">
        <v>70</v>
      </c>
      <c r="D58" s="56"/>
      <c r="E58" s="42">
        <v>73580000</v>
      </c>
      <c r="F58" s="57"/>
    </row>
    <row r="59" spans="2:6" ht="12.75">
      <c r="B59" s="54">
        <v>510109</v>
      </c>
      <c r="C59" s="55" t="s">
        <v>71</v>
      </c>
      <c r="D59" s="56"/>
      <c r="E59" s="42">
        <v>142329530</v>
      </c>
      <c r="F59" s="57"/>
    </row>
    <row r="60" spans="2:6" ht="12.75">
      <c r="B60" s="54">
        <v>510113</v>
      </c>
      <c r="C60" s="55" t="s">
        <v>72</v>
      </c>
      <c r="D60" s="56"/>
      <c r="E60" s="42">
        <v>18940694</v>
      </c>
      <c r="F60" s="57"/>
    </row>
    <row r="61" spans="2:6" ht="12.75">
      <c r="B61" s="54">
        <v>510114</v>
      </c>
      <c r="C61" s="55" t="s">
        <v>73</v>
      </c>
      <c r="D61" s="56"/>
      <c r="E61" s="42">
        <v>35457571</v>
      </c>
      <c r="F61" s="57"/>
    </row>
    <row r="62" spans="2:6" ht="12.75">
      <c r="B62" s="54">
        <v>510117</v>
      </c>
      <c r="C62" s="55" t="s">
        <v>74</v>
      </c>
      <c r="D62" s="56"/>
      <c r="E62" s="42">
        <v>18940694</v>
      </c>
      <c r="F62" s="57"/>
    </row>
    <row r="63" spans="2:6" ht="12.75">
      <c r="B63" s="54">
        <v>510118</v>
      </c>
      <c r="C63" s="55" t="s">
        <v>75</v>
      </c>
      <c r="D63" s="56"/>
      <c r="E63" s="42">
        <v>2494421</v>
      </c>
      <c r="F63" s="57"/>
    </row>
    <row r="64" spans="2:6" ht="12.75">
      <c r="B64" s="54">
        <v>510119</v>
      </c>
      <c r="C64" s="55" t="s">
        <v>76</v>
      </c>
      <c r="D64" s="56"/>
      <c r="E64" s="42">
        <v>23082773</v>
      </c>
      <c r="F64" s="57"/>
    </row>
    <row r="65" spans="2:6" ht="12.75">
      <c r="B65" s="54">
        <v>510124</v>
      </c>
      <c r="C65" s="55" t="s">
        <v>77</v>
      </c>
      <c r="D65" s="56"/>
      <c r="E65" s="42">
        <v>85472814.5</v>
      </c>
      <c r="F65" s="57"/>
    </row>
    <row r="66" spans="2:6" ht="12.75">
      <c r="B66" s="54">
        <v>510125</v>
      </c>
      <c r="C66" s="55" t="s">
        <v>78</v>
      </c>
      <c r="D66" s="56"/>
      <c r="E66" s="42">
        <v>5238059</v>
      </c>
      <c r="F66" s="57"/>
    </row>
    <row r="67" spans="2:6" ht="12.75">
      <c r="B67" s="54">
        <v>510130</v>
      </c>
      <c r="C67" s="55" t="s">
        <v>429</v>
      </c>
      <c r="D67" s="56"/>
      <c r="E67" s="42">
        <v>5000000</v>
      </c>
      <c r="F67" s="57"/>
    </row>
    <row r="68" spans="2:6" ht="12.75">
      <c r="B68" s="54">
        <v>510131</v>
      </c>
      <c r="C68" s="55" t="s">
        <v>79</v>
      </c>
      <c r="D68" s="56"/>
      <c r="E68" s="42">
        <v>7800000</v>
      </c>
      <c r="F68" s="57"/>
    </row>
    <row r="69" spans="2:6" ht="12.75">
      <c r="B69" s="54">
        <v>510147</v>
      </c>
      <c r="C69" s="55" t="s">
        <v>80</v>
      </c>
      <c r="D69" s="56"/>
      <c r="E69" s="42">
        <v>23926944</v>
      </c>
      <c r="F69" s="57"/>
    </row>
    <row r="70" spans="2:6" ht="12.75">
      <c r="B70" s="54">
        <v>510160</v>
      </c>
      <c r="C70" s="55" t="s">
        <v>81</v>
      </c>
      <c r="D70" s="56"/>
      <c r="E70" s="42">
        <v>7248997</v>
      </c>
      <c r="F70" s="57"/>
    </row>
    <row r="71" spans="2:7" s="49" customFormat="1" ht="12.75">
      <c r="B71" s="50">
        <v>5103</v>
      </c>
      <c r="C71" s="51" t="s">
        <v>82</v>
      </c>
      <c r="D71" s="37"/>
      <c r="E71" s="42"/>
      <c r="F71" s="52">
        <f>SUM(E72:E75)</f>
        <v>48558559</v>
      </c>
      <c r="G71" s="53"/>
    </row>
    <row r="72" spans="2:6" ht="12.75">
      <c r="B72" s="54">
        <v>510302</v>
      </c>
      <c r="C72" s="55" t="s">
        <v>83</v>
      </c>
      <c r="D72" s="56"/>
      <c r="E72" s="42">
        <v>14530800</v>
      </c>
      <c r="F72" s="57"/>
    </row>
    <row r="73" spans="2:6" ht="12.75">
      <c r="B73" s="54">
        <v>510303</v>
      </c>
      <c r="C73" s="55" t="s">
        <v>84</v>
      </c>
      <c r="D73" s="56"/>
      <c r="E73" s="42">
        <v>30822697</v>
      </c>
      <c r="F73" s="57"/>
    </row>
    <row r="74" spans="2:6" ht="12.75">
      <c r="B74" s="54">
        <v>510305</v>
      </c>
      <c r="C74" s="55" t="s">
        <v>85</v>
      </c>
      <c r="D74" s="56"/>
      <c r="E74" s="42">
        <v>1995462</v>
      </c>
      <c r="F74" s="57"/>
    </row>
    <row r="75" spans="2:6" ht="12.75">
      <c r="B75" s="54">
        <v>510307</v>
      </c>
      <c r="C75" s="55" t="s">
        <v>86</v>
      </c>
      <c r="D75" s="56"/>
      <c r="E75" s="42">
        <v>1209600</v>
      </c>
      <c r="F75" s="57"/>
    </row>
    <row r="76" spans="2:7" s="49" customFormat="1" ht="12.75">
      <c r="B76" s="50">
        <v>5104</v>
      </c>
      <c r="C76" s="51" t="s">
        <v>87</v>
      </c>
      <c r="D76" s="37"/>
      <c r="E76" s="42"/>
      <c r="F76" s="52">
        <f>SUM(E77:E80)</f>
        <v>19698000</v>
      </c>
      <c r="G76" s="53"/>
    </row>
    <row r="77" spans="2:6" ht="12.75">
      <c r="B77" s="54">
        <v>510401</v>
      </c>
      <c r="C77" s="55" t="s">
        <v>88</v>
      </c>
      <c r="D77" s="56"/>
      <c r="E77" s="42">
        <v>11824500</v>
      </c>
      <c r="F77" s="57"/>
    </row>
    <row r="78" spans="2:6" ht="12.75">
      <c r="B78" s="54">
        <v>510402</v>
      </c>
      <c r="C78" s="55" t="s">
        <v>89</v>
      </c>
      <c r="D78" s="56"/>
      <c r="E78" s="42">
        <v>265500</v>
      </c>
      <c r="F78" s="57"/>
    </row>
    <row r="79" spans="2:6" ht="12.75">
      <c r="B79" s="54">
        <v>510403</v>
      </c>
      <c r="C79" s="55" t="s">
        <v>90</v>
      </c>
      <c r="D79" s="56"/>
      <c r="E79" s="42">
        <v>3666300</v>
      </c>
      <c r="F79" s="57"/>
    </row>
    <row r="80" spans="2:6" ht="12.75">
      <c r="B80" s="54">
        <v>510404</v>
      </c>
      <c r="C80" s="55" t="s">
        <v>91</v>
      </c>
      <c r="D80" s="56"/>
      <c r="E80" s="42">
        <v>3941700</v>
      </c>
      <c r="F80" s="57"/>
    </row>
    <row r="81" spans="2:7" s="49" customFormat="1" ht="12.75">
      <c r="B81" s="50">
        <v>5111</v>
      </c>
      <c r="C81" s="51" t="s">
        <v>92</v>
      </c>
      <c r="D81" s="37"/>
      <c r="E81" s="42"/>
      <c r="F81" s="52">
        <f>SUM(E82:E91)</f>
        <v>198970381.25</v>
      </c>
      <c r="G81" s="53"/>
    </row>
    <row r="82" spans="2:6" ht="12.75">
      <c r="B82" s="54">
        <v>511114</v>
      </c>
      <c r="C82" s="55" t="s">
        <v>93</v>
      </c>
      <c r="D82" s="56"/>
      <c r="E82" s="42">
        <v>27986992</v>
      </c>
      <c r="F82" s="57"/>
    </row>
    <row r="83" spans="2:6" ht="12.75">
      <c r="B83" s="54">
        <v>511115</v>
      </c>
      <c r="C83" s="55" t="s">
        <v>346</v>
      </c>
      <c r="D83" s="56"/>
      <c r="E83" s="42">
        <v>32971902</v>
      </c>
      <c r="F83" s="57"/>
    </row>
    <row r="84" spans="2:6" ht="12.75">
      <c r="B84" s="54">
        <v>511117</v>
      </c>
      <c r="C84" s="55" t="s">
        <v>94</v>
      </c>
      <c r="D84" s="56"/>
      <c r="E84" s="42">
        <v>21401905.25</v>
      </c>
      <c r="F84" s="57"/>
    </row>
    <row r="85" spans="2:6" ht="12.75">
      <c r="B85" s="54">
        <v>511121</v>
      </c>
      <c r="C85" s="55" t="s">
        <v>95</v>
      </c>
      <c r="D85" s="56"/>
      <c r="E85" s="42">
        <v>1067760</v>
      </c>
      <c r="F85" s="57"/>
    </row>
    <row r="86" spans="2:6" ht="12.75">
      <c r="B86" s="54">
        <v>511123</v>
      </c>
      <c r="C86" s="55" t="s">
        <v>96</v>
      </c>
      <c r="D86" s="56"/>
      <c r="E86" s="42">
        <v>11763359</v>
      </c>
      <c r="F86" s="57"/>
    </row>
    <row r="87" spans="2:6" ht="12.75">
      <c r="B87" s="54">
        <v>511125</v>
      </c>
      <c r="C87" s="55" t="s">
        <v>97</v>
      </c>
      <c r="D87" s="56"/>
      <c r="E87" s="42">
        <v>44815599</v>
      </c>
      <c r="F87" s="57"/>
    </row>
    <row r="88" spans="2:6" ht="12.75">
      <c r="B88" s="54">
        <v>511127</v>
      </c>
      <c r="C88" s="55" t="s">
        <v>98</v>
      </c>
      <c r="D88" s="56"/>
      <c r="E88" s="42">
        <v>10000000</v>
      </c>
      <c r="F88" s="57"/>
    </row>
    <row r="89" spans="2:6" ht="12.75">
      <c r="B89" s="54">
        <v>511146</v>
      </c>
      <c r="C89" s="55" t="s">
        <v>99</v>
      </c>
      <c r="D89" s="56"/>
      <c r="E89" s="42">
        <v>7000000</v>
      </c>
      <c r="F89" s="57"/>
    </row>
    <row r="90" spans="2:6" ht="12.75">
      <c r="B90" s="54">
        <v>511149</v>
      </c>
      <c r="C90" s="55" t="s">
        <v>100</v>
      </c>
      <c r="D90" s="56"/>
      <c r="E90" s="42">
        <v>10000000</v>
      </c>
      <c r="F90" s="57"/>
    </row>
    <row r="91" spans="2:6" ht="12.75">
      <c r="B91" s="54">
        <v>511190</v>
      </c>
      <c r="C91" s="55" t="s">
        <v>101</v>
      </c>
      <c r="D91" s="56"/>
      <c r="E91" s="42">
        <v>31962864</v>
      </c>
      <c r="F91" s="57"/>
    </row>
    <row r="92" spans="2:7" s="44" customFormat="1" ht="14.25">
      <c r="B92" s="45">
        <v>53</v>
      </c>
      <c r="C92" s="46" t="s">
        <v>102</v>
      </c>
      <c r="D92" s="47"/>
      <c r="E92" s="42"/>
      <c r="F92" s="64"/>
      <c r="G92" s="48">
        <f>F93</f>
        <v>5445801</v>
      </c>
    </row>
    <row r="93" spans="2:7" s="49" customFormat="1" ht="12.75">
      <c r="B93" s="50">
        <v>5314</v>
      </c>
      <c r="C93" s="51" t="s">
        <v>103</v>
      </c>
      <c r="D93" s="37"/>
      <c r="E93" s="42"/>
      <c r="F93" s="52">
        <f>SUM(E94)</f>
        <v>5445801</v>
      </c>
      <c r="G93" s="53"/>
    </row>
    <row r="94" spans="2:6" ht="12.75">
      <c r="B94" s="54">
        <v>531404</v>
      </c>
      <c r="C94" s="55" t="s">
        <v>104</v>
      </c>
      <c r="D94" s="56"/>
      <c r="E94" s="42">
        <v>5445801</v>
      </c>
      <c r="F94" s="57"/>
    </row>
    <row r="95" spans="2:7" s="44" customFormat="1" ht="14.25">
      <c r="B95" s="45">
        <v>54</v>
      </c>
      <c r="C95" s="46" t="s">
        <v>46</v>
      </c>
      <c r="D95" s="47">
        <v>16</v>
      </c>
      <c r="E95" s="42"/>
      <c r="F95" s="64"/>
      <c r="G95" s="48">
        <f>F96</f>
        <v>116791000</v>
      </c>
    </row>
    <row r="96" spans="2:7" s="49" customFormat="1" ht="12.75">
      <c r="B96" s="50">
        <v>5423</v>
      </c>
      <c r="C96" s="51" t="s">
        <v>54</v>
      </c>
      <c r="D96" s="37"/>
      <c r="E96" s="42"/>
      <c r="F96" s="52">
        <f>SUM(E97)</f>
        <v>116791000</v>
      </c>
      <c r="G96" s="53"/>
    </row>
    <row r="97" spans="2:6" ht="12.75">
      <c r="B97" s="54">
        <v>542302</v>
      </c>
      <c r="C97" s="55" t="s">
        <v>55</v>
      </c>
      <c r="D97" s="56"/>
      <c r="E97" s="42">
        <v>116791000</v>
      </c>
      <c r="F97" s="57"/>
    </row>
    <row r="98" spans="2:7" s="44" customFormat="1" ht="14.25">
      <c r="B98" s="45">
        <v>55</v>
      </c>
      <c r="C98" s="46" t="s">
        <v>105</v>
      </c>
      <c r="D98" s="47">
        <v>17</v>
      </c>
      <c r="E98" s="42"/>
      <c r="F98" s="48"/>
      <c r="G98" s="58">
        <f>F99+F101+F106+F108+F112+F115+F117+F121+F110</f>
        <v>12729293357.8</v>
      </c>
    </row>
    <row r="99" spans="2:7" s="49" customFormat="1" ht="12.75">
      <c r="B99" s="50">
        <v>5501</v>
      </c>
      <c r="C99" s="51" t="s">
        <v>106</v>
      </c>
      <c r="D99" s="37"/>
      <c r="E99" s="42"/>
      <c r="F99" s="52">
        <f>SUM(E100)</f>
        <v>851636195.49</v>
      </c>
      <c r="G99" s="53"/>
    </row>
    <row r="100" spans="2:6" ht="12.75">
      <c r="B100" s="54">
        <v>550106</v>
      </c>
      <c r="C100" s="55" t="s">
        <v>107</v>
      </c>
      <c r="D100" s="56"/>
      <c r="E100" s="42">
        <v>851636195.49</v>
      </c>
      <c r="F100" s="57"/>
    </row>
    <row r="101" spans="2:7" s="49" customFormat="1" ht="12.75">
      <c r="B101" s="50">
        <v>5502</v>
      </c>
      <c r="C101" s="51" t="s">
        <v>108</v>
      </c>
      <c r="D101" s="37"/>
      <c r="E101" s="42"/>
      <c r="F101" s="52">
        <f>SUM(E102:E105)</f>
        <v>10295899333.31</v>
      </c>
      <c r="G101" s="53"/>
    </row>
    <row r="102" spans="2:6" ht="12.75">
      <c r="B102" s="54">
        <v>550205</v>
      </c>
      <c r="C102" s="55" t="s">
        <v>109</v>
      </c>
      <c r="D102" s="56"/>
      <c r="E102" s="42">
        <v>3656158</v>
      </c>
      <c r="F102" s="52"/>
    </row>
    <row r="103" spans="2:6" ht="12.75">
      <c r="B103" s="54">
        <v>550206</v>
      </c>
      <c r="C103" s="55" t="s">
        <v>107</v>
      </c>
      <c r="D103" s="56"/>
      <c r="E103" s="42">
        <v>5630000</v>
      </c>
      <c r="F103" s="57"/>
    </row>
    <row r="104" spans="2:6" ht="12.75">
      <c r="B104" s="54">
        <v>550210</v>
      </c>
      <c r="C104" s="55" t="s">
        <v>110</v>
      </c>
      <c r="D104" s="56"/>
      <c r="E104" s="42">
        <v>1997215167.41</v>
      </c>
      <c r="F104" s="57"/>
    </row>
    <row r="105" spans="2:6" ht="12.75">
      <c r="B105" s="54">
        <v>550213</v>
      </c>
      <c r="C105" s="55" t="s">
        <v>111</v>
      </c>
      <c r="D105" s="56"/>
      <c r="E105" s="42">
        <v>8289398007.9</v>
      </c>
      <c r="F105" s="57"/>
    </row>
    <row r="106" spans="2:7" s="49" customFormat="1" ht="12.75">
      <c r="B106" s="50">
        <v>5503</v>
      </c>
      <c r="C106" s="51" t="s">
        <v>112</v>
      </c>
      <c r="D106" s="37"/>
      <c r="E106" s="42"/>
      <c r="F106" s="52">
        <f>SUM(E107)</f>
        <v>139072565</v>
      </c>
      <c r="G106" s="53"/>
    </row>
    <row r="107" spans="2:6" ht="12.75">
      <c r="B107" s="54">
        <v>550306</v>
      </c>
      <c r="C107" s="55" t="s">
        <v>107</v>
      </c>
      <c r="D107" s="56"/>
      <c r="E107" s="42">
        <v>139072565</v>
      </c>
      <c r="F107" s="57"/>
    </row>
    <row r="108" spans="2:7" s="49" customFormat="1" ht="12.75">
      <c r="B108" s="50">
        <v>5504</v>
      </c>
      <c r="C108" s="51" t="s">
        <v>113</v>
      </c>
      <c r="D108" s="37"/>
      <c r="E108" s="42"/>
      <c r="F108" s="52">
        <f>SUM(E109)</f>
        <v>15735400</v>
      </c>
      <c r="G108" s="53"/>
    </row>
    <row r="109" spans="2:6" ht="12.75">
      <c r="B109" s="54">
        <v>550406</v>
      </c>
      <c r="C109" s="55" t="s">
        <v>107</v>
      </c>
      <c r="D109" s="56"/>
      <c r="E109" s="42">
        <v>15735400</v>
      </c>
      <c r="F109" s="57"/>
    </row>
    <row r="110" spans="2:6" ht="12.75">
      <c r="B110" s="50">
        <v>5505</v>
      </c>
      <c r="C110" s="51" t="s">
        <v>113</v>
      </c>
      <c r="D110" s="56"/>
      <c r="F110" s="52">
        <f>SUM(E111)</f>
        <v>592123403</v>
      </c>
    </row>
    <row r="111" spans="2:6" ht="12.75">
      <c r="B111" s="54">
        <v>550506</v>
      </c>
      <c r="C111" s="55" t="s">
        <v>107</v>
      </c>
      <c r="D111" s="56"/>
      <c r="E111" s="42">
        <v>592123403</v>
      </c>
      <c r="F111" s="57"/>
    </row>
    <row r="112" spans="2:7" s="51" customFormat="1" ht="12.75">
      <c r="B112" s="50">
        <v>5506</v>
      </c>
      <c r="C112" s="51" t="s">
        <v>114</v>
      </c>
      <c r="D112" s="136"/>
      <c r="E112" s="42"/>
      <c r="F112" s="53">
        <f>SUM(E113:E114)</f>
        <v>124275838</v>
      </c>
      <c r="G112" s="53"/>
    </row>
    <row r="113" spans="2:7" s="51" customFormat="1" ht="12.75">
      <c r="B113" s="54">
        <v>550605</v>
      </c>
      <c r="C113" s="55" t="s">
        <v>109</v>
      </c>
      <c r="D113" s="136"/>
      <c r="E113" s="42">
        <v>5075000</v>
      </c>
      <c r="F113" s="53"/>
      <c r="G113" s="53"/>
    </row>
    <row r="114" spans="2:6" ht="12.75">
      <c r="B114" s="54">
        <v>550606</v>
      </c>
      <c r="C114" s="55" t="s">
        <v>107</v>
      </c>
      <c r="D114" s="56"/>
      <c r="E114" s="42">
        <v>119200838</v>
      </c>
      <c r="F114" s="57"/>
    </row>
    <row r="115" spans="2:7" s="49" customFormat="1" ht="12.75">
      <c r="B115" s="50">
        <v>5507</v>
      </c>
      <c r="C115" s="51" t="s">
        <v>115</v>
      </c>
      <c r="D115" s="37"/>
      <c r="E115" s="42"/>
      <c r="F115" s="52">
        <f>SUM(E116)</f>
        <v>584994409</v>
      </c>
      <c r="G115" s="53"/>
    </row>
    <row r="116" spans="2:6" ht="12.75">
      <c r="B116" s="54">
        <v>550706</v>
      </c>
      <c r="C116" s="55" t="s">
        <v>107</v>
      </c>
      <c r="D116" s="56"/>
      <c r="E116" s="42">
        <v>584994409</v>
      </c>
      <c r="F116" s="57"/>
    </row>
    <row r="117" spans="2:7" s="49" customFormat="1" ht="12.75">
      <c r="B117" s="50">
        <v>5508</v>
      </c>
      <c r="C117" s="51" t="s">
        <v>116</v>
      </c>
      <c r="D117" s="37"/>
      <c r="E117" s="42"/>
      <c r="F117" s="52">
        <f>SUM(E118:E120)</f>
        <v>68133142</v>
      </c>
      <c r="G117" s="53"/>
    </row>
    <row r="118" spans="2:6" ht="12.75">
      <c r="B118" s="54">
        <v>550801</v>
      </c>
      <c r="C118" s="55" t="s">
        <v>117</v>
      </c>
      <c r="D118" s="56"/>
      <c r="E118" s="42">
        <v>3233142</v>
      </c>
      <c r="F118" s="57"/>
    </row>
    <row r="119" spans="2:6" ht="12.75">
      <c r="B119" s="54">
        <v>550806</v>
      </c>
      <c r="C119" s="55" t="s">
        <v>228</v>
      </c>
      <c r="D119" s="56"/>
      <c r="E119" s="42">
        <v>25000000</v>
      </c>
      <c r="F119" s="57"/>
    </row>
    <row r="120" spans="2:6" ht="12.75">
      <c r="B120" s="54">
        <v>550890</v>
      </c>
      <c r="C120" s="55" t="s">
        <v>347</v>
      </c>
      <c r="D120" s="56"/>
      <c r="E120" s="42">
        <v>39900000</v>
      </c>
      <c r="F120" s="57"/>
    </row>
    <row r="121" spans="2:7" s="49" customFormat="1" ht="12.75">
      <c r="B121" s="50">
        <v>5550</v>
      </c>
      <c r="C121" s="51" t="s">
        <v>118</v>
      </c>
      <c r="D121" s="37"/>
      <c r="E121" s="42"/>
      <c r="F121" s="52">
        <f>SUM(E122)</f>
        <v>57423072</v>
      </c>
      <c r="G121" s="53"/>
    </row>
    <row r="122" spans="2:6" ht="12.75">
      <c r="B122" s="54">
        <v>555009</v>
      </c>
      <c r="C122" s="55" t="s">
        <v>119</v>
      </c>
      <c r="D122" s="56"/>
      <c r="E122" s="42">
        <v>57423072</v>
      </c>
      <c r="F122" s="57"/>
    </row>
    <row r="123" spans="2:7" ht="14.25">
      <c r="B123" s="45">
        <v>56</v>
      </c>
      <c r="C123" s="46" t="s">
        <v>430</v>
      </c>
      <c r="D123" s="56"/>
      <c r="F123" s="57"/>
      <c r="G123" s="58">
        <f>F124</f>
        <v>15800000</v>
      </c>
    </row>
    <row r="124" spans="2:6" ht="12.75">
      <c r="B124" s="50">
        <v>5611</v>
      </c>
      <c r="C124" s="51" t="s">
        <v>92</v>
      </c>
      <c r="D124" s="56"/>
      <c r="F124" s="52">
        <f>SUM(E125)</f>
        <v>15800000</v>
      </c>
    </row>
    <row r="125" spans="2:6" ht="12.75">
      <c r="B125" s="54">
        <v>561115</v>
      </c>
      <c r="C125" s="55" t="s">
        <v>431</v>
      </c>
      <c r="D125" s="56"/>
      <c r="E125" s="42">
        <v>15800000</v>
      </c>
      <c r="F125" s="57"/>
    </row>
    <row r="126" spans="2:7" s="44" customFormat="1" ht="14.25">
      <c r="B126" s="45">
        <v>58</v>
      </c>
      <c r="C126" s="46" t="s">
        <v>120</v>
      </c>
      <c r="D126" s="47">
        <v>18</v>
      </c>
      <c r="E126" s="42"/>
      <c r="F126" s="48"/>
      <c r="G126" s="58">
        <f>F127+F129+F131</f>
        <v>57505297.25</v>
      </c>
    </row>
    <row r="127" spans="2:7" s="49" customFormat="1" ht="12.75">
      <c r="B127" s="50">
        <v>5801</v>
      </c>
      <c r="C127" s="51" t="s">
        <v>121</v>
      </c>
      <c r="D127" s="37"/>
      <c r="E127" s="42"/>
      <c r="F127" s="52">
        <f>SUM(E128)</f>
        <v>22366982</v>
      </c>
      <c r="G127" s="53"/>
    </row>
    <row r="128" spans="2:6" ht="12.75">
      <c r="B128" s="54">
        <v>580134</v>
      </c>
      <c r="C128" s="55" t="s">
        <v>122</v>
      </c>
      <c r="D128" s="56"/>
      <c r="E128" s="42">
        <v>22366982</v>
      </c>
      <c r="F128" s="57"/>
    </row>
    <row r="129" spans="2:7" s="49" customFormat="1" ht="12.75">
      <c r="B129" s="50">
        <v>5805</v>
      </c>
      <c r="C129" s="51" t="s">
        <v>58</v>
      </c>
      <c r="D129" s="37"/>
      <c r="E129" s="42"/>
      <c r="F129" s="52">
        <f>SUM(E130)</f>
        <v>8823814.25</v>
      </c>
      <c r="G129" s="53"/>
    </row>
    <row r="130" spans="2:6" ht="12.75">
      <c r="B130" s="54">
        <v>580590</v>
      </c>
      <c r="C130" s="55" t="s">
        <v>123</v>
      </c>
      <c r="D130" s="56"/>
      <c r="E130" s="42">
        <v>8823814.25</v>
      </c>
      <c r="F130" s="57"/>
    </row>
    <row r="131" spans="2:7" s="49" customFormat="1" ht="12.75">
      <c r="B131" s="50">
        <v>5815</v>
      </c>
      <c r="C131" s="51" t="s">
        <v>62</v>
      </c>
      <c r="D131" s="37"/>
      <c r="E131" s="42"/>
      <c r="F131" s="52">
        <f>SUM(E132:E133)</f>
        <v>26314501</v>
      </c>
      <c r="G131" s="53"/>
    </row>
    <row r="132" spans="2:6" ht="12.75">
      <c r="B132" s="54">
        <v>581588</v>
      </c>
      <c r="C132" s="55" t="s">
        <v>124</v>
      </c>
      <c r="D132" s="56"/>
      <c r="E132" s="42">
        <v>26314363</v>
      </c>
      <c r="F132" s="57"/>
    </row>
    <row r="133" spans="2:6" ht="13.5" thickBot="1">
      <c r="B133" s="54">
        <v>581593</v>
      </c>
      <c r="C133" s="55" t="s">
        <v>125</v>
      </c>
      <c r="D133" s="56"/>
      <c r="E133" s="42">
        <v>138</v>
      </c>
      <c r="F133" s="57"/>
    </row>
    <row r="134" spans="2:7" s="66" customFormat="1" ht="17.25" thickBot="1" thickTop="1">
      <c r="B134" s="65"/>
      <c r="C134" s="41" t="s">
        <v>126</v>
      </c>
      <c r="D134" s="37"/>
      <c r="E134" s="42"/>
      <c r="F134" s="60"/>
      <c r="G134" s="61">
        <f>SUM(G55:G133)</f>
        <v>14035617592.3</v>
      </c>
    </row>
    <row r="135" ht="14.25" thickBot="1" thickTop="1"/>
    <row r="136" spans="2:7" s="66" customFormat="1" ht="17.25" thickBot="1" thickTop="1">
      <c r="B136" s="65"/>
      <c r="C136" s="41" t="s">
        <v>127</v>
      </c>
      <c r="D136" s="37"/>
      <c r="E136" s="42"/>
      <c r="F136" s="60"/>
      <c r="G136" s="61">
        <f>G52-G134</f>
        <v>3348600807.3199997</v>
      </c>
    </row>
    <row r="137" spans="2:7" s="66" customFormat="1" ht="16.5" thickTop="1">
      <c r="B137" s="65"/>
      <c r="C137" s="41"/>
      <c r="D137" s="37"/>
      <c r="E137" s="42"/>
      <c r="F137" s="60"/>
      <c r="G137" s="67"/>
    </row>
    <row r="138" spans="2:7" s="66" customFormat="1" ht="15.75">
      <c r="B138" s="65"/>
      <c r="C138" s="41"/>
      <c r="D138" s="37"/>
      <c r="E138" s="60"/>
      <c r="F138" s="60"/>
      <c r="G138" s="67"/>
    </row>
    <row r="141" spans="3:7" ht="12.75">
      <c r="C141" s="68" t="s">
        <v>128</v>
      </c>
      <c r="E141" s="175" t="s">
        <v>129</v>
      </c>
      <c r="F141" s="175"/>
      <c r="G141" s="175"/>
    </row>
    <row r="142" spans="2:7" s="70" customFormat="1" ht="12.75">
      <c r="B142" s="69"/>
      <c r="C142" s="70" t="s">
        <v>12</v>
      </c>
      <c r="D142" s="71"/>
      <c r="E142" s="176" t="s">
        <v>422</v>
      </c>
      <c r="F142" s="176"/>
      <c r="G142" s="176"/>
    </row>
    <row r="143" spans="2:7" s="68" customFormat="1" ht="12.75">
      <c r="B143" s="72"/>
      <c r="C143" s="68" t="s">
        <v>11</v>
      </c>
      <c r="D143" s="63"/>
      <c r="E143" s="175" t="s">
        <v>423</v>
      </c>
      <c r="F143" s="175"/>
      <c r="G143" s="175"/>
    </row>
  </sheetData>
  <sheetProtection/>
  <mergeCells count="10">
    <mergeCell ref="E141:G141"/>
    <mergeCell ref="E142:G142"/>
    <mergeCell ref="E143:G143"/>
    <mergeCell ref="B2:G2"/>
    <mergeCell ref="B3:G3"/>
    <mergeCell ref="B4:G4"/>
    <mergeCell ref="B5:G5"/>
    <mergeCell ref="B6:G6"/>
    <mergeCell ref="B7:G7"/>
    <mergeCell ref="E9:G9"/>
  </mergeCells>
  <printOptions horizontalCentered="1" verticalCentered="1"/>
  <pageMargins left="0.7480314960629921" right="0.7480314960629921" top="0.984251968503937" bottom="0.984251968503937" header="0.5118110236220472" footer="0.5118110236220472"/>
  <pageSetup horizontalDpi="600" verticalDpi="600" orientation="portrait" scale="60" r:id="rId2"/>
  <headerFooter>
    <oddFooter>&amp;C&amp;P</oddFooter>
  </headerFooter>
  <rowBreaks count="1" manualBreakCount="1">
    <brk id="70" max="7" man="1"/>
  </rowBreaks>
  <drawing r:id="rId1"/>
</worksheet>
</file>

<file path=xl/worksheets/sheet3.xml><?xml version="1.0" encoding="utf-8"?>
<worksheet xmlns="http://schemas.openxmlformats.org/spreadsheetml/2006/main" xmlns:r="http://schemas.openxmlformats.org/officeDocument/2006/relationships">
  <sheetPr>
    <tabColor rgb="FFFFFF00"/>
  </sheetPr>
  <dimension ref="A2:E359"/>
  <sheetViews>
    <sheetView showGridLines="0" zoomScaleSheetLayoutView="75" zoomScalePageLayoutView="0" workbookViewId="0" topLeftCell="A1">
      <selection activeCell="E8" sqref="E8"/>
    </sheetView>
  </sheetViews>
  <sheetFormatPr defaultColWidth="11.421875" defaultRowHeight="12.75"/>
  <cols>
    <col min="1" max="1" width="2.57421875" style="163" customWidth="1"/>
    <col min="2" max="2" width="61.00390625" style="1" customWidth="1"/>
    <col min="3" max="3" width="37.7109375" style="118" customWidth="1"/>
    <col min="4" max="4" width="1.8515625" style="1" customWidth="1"/>
    <col min="5" max="5" width="19.00390625" style="1" bestFit="1" customWidth="1"/>
    <col min="6" max="6" width="19.421875" style="1" bestFit="1" customWidth="1"/>
    <col min="7" max="16384" width="11.421875" style="1" customWidth="1"/>
  </cols>
  <sheetData>
    <row r="1" ht="25.5" customHeight="1"/>
    <row r="2" spans="1:3" s="2" customFormat="1" ht="28.5" customHeight="1">
      <c r="A2" s="163"/>
      <c r="B2" s="190" t="s">
        <v>307</v>
      </c>
      <c r="C2" s="190"/>
    </row>
    <row r="3" spans="1:3" s="2" customFormat="1" ht="20.25">
      <c r="A3" s="163"/>
      <c r="B3" s="191" t="s">
        <v>0</v>
      </c>
      <c r="C3" s="191"/>
    </row>
    <row r="4" spans="1:3" s="2" customFormat="1" ht="16.5" customHeight="1">
      <c r="A4" s="163"/>
      <c r="B4" s="191" t="s">
        <v>426</v>
      </c>
      <c r="C4" s="191"/>
    </row>
    <row r="5" spans="1:3" s="2" customFormat="1" ht="12.75">
      <c r="A5" s="163"/>
      <c r="B5" s="3"/>
      <c r="C5" s="119"/>
    </row>
    <row r="6" spans="1:3" s="2" customFormat="1" ht="60" customHeight="1">
      <c r="A6" s="163"/>
      <c r="B6" s="192" t="s">
        <v>427</v>
      </c>
      <c r="C6" s="192"/>
    </row>
    <row r="7" spans="1:3" s="2" customFormat="1" ht="5.25" customHeight="1">
      <c r="A7" s="163"/>
      <c r="B7" s="141"/>
      <c r="C7" s="141"/>
    </row>
    <row r="8" spans="1:3" s="4" customFormat="1" ht="194.25" customHeight="1">
      <c r="A8" s="163"/>
      <c r="B8" s="193" t="s">
        <v>403</v>
      </c>
      <c r="C8" s="193"/>
    </row>
    <row r="9" spans="1:3" s="4" customFormat="1" ht="6" customHeight="1">
      <c r="A9" s="163"/>
      <c r="B9" s="142"/>
      <c r="C9" s="142"/>
    </row>
    <row r="10" spans="1:3" s="4" customFormat="1" ht="101.25" customHeight="1">
      <c r="A10" s="163"/>
      <c r="B10" s="187" t="s">
        <v>13</v>
      </c>
      <c r="C10" s="187"/>
    </row>
    <row r="11" spans="1:3" s="4" customFormat="1" ht="6" customHeight="1">
      <c r="A11" s="163"/>
      <c r="B11" s="143"/>
      <c r="C11" s="143"/>
    </row>
    <row r="12" spans="1:3" s="2" customFormat="1" ht="73.5" customHeight="1">
      <c r="A12" s="163"/>
      <c r="B12" s="187" t="s">
        <v>309</v>
      </c>
      <c r="C12" s="187"/>
    </row>
    <row r="13" spans="1:3" s="2" customFormat="1" ht="8.25" customHeight="1">
      <c r="A13" s="163"/>
      <c r="B13" s="143"/>
      <c r="C13" s="143"/>
    </row>
    <row r="14" spans="1:3" s="2" customFormat="1" ht="57" customHeight="1">
      <c r="A14" s="163"/>
      <c r="B14" s="187" t="s">
        <v>14</v>
      </c>
      <c r="C14" s="187"/>
    </row>
    <row r="15" spans="1:3" s="2" customFormat="1" ht="6" customHeight="1">
      <c r="A15" s="163"/>
      <c r="B15" s="143"/>
      <c r="C15" s="143"/>
    </row>
    <row r="16" spans="1:3" s="2" customFormat="1" ht="44.25" customHeight="1">
      <c r="A16" s="163"/>
      <c r="B16" s="193" t="s">
        <v>15</v>
      </c>
      <c r="C16" s="187"/>
    </row>
    <row r="17" spans="1:3" s="2" customFormat="1" ht="6" customHeight="1">
      <c r="A17" s="163"/>
      <c r="B17" s="142"/>
      <c r="C17" s="143"/>
    </row>
    <row r="18" spans="1:3" s="2" customFormat="1" ht="82.5" customHeight="1">
      <c r="A18" s="163"/>
      <c r="B18" s="187" t="s">
        <v>16</v>
      </c>
      <c r="C18" s="187"/>
    </row>
    <row r="19" spans="1:3" s="2" customFormat="1" ht="6" customHeight="1">
      <c r="A19" s="163"/>
      <c r="B19" s="143"/>
      <c r="C19" s="143"/>
    </row>
    <row r="20" spans="1:3" s="2" customFormat="1" ht="103.5" customHeight="1">
      <c r="A20" s="163"/>
      <c r="B20" s="193" t="s">
        <v>439</v>
      </c>
      <c r="C20" s="187"/>
    </row>
    <row r="21" spans="1:3" s="2" customFormat="1" ht="5.25" customHeight="1">
      <c r="A21" s="163"/>
      <c r="B21" s="5"/>
      <c r="C21" s="120"/>
    </row>
    <row r="22" spans="1:3" s="2" customFormat="1" ht="18">
      <c r="A22" s="163"/>
      <c r="B22" s="189" t="s">
        <v>303</v>
      </c>
      <c r="C22" s="189"/>
    </row>
    <row r="23" spans="1:3" s="2" customFormat="1" ht="6" customHeight="1">
      <c r="A23" s="163"/>
      <c r="B23" s="7"/>
      <c r="C23" s="120"/>
    </row>
    <row r="24" spans="1:3" s="2" customFormat="1" ht="105" customHeight="1">
      <c r="A24" s="163"/>
      <c r="B24" s="192" t="s">
        <v>17</v>
      </c>
      <c r="C24" s="192"/>
    </row>
    <row r="25" spans="1:3" s="2" customFormat="1" ht="30" customHeight="1">
      <c r="A25" s="163"/>
      <c r="B25" s="196" t="s">
        <v>424</v>
      </c>
      <c r="C25" s="196"/>
    </row>
    <row r="26" spans="1:3" s="2" customFormat="1" ht="6" customHeight="1">
      <c r="A26" s="163"/>
      <c r="B26" s="6"/>
      <c r="C26" s="120"/>
    </row>
    <row r="27" spans="1:3" s="2" customFormat="1" ht="15.75">
      <c r="A27" s="163"/>
      <c r="B27" s="8" t="s">
        <v>1</v>
      </c>
      <c r="C27" s="8">
        <v>41274</v>
      </c>
    </row>
    <row r="28" spans="1:3" s="115" customFormat="1" ht="18" customHeight="1">
      <c r="A28" s="164"/>
      <c r="B28" s="27" t="s">
        <v>312</v>
      </c>
      <c r="C28" s="121">
        <f>C29</f>
        <v>59709</v>
      </c>
    </row>
    <row r="29" spans="1:3" s="113" customFormat="1" ht="18" customHeight="1">
      <c r="A29" s="165"/>
      <c r="B29" s="114" t="s">
        <v>135</v>
      </c>
      <c r="C29" s="122">
        <f>+'BALANCE GENERAL 2012'!E14</f>
        <v>59709</v>
      </c>
    </row>
    <row r="30" spans="1:3" s="115" customFormat="1" ht="18" customHeight="1">
      <c r="A30" s="164"/>
      <c r="B30" s="27" t="s">
        <v>311</v>
      </c>
      <c r="C30" s="121">
        <f>C31+C35</f>
        <v>3356460291.32</v>
      </c>
    </row>
    <row r="31" spans="1:3" s="115" customFormat="1" ht="18" customHeight="1">
      <c r="A31" s="164"/>
      <c r="B31" s="27" t="s">
        <v>310</v>
      </c>
      <c r="C31" s="121">
        <f>SUM(C32:C34)</f>
        <v>1484570212.23</v>
      </c>
    </row>
    <row r="32" spans="1:3" s="113" customFormat="1" ht="18" customHeight="1">
      <c r="A32" s="165"/>
      <c r="B32" s="114" t="s">
        <v>314</v>
      </c>
      <c r="C32" s="122">
        <v>1057539427.27</v>
      </c>
    </row>
    <row r="33" spans="1:3" s="113" customFormat="1" ht="18" customHeight="1">
      <c r="A33" s="165"/>
      <c r="B33" s="114" t="s">
        <v>315</v>
      </c>
      <c r="C33" s="122">
        <v>424510442.43</v>
      </c>
    </row>
    <row r="34" spans="1:3" s="113" customFormat="1" ht="18" customHeight="1">
      <c r="A34" s="165"/>
      <c r="B34" s="114" t="s">
        <v>316</v>
      </c>
      <c r="C34" s="122">
        <v>2520342.53</v>
      </c>
    </row>
    <row r="35" spans="1:3" s="115" customFormat="1" ht="18" customHeight="1">
      <c r="A35" s="164"/>
      <c r="B35" s="27" t="s">
        <v>2</v>
      </c>
      <c r="C35" s="121">
        <f>SUM(C36:C37)</f>
        <v>1871890079.0900002</v>
      </c>
    </row>
    <row r="36" spans="1:3" s="113" customFormat="1" ht="18" customHeight="1">
      <c r="A36" s="165"/>
      <c r="B36" s="114" t="s">
        <v>314</v>
      </c>
      <c r="C36" s="122">
        <v>1477776569.73</v>
      </c>
    </row>
    <row r="37" spans="1:3" s="113" customFormat="1" ht="18" customHeight="1">
      <c r="A37" s="165"/>
      <c r="B37" s="114" t="s">
        <v>315</v>
      </c>
      <c r="C37" s="122">
        <v>394113509.36</v>
      </c>
    </row>
    <row r="38" spans="1:3" s="2" customFormat="1" ht="15.75">
      <c r="A38" s="163"/>
      <c r="B38" s="9" t="s">
        <v>313</v>
      </c>
      <c r="C38" s="123">
        <f>C28+C30</f>
        <v>3356520000.32</v>
      </c>
    </row>
    <row r="39" spans="1:3" s="2" customFormat="1" ht="6" customHeight="1">
      <c r="A39" s="163"/>
      <c r="B39" s="10"/>
      <c r="C39" s="124"/>
    </row>
    <row r="40" spans="1:3" s="2" customFormat="1" ht="24.75" customHeight="1">
      <c r="A40" s="163"/>
      <c r="B40" s="189" t="s">
        <v>304</v>
      </c>
      <c r="C40" s="189"/>
    </row>
    <row r="41" spans="1:3" s="2" customFormat="1" ht="6" customHeight="1">
      <c r="A41" s="163"/>
      <c r="B41" s="7"/>
      <c r="C41" s="125"/>
    </row>
    <row r="42" spans="1:3" s="4" customFormat="1" ht="45.75" customHeight="1">
      <c r="A42" s="163"/>
      <c r="B42" s="194" t="s">
        <v>353</v>
      </c>
      <c r="C42" s="194"/>
    </row>
    <row r="43" spans="1:3" s="4" customFormat="1" ht="6" customHeight="1">
      <c r="A43" s="163"/>
      <c r="B43" s="16"/>
      <c r="C43" s="16"/>
    </row>
    <row r="44" spans="1:3" s="2" customFormat="1" ht="15.75">
      <c r="A44" s="163"/>
      <c r="B44" s="8" t="s">
        <v>1</v>
      </c>
      <c r="C44" s="8">
        <v>41274</v>
      </c>
    </row>
    <row r="45" spans="1:3" s="115" customFormat="1" ht="18" customHeight="1">
      <c r="A45" s="164"/>
      <c r="B45" s="148" t="s">
        <v>352</v>
      </c>
      <c r="C45" s="121">
        <f>C46</f>
        <v>27000000</v>
      </c>
    </row>
    <row r="46" spans="1:3" s="113" customFormat="1" ht="18" customHeight="1">
      <c r="A46" s="165"/>
      <c r="B46" s="114" t="s">
        <v>351</v>
      </c>
      <c r="C46" s="122">
        <f>+'BALANCE GENERAL 2012'!E20</f>
        <v>27000000</v>
      </c>
    </row>
    <row r="47" spans="1:3" s="2" customFormat="1" ht="6" customHeight="1">
      <c r="A47" s="163"/>
      <c r="B47" s="11"/>
      <c r="C47" s="127" t="e">
        <f>+#REF!-#REF!</f>
        <v>#REF!</v>
      </c>
    </row>
    <row r="48" spans="1:3" s="2" customFormat="1" ht="18">
      <c r="A48" s="163"/>
      <c r="B48" s="189" t="s">
        <v>305</v>
      </c>
      <c r="C48" s="189"/>
    </row>
    <row r="49" spans="1:3" s="2" customFormat="1" ht="6" customHeight="1">
      <c r="A49" s="163"/>
      <c r="B49" s="12"/>
      <c r="C49" s="120"/>
    </row>
    <row r="50" spans="1:3" s="2" customFormat="1" ht="114" customHeight="1">
      <c r="A50" s="163"/>
      <c r="B50" s="187" t="s">
        <v>404</v>
      </c>
      <c r="C50" s="195"/>
    </row>
    <row r="51" spans="1:3" s="2" customFormat="1" ht="6" customHeight="1">
      <c r="A51" s="163"/>
      <c r="B51" s="13"/>
      <c r="C51" s="120"/>
    </row>
    <row r="52" spans="1:3" s="2" customFormat="1" ht="15.75">
      <c r="A52" s="163"/>
      <c r="B52" s="8" t="s">
        <v>1</v>
      </c>
      <c r="C52" s="8">
        <v>41274</v>
      </c>
    </row>
    <row r="53" spans="1:3" s="115" customFormat="1" ht="18" customHeight="1">
      <c r="A53" s="166"/>
      <c r="B53" s="27" t="s">
        <v>147</v>
      </c>
      <c r="C53" s="121">
        <f>C54</f>
        <v>1068127800.09</v>
      </c>
    </row>
    <row r="54" spans="1:3" s="113" customFormat="1" ht="18" customHeight="1">
      <c r="A54" s="167">
        <v>130507</v>
      </c>
      <c r="B54" s="149" t="s">
        <v>30</v>
      </c>
      <c r="C54" s="126">
        <f>VLOOKUP(A54,'BALANCE GENERAL 2012'!$B$11:$E$200,4,0)</f>
        <v>1068127800.09</v>
      </c>
    </row>
    <row r="55" spans="1:3" s="115" customFormat="1" ht="18" customHeight="1">
      <c r="A55" s="166"/>
      <c r="B55" s="27" t="s">
        <v>148</v>
      </c>
      <c r="C55" s="121">
        <f>SUM(C56:C57)</f>
        <v>393378831.91</v>
      </c>
    </row>
    <row r="56" spans="1:3" s="115" customFormat="1" ht="18" customHeight="1">
      <c r="A56" s="167">
        <v>131007</v>
      </c>
      <c r="B56" s="149" t="s">
        <v>30</v>
      </c>
      <c r="C56" s="126">
        <f>VLOOKUP(A56,'BALANCE GENERAL 2012'!$B$11:$E$200,4,0)</f>
        <v>370786831.91</v>
      </c>
    </row>
    <row r="57" spans="1:3" s="113" customFormat="1" ht="18" customHeight="1">
      <c r="A57" s="167">
        <v>131008</v>
      </c>
      <c r="B57" s="149" t="s">
        <v>31</v>
      </c>
      <c r="C57" s="126">
        <f>VLOOKUP(A57,'BALANCE GENERAL 2012'!$B$11:$E$200,4,0)</f>
        <v>22592000</v>
      </c>
    </row>
    <row r="58" spans="1:3" s="2" customFormat="1" ht="15.75">
      <c r="A58" s="163"/>
      <c r="B58" s="9" t="s">
        <v>313</v>
      </c>
      <c r="C58" s="123">
        <f>C53+C55</f>
        <v>1461506632</v>
      </c>
    </row>
    <row r="59" spans="1:3" s="2" customFormat="1" ht="6" customHeight="1">
      <c r="A59" s="163"/>
      <c r="B59" s="150"/>
      <c r="C59" s="151"/>
    </row>
    <row r="60" spans="1:3" s="2" customFormat="1" ht="18">
      <c r="A60" s="163"/>
      <c r="B60" s="189" t="s">
        <v>306</v>
      </c>
      <c r="C60" s="189"/>
    </row>
    <row r="61" spans="1:3" s="2" customFormat="1" ht="6" customHeight="1">
      <c r="A61" s="163"/>
      <c r="B61" s="7"/>
      <c r="C61" s="120"/>
    </row>
    <row r="62" spans="1:3" s="2" customFormat="1" ht="99" customHeight="1">
      <c r="A62" s="163"/>
      <c r="B62" s="192" t="s">
        <v>18</v>
      </c>
      <c r="C62" s="192"/>
    </row>
    <row r="63" spans="1:3" s="2" customFormat="1" ht="6" customHeight="1">
      <c r="A63" s="163"/>
      <c r="B63" s="5"/>
      <c r="C63" s="120"/>
    </row>
    <row r="64" spans="1:3" s="2" customFormat="1" ht="15.75">
      <c r="A64" s="163"/>
      <c r="B64" s="8" t="s">
        <v>1</v>
      </c>
      <c r="C64" s="8">
        <v>41274</v>
      </c>
    </row>
    <row r="65" spans="1:3" s="115" customFormat="1" ht="18" customHeight="1">
      <c r="A65" s="166"/>
      <c r="B65" s="27" t="s">
        <v>151</v>
      </c>
      <c r="C65" s="121">
        <f>SUM(C66:C67)</f>
        <v>184803432.75</v>
      </c>
    </row>
    <row r="66" spans="1:3" s="113" customFormat="1" ht="18" customHeight="1">
      <c r="A66" s="167">
        <v>140101</v>
      </c>
      <c r="B66" s="149" t="s">
        <v>152</v>
      </c>
      <c r="C66" s="126">
        <f>VLOOKUP(A66,'BALANCE GENERAL 2012'!$B$11:$E$200,4,0)</f>
        <v>184783432.75</v>
      </c>
    </row>
    <row r="67" spans="1:3" s="115" customFormat="1" ht="18" customHeight="1">
      <c r="A67" s="167">
        <v>140190</v>
      </c>
      <c r="B67" s="149" t="s">
        <v>153</v>
      </c>
      <c r="C67" s="126">
        <f>VLOOKUP(A67,'BALANCE GENERAL 2012'!$B$11:$E$200,4,0)</f>
        <v>20000</v>
      </c>
    </row>
    <row r="68" spans="1:3" s="115" customFormat="1" ht="18" customHeight="1">
      <c r="A68" s="166"/>
      <c r="B68" s="27" t="s">
        <v>154</v>
      </c>
      <c r="C68" s="121">
        <f>SUM(C69:C71)</f>
        <v>350518679.29</v>
      </c>
    </row>
    <row r="69" spans="1:3" s="115" customFormat="1" ht="18" customHeight="1">
      <c r="A69" s="167">
        <v>141311</v>
      </c>
      <c r="B69" s="149" t="s">
        <v>419</v>
      </c>
      <c r="C69" s="126">
        <f>VLOOKUP(A69,'BALANCE GENERAL 2012'!$B$11:$E$200,4,0)</f>
        <v>325193714.47</v>
      </c>
    </row>
    <row r="70" spans="1:3" s="115" customFormat="1" ht="18" customHeight="1">
      <c r="A70" s="167">
        <v>141312</v>
      </c>
      <c r="B70" s="149" t="s">
        <v>155</v>
      </c>
      <c r="C70" s="126">
        <f>VLOOKUP(A70,'BALANCE GENERAL 2012'!$B$11:$E$200,4,0)</f>
        <v>16638540.8</v>
      </c>
    </row>
    <row r="71" spans="1:3" s="115" customFormat="1" ht="18" customHeight="1">
      <c r="A71" s="167">
        <v>141314</v>
      </c>
      <c r="B71" s="149" t="s">
        <v>56</v>
      </c>
      <c r="C71" s="126">
        <f>VLOOKUP(A71,'BALANCE GENERAL 2012'!$B$11:$E$200,4,0)</f>
        <v>8686424.02</v>
      </c>
    </row>
    <row r="72" spans="1:3" s="2" customFormat="1" ht="15.75">
      <c r="A72" s="163"/>
      <c r="B72" s="9" t="s">
        <v>313</v>
      </c>
      <c r="C72" s="123">
        <f>C65+C68</f>
        <v>535322112.04</v>
      </c>
    </row>
    <row r="73" spans="1:3" s="2" customFormat="1" ht="6" customHeight="1">
      <c r="A73" s="163"/>
      <c r="B73" s="150"/>
      <c r="C73" s="151"/>
    </row>
    <row r="74" spans="2:3" ht="18">
      <c r="B74" s="189" t="s">
        <v>297</v>
      </c>
      <c r="C74" s="189"/>
    </row>
    <row r="75" spans="2:3" ht="6" customHeight="1">
      <c r="B75" s="19"/>
      <c r="C75" s="128"/>
    </row>
    <row r="76" spans="2:3" ht="69.75" customHeight="1">
      <c r="B76" s="197" t="s">
        <v>19</v>
      </c>
      <c r="C76" s="197"/>
    </row>
    <row r="77" spans="2:3" ht="6" customHeight="1">
      <c r="B77" s="21"/>
      <c r="C77" s="129"/>
    </row>
    <row r="78" spans="1:3" s="2" customFormat="1" ht="15.75">
      <c r="A78" s="163"/>
      <c r="B78" s="8" t="s">
        <v>3</v>
      </c>
      <c r="C78" s="8">
        <f>+$C$27</f>
        <v>41274</v>
      </c>
    </row>
    <row r="79" spans="1:3" s="17" customFormat="1" ht="18" customHeight="1">
      <c r="A79" s="167">
        <v>160501</v>
      </c>
      <c r="B79" s="22" t="s">
        <v>159</v>
      </c>
      <c r="C79" s="126">
        <f>VLOOKUP(A79,'BALANCE GENERAL 2012'!$B$11:$E$200,4,0)</f>
        <v>223534553</v>
      </c>
    </row>
    <row r="80" spans="1:3" s="17" customFormat="1" ht="18" customHeight="1">
      <c r="A80" s="167">
        <v>160502</v>
      </c>
      <c r="B80" s="22" t="s">
        <v>160</v>
      </c>
      <c r="C80" s="126">
        <f>VLOOKUP(A80,'BALANCE GENERAL 2012'!$B$11:$E$200,4,0)</f>
        <v>1216244519</v>
      </c>
    </row>
    <row r="81" spans="1:3" s="17" customFormat="1" ht="18" customHeight="1">
      <c r="A81" s="167">
        <v>160503</v>
      </c>
      <c r="B81" s="22" t="s">
        <v>161</v>
      </c>
      <c r="C81" s="126">
        <f>VLOOKUP(A81,'BALANCE GENERAL 2012'!$B$11:$E$200,4,0)</f>
        <v>8680500</v>
      </c>
    </row>
    <row r="82" spans="1:3" s="2" customFormat="1" ht="15.75">
      <c r="A82" s="163"/>
      <c r="B82" s="9" t="s">
        <v>4</v>
      </c>
      <c r="C82" s="123">
        <f>SUM(C79:C81)</f>
        <v>1448459572</v>
      </c>
    </row>
    <row r="83" spans="1:3" s="17" customFormat="1" ht="18" customHeight="1">
      <c r="A83" s="167">
        <v>161501</v>
      </c>
      <c r="B83" s="22" t="s">
        <v>163</v>
      </c>
      <c r="C83" s="126">
        <f>VLOOKUP(A83,'BALANCE GENERAL 2012'!$B$11:$E$200,4,0)</f>
        <v>80540602</v>
      </c>
    </row>
    <row r="84" spans="1:3" s="17" customFormat="1" ht="18" customHeight="1">
      <c r="A84" s="167">
        <v>161504</v>
      </c>
      <c r="B84" s="22" t="s">
        <v>164</v>
      </c>
      <c r="C84" s="126">
        <f>VLOOKUP(A84,'BALANCE GENERAL 2012'!$B$11:$E$200,4,0)</f>
        <v>15705100</v>
      </c>
    </row>
    <row r="85" spans="1:3" s="17" customFormat="1" ht="18" customHeight="1">
      <c r="A85" s="167">
        <v>161505</v>
      </c>
      <c r="B85" s="22" t="s">
        <v>165</v>
      </c>
      <c r="C85" s="126">
        <f>VLOOKUP(A85,'BALANCE GENERAL 2012'!$B$11:$E$200,4,0)</f>
        <v>15830000</v>
      </c>
    </row>
    <row r="86" spans="1:3" s="2" customFormat="1" ht="15.75">
      <c r="A86" s="163"/>
      <c r="B86" s="9" t="s">
        <v>5</v>
      </c>
      <c r="C86" s="123">
        <f>SUM(C83:C85)</f>
        <v>112075702</v>
      </c>
    </row>
    <row r="87" spans="1:3" s="17" customFormat="1" ht="18" customHeight="1">
      <c r="A87" s="167">
        <v>162005</v>
      </c>
      <c r="B87" s="22" t="s">
        <v>167</v>
      </c>
      <c r="C87" s="126">
        <f>VLOOKUP(A87,'BALANCE GENERAL 2012'!$B$11:$E$200,4,0)</f>
        <v>46684000</v>
      </c>
    </row>
    <row r="88" spans="1:3" s="2" customFormat="1" ht="15.75">
      <c r="A88" s="163"/>
      <c r="B88" s="9" t="s">
        <v>341</v>
      </c>
      <c r="C88" s="123">
        <f>SUM(C87:C87)</f>
        <v>46684000</v>
      </c>
    </row>
    <row r="89" spans="1:3" s="23" customFormat="1" ht="18" customHeight="1">
      <c r="A89" s="167">
        <v>164001</v>
      </c>
      <c r="B89" s="22" t="s">
        <v>169</v>
      </c>
      <c r="C89" s="126">
        <f>VLOOKUP(A89,'BALANCE GENERAL 2012'!$B$11:$E$200,4,0)</f>
        <v>713071106.49</v>
      </c>
    </row>
    <row r="90" spans="1:3" s="23" customFormat="1" ht="18" customHeight="1">
      <c r="A90" s="167">
        <v>164002</v>
      </c>
      <c r="B90" s="22" t="s">
        <v>170</v>
      </c>
      <c r="C90" s="126">
        <f>VLOOKUP(A90,'BALANCE GENERAL 2012'!$B$11:$E$200,4,0)</f>
        <v>134202602.04</v>
      </c>
    </row>
    <row r="91" spans="1:3" s="23" customFormat="1" ht="18" customHeight="1">
      <c r="A91" s="167">
        <v>164006</v>
      </c>
      <c r="B91" s="22" t="s">
        <v>171</v>
      </c>
      <c r="C91" s="126">
        <f>VLOOKUP(A91,'BALANCE GENERAL 2012'!$B$11:$E$200,4,0)</f>
        <v>84518245</v>
      </c>
    </row>
    <row r="92" spans="1:3" s="23" customFormat="1" ht="18" customHeight="1">
      <c r="A92" s="167">
        <v>164009</v>
      </c>
      <c r="B92" s="22" t="s">
        <v>172</v>
      </c>
      <c r="C92" s="126">
        <f>VLOOKUP(A92,'BALANCE GENERAL 2012'!$B$11:$E$200,4,0)</f>
        <v>4008629033.01</v>
      </c>
    </row>
    <row r="93" spans="1:3" s="23" customFormat="1" ht="18" customHeight="1">
      <c r="A93" s="167">
        <v>164010</v>
      </c>
      <c r="B93" s="22" t="s">
        <v>173</v>
      </c>
      <c r="C93" s="126">
        <f>VLOOKUP(A93,'BALANCE GENERAL 2012'!$B$11:$E$200,4,0)</f>
        <v>256768016</v>
      </c>
    </row>
    <row r="94" spans="1:3" s="17" customFormat="1" ht="18" customHeight="1">
      <c r="A94" s="167">
        <v>164019</v>
      </c>
      <c r="B94" s="22" t="s">
        <v>174</v>
      </c>
      <c r="C94" s="126">
        <f>VLOOKUP(A94,'BALANCE GENERAL 2012'!$B$11:$E$200,4,0)</f>
        <v>1531927078.8</v>
      </c>
    </row>
    <row r="95" spans="1:3" s="17" customFormat="1" ht="18" customHeight="1">
      <c r="A95" s="167">
        <v>164090</v>
      </c>
      <c r="B95" s="22" t="s">
        <v>175</v>
      </c>
      <c r="C95" s="126">
        <f>VLOOKUP(A95,'BALANCE GENERAL 2012'!$B$11:$E$200,4,0)</f>
        <v>725180040</v>
      </c>
    </row>
    <row r="96" spans="1:3" s="17" customFormat="1" ht="18" customHeight="1">
      <c r="A96" s="168"/>
      <c r="B96" s="116" t="s">
        <v>6</v>
      </c>
      <c r="C96" s="130">
        <f>SUM(C89:C95)</f>
        <v>7454296121.34</v>
      </c>
    </row>
    <row r="97" spans="1:3" s="17" customFormat="1" ht="15">
      <c r="A97" s="167">
        <v>168501</v>
      </c>
      <c r="B97" s="24" t="s">
        <v>7</v>
      </c>
      <c r="C97" s="126">
        <f>VLOOKUP(A97,'BALANCE GENERAL 2012'!$B$11:$E$200,4,0)</f>
        <v>-1038529618</v>
      </c>
    </row>
    <row r="98" spans="1:3" s="2" customFormat="1" ht="15.75">
      <c r="A98" s="163"/>
      <c r="B98" s="9" t="s">
        <v>319</v>
      </c>
      <c r="C98" s="123">
        <f>SUM(C96:C97)</f>
        <v>6415766503.34</v>
      </c>
    </row>
    <row r="99" spans="1:3" s="17" customFormat="1" ht="18" customHeight="1">
      <c r="A99" s="167">
        <v>164502</v>
      </c>
      <c r="B99" s="24" t="s">
        <v>177</v>
      </c>
      <c r="C99" s="126">
        <f>VLOOKUP(A99,'BALANCE GENERAL 2012'!$B$11:$E$200,4,0)</f>
        <v>694772061.34</v>
      </c>
    </row>
    <row r="100" spans="1:3" s="17" customFormat="1" ht="18" customHeight="1">
      <c r="A100" s="167">
        <v>164504</v>
      </c>
      <c r="B100" s="24" t="s">
        <v>178</v>
      </c>
      <c r="C100" s="126">
        <f>VLOOKUP(A100,'BALANCE GENERAL 2012'!$B$11:$E$200,4,0)</f>
        <v>42839550</v>
      </c>
    </row>
    <row r="101" spans="1:3" s="17" customFormat="1" ht="18" customHeight="1">
      <c r="A101" s="167">
        <v>164513</v>
      </c>
      <c r="B101" s="24" t="s">
        <v>179</v>
      </c>
      <c r="C101" s="126">
        <f>VLOOKUP(A101,'BALANCE GENERAL 2012'!$B$11:$E$200,4,0)</f>
        <v>1629120642.5</v>
      </c>
    </row>
    <row r="102" spans="1:3" s="17" customFormat="1" ht="18" customHeight="1">
      <c r="A102" s="167">
        <v>164590</v>
      </c>
      <c r="B102" s="24" t="s">
        <v>180</v>
      </c>
      <c r="C102" s="126">
        <f>VLOOKUP(A102,'BALANCE GENERAL 2012'!$B$11:$E$200,4,0)</f>
        <v>701468442</v>
      </c>
    </row>
    <row r="103" spans="1:3" s="17" customFormat="1" ht="15.75">
      <c r="A103" s="168"/>
      <c r="B103" s="117" t="s">
        <v>317</v>
      </c>
      <c r="C103" s="130">
        <f>SUM(C99:C102)</f>
        <v>3068200695.84</v>
      </c>
    </row>
    <row r="104" spans="1:3" s="17" customFormat="1" ht="18" customHeight="1">
      <c r="A104" s="167">
        <v>168502</v>
      </c>
      <c r="B104" s="24" t="s">
        <v>323</v>
      </c>
      <c r="C104" s="126">
        <f>VLOOKUP(A104,'BALANCE GENERAL 2012'!$B$11:$E$200,4,0)</f>
        <v>-1278492111</v>
      </c>
    </row>
    <row r="105" spans="1:3" s="2" customFormat="1" ht="15.75">
      <c r="A105" s="163"/>
      <c r="B105" s="9" t="s">
        <v>318</v>
      </c>
      <c r="C105" s="123">
        <f>+C103+C104</f>
        <v>1789708584.8400002</v>
      </c>
    </row>
    <row r="106" spans="1:3" s="17" customFormat="1" ht="18" customHeight="1">
      <c r="A106" s="167">
        <v>165007</v>
      </c>
      <c r="B106" s="24" t="s">
        <v>182</v>
      </c>
      <c r="C106" s="126">
        <f>VLOOKUP(A106,'BALANCE GENERAL 2012'!$B$11:$E$200,4,0)</f>
        <v>834152007</v>
      </c>
    </row>
    <row r="107" spans="1:3" s="17" customFormat="1" ht="18" customHeight="1">
      <c r="A107" s="167">
        <v>165008</v>
      </c>
      <c r="B107" s="24" t="s">
        <v>183</v>
      </c>
      <c r="C107" s="126">
        <f>VLOOKUP(A107,'BALANCE GENERAL 2012'!$B$11:$E$200,4,0)</f>
        <v>54949999</v>
      </c>
    </row>
    <row r="108" spans="1:3" s="17" customFormat="1" ht="18" customHeight="1">
      <c r="A108" s="167">
        <v>165009</v>
      </c>
      <c r="B108" s="24" t="s">
        <v>184</v>
      </c>
      <c r="C108" s="126">
        <f>VLOOKUP(A108,'BALANCE GENERAL 2012'!$B$11:$E$200,4,0)</f>
        <v>374432986</v>
      </c>
    </row>
    <row r="109" spans="1:3" s="17" customFormat="1" ht="18" customHeight="1">
      <c r="A109" s="167">
        <v>165090</v>
      </c>
      <c r="B109" s="24" t="s">
        <v>185</v>
      </c>
      <c r="C109" s="126">
        <f>VLOOKUP(A109,'BALANCE GENERAL 2012'!$B$11:$E$200,4,0)</f>
        <v>107898625</v>
      </c>
    </row>
    <row r="110" spans="1:3" s="2" customFormat="1" ht="15.75">
      <c r="A110" s="163"/>
      <c r="B110" s="117" t="s">
        <v>320</v>
      </c>
      <c r="C110" s="130">
        <f>SUM(C106:C109)</f>
        <v>1371433617</v>
      </c>
    </row>
    <row r="111" spans="1:3" s="17" customFormat="1" ht="18" customHeight="1">
      <c r="A111" s="167">
        <v>168503</v>
      </c>
      <c r="B111" s="24" t="s">
        <v>321</v>
      </c>
      <c r="C111" s="126">
        <f>VLOOKUP(A111,'BALANCE GENERAL 2012'!$B$11:$E$200,4,0)</f>
        <v>-651910395</v>
      </c>
    </row>
    <row r="112" spans="1:3" s="2" customFormat="1" ht="15.75">
      <c r="A112" s="163"/>
      <c r="B112" s="9" t="s">
        <v>322</v>
      </c>
      <c r="C112" s="123">
        <f>SUM(C110:C111)</f>
        <v>719523222</v>
      </c>
    </row>
    <row r="113" spans="1:3" s="17" customFormat="1" ht="18" customHeight="1">
      <c r="A113" s="167">
        <v>165501</v>
      </c>
      <c r="B113" s="24" t="s">
        <v>187</v>
      </c>
      <c r="C113" s="126">
        <f>VLOOKUP(A113,'BALANCE GENERAL 2012'!$B$11:$E$200,4,0)</f>
        <v>410788000</v>
      </c>
    </row>
    <row r="114" spans="1:3" s="17" customFormat="1" ht="18" customHeight="1">
      <c r="A114" s="167">
        <v>165506</v>
      </c>
      <c r="B114" s="24" t="s">
        <v>188</v>
      </c>
      <c r="C114" s="126">
        <f>VLOOKUP(A114,'BALANCE GENERAL 2012'!$B$11:$E$200,4,0)</f>
        <v>9000000</v>
      </c>
    </row>
    <row r="115" spans="1:3" s="17" customFormat="1" ht="18" customHeight="1">
      <c r="A115" s="167">
        <v>165590</v>
      </c>
      <c r="B115" s="24" t="s">
        <v>189</v>
      </c>
      <c r="C115" s="126">
        <f>VLOOKUP(A115,'BALANCE GENERAL 2012'!$B$11:$E$200,4,0)</f>
        <v>7311644</v>
      </c>
    </row>
    <row r="116" spans="1:3" s="2" customFormat="1" ht="15.75">
      <c r="A116" s="163"/>
      <c r="B116" s="117" t="s">
        <v>324</v>
      </c>
      <c r="C116" s="130">
        <f>SUM(C113:C115)</f>
        <v>427099644</v>
      </c>
    </row>
    <row r="117" spans="1:3" s="17" customFormat="1" ht="18" customHeight="1">
      <c r="A117" s="167">
        <v>168504</v>
      </c>
      <c r="B117" s="24" t="s">
        <v>325</v>
      </c>
      <c r="C117" s="126">
        <f>VLOOKUP(A117,'BALANCE GENERAL 2012'!$B$11:$E$200,4,0)</f>
        <v>-89130146</v>
      </c>
    </row>
    <row r="118" spans="1:3" s="2" customFormat="1" ht="15.75">
      <c r="A118" s="163"/>
      <c r="B118" s="9" t="s">
        <v>326</v>
      </c>
      <c r="C118" s="123">
        <f>SUM(C116:C117)</f>
        <v>337969498</v>
      </c>
    </row>
    <row r="119" spans="1:3" s="17" customFormat="1" ht="18" customHeight="1">
      <c r="A119" s="167">
        <v>166005</v>
      </c>
      <c r="B119" s="24" t="s">
        <v>191</v>
      </c>
      <c r="C119" s="126">
        <f>VLOOKUP(A119,'BALANCE GENERAL 2012'!$B$11:$E$200,4,0)</f>
        <v>22907678</v>
      </c>
    </row>
    <row r="120" spans="1:3" s="17" customFormat="1" ht="18" customHeight="1">
      <c r="A120" s="167">
        <v>166090</v>
      </c>
      <c r="B120" s="24" t="s">
        <v>192</v>
      </c>
      <c r="C120" s="126">
        <f>VLOOKUP(A120,'BALANCE GENERAL 2012'!$B$11:$E$200,4,0)</f>
        <v>48929150</v>
      </c>
    </row>
    <row r="121" spans="1:3" s="2" customFormat="1" ht="15.75">
      <c r="A121" s="163"/>
      <c r="B121" s="117" t="s">
        <v>327</v>
      </c>
      <c r="C121" s="130">
        <f>SUM(C119:C120)</f>
        <v>71836828</v>
      </c>
    </row>
    <row r="122" spans="1:3" s="17" customFormat="1" ht="18" customHeight="1">
      <c r="A122" s="167">
        <v>168505</v>
      </c>
      <c r="B122" s="24" t="s">
        <v>328</v>
      </c>
      <c r="C122" s="126">
        <f>VLOOKUP(A122,'BALANCE GENERAL 2012'!$B$11:$E$200,4,0)</f>
        <v>-67307737</v>
      </c>
    </row>
    <row r="123" spans="1:3" s="2" customFormat="1" ht="15.75">
      <c r="A123" s="163"/>
      <c r="B123" s="9" t="s">
        <v>329</v>
      </c>
      <c r="C123" s="123">
        <f>SUM(C121:C122)</f>
        <v>4529091</v>
      </c>
    </row>
    <row r="124" spans="1:3" s="17" customFormat="1" ht="18" customHeight="1">
      <c r="A124" s="167">
        <v>166501</v>
      </c>
      <c r="B124" s="24" t="s">
        <v>194</v>
      </c>
      <c r="C124" s="126">
        <f>VLOOKUP(A124,'BALANCE GENERAL 2012'!$B$11:$E$200,4,0)</f>
        <v>106207803</v>
      </c>
    </row>
    <row r="125" spans="1:3" s="17" customFormat="1" ht="18" customHeight="1">
      <c r="A125" s="167">
        <v>166502</v>
      </c>
      <c r="B125" s="24" t="s">
        <v>195</v>
      </c>
      <c r="C125" s="126">
        <f>VLOOKUP(A125,'BALANCE GENERAL 2012'!$B$11:$E$200,4,0)</f>
        <v>18706404</v>
      </c>
    </row>
    <row r="126" spans="1:3" s="17" customFormat="1" ht="18" customHeight="1">
      <c r="A126" s="167">
        <v>166590</v>
      </c>
      <c r="B126" s="24" t="s">
        <v>196</v>
      </c>
      <c r="C126" s="126">
        <f>VLOOKUP(A126,'BALANCE GENERAL 2012'!$B$11:$E$200,4,0)</f>
        <v>7341900</v>
      </c>
    </row>
    <row r="127" spans="1:3" s="2" customFormat="1" ht="15.75">
      <c r="A127" s="163"/>
      <c r="B127" s="117" t="s">
        <v>330</v>
      </c>
      <c r="C127" s="130">
        <f>SUM(C124:C126)</f>
        <v>132256107</v>
      </c>
    </row>
    <row r="128" spans="1:3" s="17" customFormat="1" ht="15">
      <c r="A128" s="167">
        <v>168506</v>
      </c>
      <c r="B128" s="24" t="s">
        <v>331</v>
      </c>
      <c r="C128" s="126">
        <f>VLOOKUP(A128,'BALANCE GENERAL 2012'!$B$11:$E$200,4,0)</f>
        <v>-96814732</v>
      </c>
    </row>
    <row r="129" spans="1:3" s="2" customFormat="1" ht="15.75">
      <c r="A129" s="163"/>
      <c r="B129" s="9" t="s">
        <v>332</v>
      </c>
      <c r="C129" s="123">
        <f>SUM(C127:C128)</f>
        <v>35441375</v>
      </c>
    </row>
    <row r="130" spans="1:3" s="17" customFormat="1" ht="18" customHeight="1">
      <c r="A130" s="167">
        <v>167002</v>
      </c>
      <c r="B130" s="24" t="s">
        <v>198</v>
      </c>
      <c r="C130" s="126">
        <f>VLOOKUP(A130,'BALANCE GENERAL 2012'!$B$11:$E$200,4,0)</f>
        <v>292962480</v>
      </c>
    </row>
    <row r="131" spans="1:3" s="17" customFormat="1" ht="18" customHeight="1">
      <c r="A131" s="167">
        <v>167004</v>
      </c>
      <c r="B131" s="24" t="s">
        <v>199</v>
      </c>
      <c r="C131" s="126">
        <f>VLOOKUP(A131,'BALANCE GENERAL 2012'!$B$11:$E$200,4,0)</f>
        <v>27469600</v>
      </c>
    </row>
    <row r="132" spans="1:3" s="17" customFormat="1" ht="18" customHeight="1">
      <c r="A132" s="167">
        <v>167005</v>
      </c>
      <c r="B132" s="24" t="s">
        <v>200</v>
      </c>
      <c r="C132" s="126">
        <f>VLOOKUP(A132,'BALANCE GENERAL 2012'!$B$11:$E$200,4,0)</f>
        <v>3085000</v>
      </c>
    </row>
    <row r="133" spans="1:3" s="17" customFormat="1" ht="18" customHeight="1">
      <c r="A133" s="167">
        <v>167090</v>
      </c>
      <c r="B133" s="24" t="s">
        <v>201</v>
      </c>
      <c r="C133" s="126">
        <f>VLOOKUP(A133,'BALANCE GENERAL 2012'!$B$11:$E$200,4,0)</f>
        <v>71706000</v>
      </c>
    </row>
    <row r="134" spans="1:3" s="2" customFormat="1" ht="15.75">
      <c r="A134" s="163"/>
      <c r="B134" s="117" t="s">
        <v>333</v>
      </c>
      <c r="C134" s="130">
        <f>SUM(C130:C133)</f>
        <v>395223080</v>
      </c>
    </row>
    <row r="135" spans="1:3" s="17" customFormat="1" ht="31.5" customHeight="1">
      <c r="A135" s="167">
        <v>168507</v>
      </c>
      <c r="B135" s="24" t="s">
        <v>334</v>
      </c>
      <c r="C135" s="126">
        <f>VLOOKUP(A135,'BALANCE GENERAL 2012'!$B$11:$E$200,4,0)</f>
        <v>-393013738</v>
      </c>
    </row>
    <row r="136" spans="1:3" s="2" customFormat="1" ht="15.75">
      <c r="A136" s="163"/>
      <c r="B136" s="9" t="s">
        <v>335</v>
      </c>
      <c r="C136" s="123">
        <f>SUM(C134:C135)</f>
        <v>2209342</v>
      </c>
    </row>
    <row r="137" spans="1:3" s="17" customFormat="1" ht="18" customHeight="1">
      <c r="A137" s="167">
        <v>167502</v>
      </c>
      <c r="B137" s="24" t="s">
        <v>203</v>
      </c>
      <c r="C137" s="126">
        <f>VLOOKUP(A137,'BALANCE GENERAL 2012'!$B$11:$E$200,4,0)</f>
        <v>751430213</v>
      </c>
    </row>
    <row r="138" spans="1:3" s="2" customFormat="1" ht="15.75">
      <c r="A138" s="163"/>
      <c r="B138" s="117" t="s">
        <v>336</v>
      </c>
      <c r="C138" s="130">
        <f>SUM(C137:C137)</f>
        <v>751430213</v>
      </c>
    </row>
    <row r="139" spans="1:3" s="17" customFormat="1" ht="31.5" customHeight="1">
      <c r="A139" s="167">
        <v>168508</v>
      </c>
      <c r="B139" s="24" t="s">
        <v>338</v>
      </c>
      <c r="C139" s="126">
        <f>VLOOKUP(A139,'BALANCE GENERAL 2012'!$B$11:$E$200,4,0)</f>
        <v>-474226043</v>
      </c>
    </row>
    <row r="140" spans="1:3" s="2" customFormat="1" ht="15.75">
      <c r="A140" s="163"/>
      <c r="B140" s="9" t="s">
        <v>337</v>
      </c>
      <c r="C140" s="123">
        <f>SUM(C138:C139)</f>
        <v>277204170</v>
      </c>
    </row>
    <row r="141" spans="1:3" s="2" customFormat="1" ht="15.75">
      <c r="A141" s="163"/>
      <c r="B141" s="9" t="s">
        <v>340</v>
      </c>
      <c r="C141" s="123">
        <f>C82+C86+C88+C96+C103+C110+C116+C121+C127+C134+C138</f>
        <v>15278995580.18</v>
      </c>
    </row>
    <row r="142" spans="1:3" s="2" customFormat="1" ht="15.75">
      <c r="A142" s="163"/>
      <c r="B142" s="9" t="s">
        <v>8</v>
      </c>
      <c r="C142" s="123">
        <f>C97+C104+C111+C117+C122+C128+C135+C139</f>
        <v>-4089424520</v>
      </c>
    </row>
    <row r="143" spans="1:3" s="2" customFormat="1" ht="15.75">
      <c r="A143" s="163"/>
      <c r="B143" s="9" t="s">
        <v>339</v>
      </c>
      <c r="C143" s="123">
        <f>C141+C142</f>
        <v>11189571060.18</v>
      </c>
    </row>
    <row r="144" spans="2:3" ht="6" customHeight="1">
      <c r="B144" s="32"/>
      <c r="C144" s="128"/>
    </row>
    <row r="145" spans="2:3" ht="18">
      <c r="B145" s="189" t="s">
        <v>9</v>
      </c>
      <c r="C145" s="189"/>
    </row>
    <row r="146" spans="2:3" ht="18" customHeight="1">
      <c r="B146" s="186" t="s">
        <v>10</v>
      </c>
      <c r="C146" s="186"/>
    </row>
    <row r="147" spans="2:3" ht="6" customHeight="1">
      <c r="B147" s="20"/>
      <c r="C147" s="128"/>
    </row>
    <row r="148" spans="2:3" ht="18">
      <c r="B148" s="189" t="s">
        <v>299</v>
      </c>
      <c r="C148" s="189"/>
    </row>
    <row r="149" spans="2:3" ht="6" customHeight="1">
      <c r="B149" s="19"/>
      <c r="C149" s="128"/>
    </row>
    <row r="150" spans="2:3" ht="58.5" customHeight="1">
      <c r="B150" s="197" t="s">
        <v>308</v>
      </c>
      <c r="C150" s="197"/>
    </row>
    <row r="151" spans="2:3" ht="6" customHeight="1">
      <c r="B151" s="19"/>
      <c r="C151" s="128"/>
    </row>
    <row r="152" spans="1:3" s="2" customFormat="1" ht="14.25">
      <c r="A152" s="163"/>
      <c r="B152" s="186" t="s">
        <v>432</v>
      </c>
      <c r="C152" s="186"/>
    </row>
    <row r="153" spans="1:3" s="2" customFormat="1" ht="6" customHeight="1">
      <c r="A153" s="163"/>
      <c r="B153" s="139"/>
      <c r="C153" s="139"/>
    </row>
    <row r="154" spans="1:3" s="2" customFormat="1" ht="15.75">
      <c r="A154" s="163"/>
      <c r="B154" s="8" t="s">
        <v>375</v>
      </c>
      <c r="C154" s="8">
        <f>+$C$27</f>
        <v>41274</v>
      </c>
    </row>
    <row r="155" spans="1:3" s="23" customFormat="1" ht="18" customHeight="1">
      <c r="A155" s="167">
        <v>170501</v>
      </c>
      <c r="B155" s="22" t="s">
        <v>211</v>
      </c>
      <c r="C155" s="126">
        <f>VLOOKUP(A155,'BALANCE GENERAL 2012'!$B$11:$E$200,4,0)</f>
        <v>384810927</v>
      </c>
    </row>
    <row r="156" spans="1:3" s="23" customFormat="1" ht="18" customHeight="1">
      <c r="A156" s="167">
        <v>171001</v>
      </c>
      <c r="B156" s="22" t="s">
        <v>211</v>
      </c>
      <c r="C156" s="126">
        <f>VLOOKUP(A156,'BALANCE GENERAL 2012'!$B$11:$E$200,4,0)</f>
        <v>3259576266.1</v>
      </c>
    </row>
    <row r="157" spans="1:3" s="17" customFormat="1" ht="18" customHeight="1">
      <c r="A157" s="168"/>
      <c r="B157" s="116" t="s">
        <v>354</v>
      </c>
      <c r="C157" s="130">
        <f>SUM(C155:C156)</f>
        <v>3644387193.1</v>
      </c>
    </row>
    <row r="158" spans="1:3" s="17" customFormat="1" ht="15">
      <c r="A158" s="167">
        <v>178501</v>
      </c>
      <c r="B158" s="24" t="s">
        <v>355</v>
      </c>
      <c r="C158" s="126">
        <f>VLOOKUP(A158,'BALANCE GENERAL 2012'!$B$11:$E$200,4,0)</f>
        <v>-240815128</v>
      </c>
    </row>
    <row r="159" spans="1:3" s="2" customFormat="1" ht="15.75">
      <c r="A159" s="163"/>
      <c r="B159" s="9" t="s">
        <v>356</v>
      </c>
      <c r="C159" s="123">
        <f>SUM(C157:C158)</f>
        <v>3403572065.1</v>
      </c>
    </row>
    <row r="160" spans="1:3" s="17" customFormat="1" ht="18" customHeight="1">
      <c r="A160" s="167">
        <v>170504</v>
      </c>
      <c r="B160" s="22" t="s">
        <v>212</v>
      </c>
      <c r="C160" s="126">
        <f>VLOOKUP(A160,'BALANCE GENERAL 2012'!$B$11:$E$200,4,0)</f>
        <v>135363094</v>
      </c>
    </row>
    <row r="161" spans="1:3" s="17" customFormat="1" ht="18" customHeight="1">
      <c r="A161" s="167">
        <v>171004</v>
      </c>
      <c r="B161" s="22" t="s">
        <v>212</v>
      </c>
      <c r="C161" s="126">
        <f>VLOOKUP(A161,'BALANCE GENERAL 2012'!$B$11:$E$200,4,0)</f>
        <v>17554900</v>
      </c>
    </row>
    <row r="162" spans="1:3" s="17" customFormat="1" ht="18" customHeight="1">
      <c r="A162" s="167">
        <v>172004</v>
      </c>
      <c r="B162" s="22" t="s">
        <v>212</v>
      </c>
      <c r="C162" s="126">
        <f>VLOOKUP(A162,'BALANCE GENERAL 2012'!$B$11:$E$200,4,0)</f>
        <v>23800000</v>
      </c>
    </row>
    <row r="163" spans="1:3" s="17" customFormat="1" ht="15.75">
      <c r="A163" s="168"/>
      <c r="B163" s="117" t="s">
        <v>359</v>
      </c>
      <c r="C163" s="130">
        <f>SUM(C160:C162)</f>
        <v>176717994</v>
      </c>
    </row>
    <row r="164" spans="1:3" s="17" customFormat="1" ht="18" customHeight="1">
      <c r="A164" s="167">
        <v>178504</v>
      </c>
      <c r="B164" s="24" t="s">
        <v>357</v>
      </c>
      <c r="C164" s="126">
        <f>VLOOKUP(A164,'BALANCE GENERAL 2012'!$B$11:$E$200,4,0)</f>
        <v>-3339000</v>
      </c>
    </row>
    <row r="165" spans="1:3" s="2" customFormat="1" ht="15.75">
      <c r="A165" s="163"/>
      <c r="B165" s="9" t="s">
        <v>358</v>
      </c>
      <c r="C165" s="123">
        <f>+C163+C164</f>
        <v>173378994</v>
      </c>
    </row>
    <row r="166" spans="1:3" s="17" customFormat="1" ht="18" customHeight="1">
      <c r="A166" s="167">
        <v>171005</v>
      </c>
      <c r="B166" s="24" t="s">
        <v>216</v>
      </c>
      <c r="C166" s="126">
        <f>VLOOKUP(A166,'BALANCE GENERAL 2012'!$B$11:$E$200,4,0)</f>
        <v>75536000</v>
      </c>
    </row>
    <row r="167" spans="1:3" s="2" customFormat="1" ht="15.75">
      <c r="A167" s="163"/>
      <c r="B167" s="117" t="s">
        <v>360</v>
      </c>
      <c r="C167" s="130">
        <f>SUM(C166:C166)</f>
        <v>75536000</v>
      </c>
    </row>
    <row r="168" spans="1:3" s="17" customFormat="1" ht="18" customHeight="1">
      <c r="A168" s="167">
        <v>178505</v>
      </c>
      <c r="B168" s="24" t="s">
        <v>361</v>
      </c>
      <c r="C168" s="126">
        <f>VLOOKUP(A168,'BALANCE GENERAL 2012'!$B$11:$E$200,4,0)</f>
        <v>-3021000</v>
      </c>
    </row>
    <row r="169" spans="1:3" s="2" customFormat="1" ht="15.75">
      <c r="A169" s="163"/>
      <c r="B169" s="9" t="s">
        <v>362</v>
      </c>
      <c r="C169" s="123">
        <f>SUM(C167:C168)</f>
        <v>72515000</v>
      </c>
    </row>
    <row r="170" spans="1:3" s="17" customFormat="1" ht="18" customHeight="1">
      <c r="A170" s="167">
        <v>171002</v>
      </c>
      <c r="B170" s="24" t="s">
        <v>215</v>
      </c>
      <c r="C170" s="126">
        <f>VLOOKUP(A170,'BALANCE GENERAL 2012'!$B$11:$E$200,4,0)</f>
        <v>32814552</v>
      </c>
    </row>
    <row r="171" spans="1:3" s="2" customFormat="1" ht="15.75">
      <c r="A171" s="163"/>
      <c r="B171" s="117" t="s">
        <v>367</v>
      </c>
      <c r="C171" s="130">
        <f>SUM(C170:C170)</f>
        <v>32814552</v>
      </c>
    </row>
    <row r="172" spans="1:3" s="17" customFormat="1" ht="18" customHeight="1">
      <c r="A172" s="167"/>
      <c r="B172" s="24" t="s">
        <v>366</v>
      </c>
      <c r="C172" s="126">
        <v>0</v>
      </c>
    </row>
    <row r="173" spans="1:3" s="2" customFormat="1" ht="15.75">
      <c r="A173" s="163"/>
      <c r="B173" s="9" t="s">
        <v>368</v>
      </c>
      <c r="C173" s="123">
        <f>SUM(C171:C172)</f>
        <v>32814552</v>
      </c>
    </row>
    <row r="174" spans="1:3" s="17" customFormat="1" ht="39.75" customHeight="1">
      <c r="A174" s="167">
        <v>170590</v>
      </c>
      <c r="B174" s="22" t="s">
        <v>213</v>
      </c>
      <c r="C174" s="126">
        <f>VLOOKUP(A174,'BALANCE GENERAL 2012'!$B$11:$E$200,4,0)</f>
        <v>17992400</v>
      </c>
    </row>
    <row r="175" spans="1:3" s="17" customFormat="1" ht="18" customHeight="1">
      <c r="A175" s="167">
        <v>171090</v>
      </c>
      <c r="B175" s="22" t="s">
        <v>217</v>
      </c>
      <c r="C175" s="126">
        <f>VLOOKUP(A175,'BALANCE GENERAL 2012'!$B$11:$E$200,4,0)</f>
        <v>38556300</v>
      </c>
    </row>
    <row r="176" spans="1:3" s="2" customFormat="1" ht="15.75">
      <c r="A176" s="163"/>
      <c r="B176" s="117" t="s">
        <v>365</v>
      </c>
      <c r="C176" s="130">
        <f>SUM(C174:C175)</f>
        <v>56548700</v>
      </c>
    </row>
    <row r="177" spans="1:3" s="17" customFormat="1" ht="18" customHeight="1">
      <c r="A177" s="167">
        <v>178590</v>
      </c>
      <c r="B177" s="24" t="s">
        <v>363</v>
      </c>
      <c r="C177" s="126">
        <f>VLOOKUP(A177,'BALANCE GENERAL 2012'!$B$11:$E$200,4,0)</f>
        <v>-2262000</v>
      </c>
    </row>
    <row r="178" spans="1:3" s="2" customFormat="1" ht="15.75">
      <c r="A178" s="163"/>
      <c r="B178" s="9" t="s">
        <v>364</v>
      </c>
      <c r="C178" s="123">
        <f>SUM(C176:C177)</f>
        <v>54286700</v>
      </c>
    </row>
    <row r="179" spans="1:3" s="17" customFormat="1" ht="18" customHeight="1">
      <c r="A179" s="167">
        <v>171505</v>
      </c>
      <c r="B179" s="24" t="s">
        <v>219</v>
      </c>
      <c r="C179" s="126">
        <f>VLOOKUP(A179,'BALANCE GENERAL 2012'!$B$11:$E$200,4,0)</f>
        <v>28182941</v>
      </c>
    </row>
    <row r="180" spans="1:3" s="2" customFormat="1" ht="15.75">
      <c r="A180" s="163"/>
      <c r="B180" s="117" t="s">
        <v>369</v>
      </c>
      <c r="C180" s="130">
        <f>SUM(C179:C179)</f>
        <v>28182941</v>
      </c>
    </row>
    <row r="181" spans="1:3" s="17" customFormat="1" ht="18" customHeight="1">
      <c r="A181" s="167"/>
      <c r="B181" s="24" t="s">
        <v>370</v>
      </c>
      <c r="C181" s="126">
        <v>0</v>
      </c>
    </row>
    <row r="182" spans="1:3" s="2" customFormat="1" ht="15.75">
      <c r="A182" s="163"/>
      <c r="B182" s="9" t="s">
        <v>371</v>
      </c>
      <c r="C182" s="123">
        <f>SUM(C180:C181)</f>
        <v>28182941</v>
      </c>
    </row>
    <row r="183" spans="1:3" s="2" customFormat="1" ht="15.75">
      <c r="A183" s="163"/>
      <c r="B183" s="9" t="s">
        <v>372</v>
      </c>
      <c r="C183" s="123">
        <f>C157+C163+C167+C171+C176+C180</f>
        <v>4014187380.1</v>
      </c>
    </row>
    <row r="184" spans="1:3" s="2" customFormat="1" ht="15.75">
      <c r="A184" s="163"/>
      <c r="B184" s="9" t="s">
        <v>373</v>
      </c>
      <c r="C184" s="123">
        <f>C158+C164+C168+C172++C177+C181</f>
        <v>-249437128</v>
      </c>
    </row>
    <row r="185" spans="1:3" s="2" customFormat="1" ht="15.75">
      <c r="A185" s="163"/>
      <c r="B185" s="9" t="s">
        <v>374</v>
      </c>
      <c r="C185" s="123">
        <f>C183+C184</f>
        <v>3764750252.1</v>
      </c>
    </row>
    <row r="186" spans="2:3" ht="6" customHeight="1">
      <c r="B186" s="14"/>
      <c r="C186" s="124"/>
    </row>
    <row r="187" spans="2:3" ht="18">
      <c r="B187" s="189" t="s">
        <v>300</v>
      </c>
      <c r="C187" s="189"/>
    </row>
    <row r="188" spans="1:3" s="2" customFormat="1" ht="6" customHeight="1">
      <c r="A188" s="163"/>
      <c r="B188" s="11"/>
      <c r="C188" s="131"/>
    </row>
    <row r="189" spans="2:3" ht="72" customHeight="1">
      <c r="B189" s="197" t="s">
        <v>405</v>
      </c>
      <c r="C189" s="197"/>
    </row>
    <row r="190" spans="2:3" ht="6" customHeight="1">
      <c r="B190" s="19"/>
      <c r="C190" s="128"/>
    </row>
    <row r="191" spans="1:3" s="2" customFormat="1" ht="14.25" customHeight="1">
      <c r="A191" s="163"/>
      <c r="B191" s="186" t="s">
        <v>432</v>
      </c>
      <c r="C191" s="186"/>
    </row>
    <row r="192" spans="1:3" s="2" customFormat="1" ht="6" customHeight="1">
      <c r="A192" s="163"/>
      <c r="B192" s="139"/>
      <c r="C192" s="139"/>
    </row>
    <row r="193" spans="1:3" s="2" customFormat="1" ht="15.75">
      <c r="A193" s="163"/>
      <c r="B193" s="8" t="s">
        <v>376</v>
      </c>
      <c r="C193" s="8">
        <f>+$C$27</f>
        <v>41274</v>
      </c>
    </row>
    <row r="194" spans="1:3" s="152" customFormat="1" ht="18" customHeight="1">
      <c r="A194" s="166"/>
      <c r="B194" s="9" t="s">
        <v>225</v>
      </c>
      <c r="C194" s="123">
        <f>SUM(C195)</f>
        <v>6827277282.06</v>
      </c>
    </row>
    <row r="195" spans="1:3" s="23" customFormat="1" ht="18" customHeight="1">
      <c r="A195" s="167">
        <v>190102</v>
      </c>
      <c r="B195" s="24" t="s">
        <v>226</v>
      </c>
      <c r="C195" s="126">
        <f>VLOOKUP(A195,'BALANCE GENERAL 2012'!$B$11:$E$200,4,0)</f>
        <v>6827277282.06</v>
      </c>
    </row>
    <row r="196" spans="1:3" s="25" customFormat="1" ht="18" customHeight="1">
      <c r="A196" s="166"/>
      <c r="B196" s="9" t="s">
        <v>227</v>
      </c>
      <c r="C196" s="123">
        <f>SUM(C197)</f>
        <v>694851701</v>
      </c>
    </row>
    <row r="197" spans="1:3" s="17" customFormat="1" ht="15">
      <c r="A197" s="167">
        <v>190513</v>
      </c>
      <c r="B197" s="24" t="s">
        <v>228</v>
      </c>
      <c r="C197" s="126">
        <f>VLOOKUP(A197,'BALANCE GENERAL 2012'!$B$11:$E$200,4,0)</f>
        <v>694851701</v>
      </c>
    </row>
    <row r="198" spans="1:3" s="153" customFormat="1" ht="15.75">
      <c r="A198" s="166"/>
      <c r="B198" s="9" t="s">
        <v>229</v>
      </c>
      <c r="C198" s="123">
        <f>SUM(C199)</f>
        <v>26917000</v>
      </c>
    </row>
    <row r="199" spans="1:3" s="17" customFormat="1" ht="18" customHeight="1">
      <c r="A199" s="167">
        <v>192001</v>
      </c>
      <c r="B199" s="24" t="s">
        <v>230</v>
      </c>
      <c r="C199" s="126">
        <f>VLOOKUP(A199,'BALANCE GENERAL 2012'!$B$11:$E$200,4,0)</f>
        <v>26917000</v>
      </c>
    </row>
    <row r="200" spans="1:3" s="25" customFormat="1" ht="18" customHeight="1">
      <c r="A200" s="166"/>
      <c r="B200" s="9" t="s">
        <v>231</v>
      </c>
      <c r="C200" s="123">
        <f>SUM(C201)</f>
        <v>33505541</v>
      </c>
    </row>
    <row r="201" spans="1:3" s="17" customFormat="1" ht="18" customHeight="1">
      <c r="A201" s="167">
        <v>196090</v>
      </c>
      <c r="B201" s="24" t="s">
        <v>232</v>
      </c>
      <c r="C201" s="126">
        <f>VLOOKUP(A201,'BALANCE GENERAL 2012'!$B$11:$E$200,4,0)</f>
        <v>33505541</v>
      </c>
    </row>
    <row r="202" spans="1:3" s="25" customFormat="1" ht="15.75">
      <c r="A202" s="166"/>
      <c r="B202" s="9" t="s">
        <v>233</v>
      </c>
      <c r="C202" s="123">
        <f>SUM(C203)</f>
        <v>31068135</v>
      </c>
    </row>
    <row r="203" spans="1:3" s="17" customFormat="1" ht="18" customHeight="1">
      <c r="A203" s="167">
        <v>197008</v>
      </c>
      <c r="B203" s="24" t="s">
        <v>234</v>
      </c>
      <c r="C203" s="126">
        <f>VLOOKUP(A203,'BALANCE GENERAL 2012'!$B$11:$E$200,4,0)</f>
        <v>31068135</v>
      </c>
    </row>
    <row r="204" spans="1:3" s="2" customFormat="1" ht="15.75">
      <c r="A204" s="163"/>
      <c r="B204" s="117" t="s">
        <v>377</v>
      </c>
      <c r="C204" s="130">
        <f>SUM(C203:C203)</f>
        <v>31068135</v>
      </c>
    </row>
    <row r="205" spans="1:3" s="17" customFormat="1" ht="20.25" customHeight="1">
      <c r="A205" s="167">
        <v>197508</v>
      </c>
      <c r="B205" s="24" t="s">
        <v>378</v>
      </c>
      <c r="C205" s="126">
        <f>VLOOKUP(A205,'BALANCE GENERAL 2012'!$B$11:$E$200,4,0)</f>
        <v>-4614583.33</v>
      </c>
    </row>
    <row r="206" spans="1:3" s="2" customFormat="1" ht="15.75">
      <c r="A206" s="163"/>
      <c r="B206" s="9" t="s">
        <v>379</v>
      </c>
      <c r="C206" s="123">
        <f>SUM(C204:C205)</f>
        <v>26453551.67</v>
      </c>
    </row>
    <row r="207" spans="1:3" s="2" customFormat="1" ht="15.75">
      <c r="A207" s="163"/>
      <c r="B207" s="9" t="s">
        <v>380</v>
      </c>
      <c r="C207" s="123">
        <f>C194+C196+C198+C200+C202</f>
        <v>7613619659.06</v>
      </c>
    </row>
    <row r="208" spans="1:3" s="2" customFormat="1" ht="15.75">
      <c r="A208" s="163"/>
      <c r="B208" s="9" t="s">
        <v>373</v>
      </c>
      <c r="C208" s="123">
        <f>C205</f>
        <v>-4614583.33</v>
      </c>
    </row>
    <row r="209" spans="1:3" s="2" customFormat="1" ht="15.75">
      <c r="A209" s="163"/>
      <c r="B209" s="9" t="s">
        <v>381</v>
      </c>
      <c r="C209" s="123">
        <f>C207+C208</f>
        <v>7609005075.7300005</v>
      </c>
    </row>
    <row r="210" spans="1:3" s="2" customFormat="1" ht="6" customHeight="1">
      <c r="A210" s="163"/>
      <c r="B210" s="150"/>
      <c r="C210" s="151"/>
    </row>
    <row r="211" spans="2:3" ht="42.75" customHeight="1">
      <c r="B211" s="198" t="s">
        <v>301</v>
      </c>
      <c r="C211" s="198"/>
    </row>
    <row r="212" spans="2:3" ht="5.25" customHeight="1">
      <c r="B212" s="19"/>
      <c r="C212" s="128"/>
    </row>
    <row r="213" spans="2:3" ht="15" customHeight="1" hidden="1">
      <c r="B213" s="19"/>
      <c r="C213" s="128"/>
    </row>
    <row r="214" spans="2:3" ht="56.25" customHeight="1">
      <c r="B214" s="187" t="s">
        <v>406</v>
      </c>
      <c r="C214" s="187"/>
    </row>
    <row r="215" spans="2:3" ht="6" customHeight="1">
      <c r="B215" s="28"/>
      <c r="C215" s="128"/>
    </row>
    <row r="216" spans="2:3" ht="15" customHeight="1">
      <c r="B216" s="186" t="s">
        <v>432</v>
      </c>
      <c r="C216" s="186"/>
    </row>
    <row r="217" spans="2:3" ht="6" customHeight="1">
      <c r="B217" s="29"/>
      <c r="C217" s="132"/>
    </row>
    <row r="218" spans="1:3" s="2" customFormat="1" ht="24.75" customHeight="1">
      <c r="A218" s="163"/>
      <c r="B218" s="8" t="s">
        <v>1</v>
      </c>
      <c r="C218" s="8">
        <f>+$C$27</f>
        <v>41274</v>
      </c>
    </row>
    <row r="219" spans="1:3" s="25" customFormat="1" ht="33" customHeight="1">
      <c r="A219" s="166"/>
      <c r="B219" s="154" t="s">
        <v>239</v>
      </c>
      <c r="C219" s="121">
        <f>SUM(C220)</f>
        <v>173333366</v>
      </c>
    </row>
    <row r="220" spans="1:3" s="17" customFormat="1" ht="15">
      <c r="A220" s="167">
        <v>220333</v>
      </c>
      <c r="B220" s="18" t="s">
        <v>384</v>
      </c>
      <c r="C220" s="126">
        <f>VLOOKUP(A220,'BALANCE GENERAL 2012'!$B$11:$E$200,4,0)</f>
        <v>173333366</v>
      </c>
    </row>
    <row r="221" spans="1:3" s="155" customFormat="1" ht="15">
      <c r="A221" s="165"/>
      <c r="B221" s="156" t="s">
        <v>383</v>
      </c>
      <c r="C221" s="122">
        <v>253333326</v>
      </c>
    </row>
    <row r="222" spans="1:3" s="155" customFormat="1" ht="15">
      <c r="A222" s="165"/>
      <c r="B222" s="156" t="s">
        <v>382</v>
      </c>
      <c r="C222" s="122">
        <v>-79999960</v>
      </c>
    </row>
    <row r="223" spans="2:3" ht="6" customHeight="1">
      <c r="B223" s="14"/>
      <c r="C223" s="133"/>
    </row>
    <row r="224" spans="2:3" ht="18" customHeight="1">
      <c r="B224" s="189" t="s">
        <v>385</v>
      </c>
      <c r="C224" s="189"/>
    </row>
    <row r="225" spans="2:3" ht="6.75" customHeight="1">
      <c r="B225" s="20"/>
      <c r="C225" s="128"/>
    </row>
    <row r="226" spans="2:3" ht="60.75" customHeight="1">
      <c r="B226" s="187" t="s">
        <v>407</v>
      </c>
      <c r="C226" s="187"/>
    </row>
    <row r="227" spans="2:3" ht="6" customHeight="1">
      <c r="B227" s="143"/>
      <c r="C227" s="143"/>
    </row>
    <row r="228" spans="2:3" ht="15" customHeight="1">
      <c r="B228" s="186" t="s">
        <v>432</v>
      </c>
      <c r="C228" s="186"/>
    </row>
    <row r="229" spans="2:3" ht="6" customHeight="1">
      <c r="B229" s="143"/>
      <c r="C229" s="128"/>
    </row>
    <row r="230" spans="1:3" s="2" customFormat="1" ht="24.75" customHeight="1">
      <c r="A230" s="163"/>
      <c r="B230" s="8" t="s">
        <v>1</v>
      </c>
      <c r="C230" s="8">
        <f>+$C$27</f>
        <v>41274</v>
      </c>
    </row>
    <row r="231" spans="1:3" s="2" customFormat="1" ht="17.25" customHeight="1">
      <c r="A231" s="163"/>
      <c r="B231" s="154" t="s">
        <v>103</v>
      </c>
      <c r="C231" s="121">
        <f>SUM(C232)</f>
        <v>55734000</v>
      </c>
    </row>
    <row r="232" spans="1:3" s="2" customFormat="1" ht="15" customHeight="1">
      <c r="A232" s="163">
        <v>271005</v>
      </c>
      <c r="B232" s="18" t="s">
        <v>268</v>
      </c>
      <c r="C232" s="126">
        <f>VLOOKUP(A232,'BALANCE GENERAL 2012'!$B$11:$E$200,4,0)</f>
        <v>55734000</v>
      </c>
    </row>
    <row r="233" spans="1:3" s="25" customFormat="1" ht="18" customHeight="1">
      <c r="A233" s="166"/>
      <c r="B233" s="154" t="s">
        <v>269</v>
      </c>
      <c r="C233" s="121">
        <f>SUM(C234:C240)</f>
        <v>47450551</v>
      </c>
    </row>
    <row r="234" spans="1:3" s="25" customFormat="1" ht="15" customHeight="1">
      <c r="A234" s="167">
        <v>271501</v>
      </c>
      <c r="B234" s="18" t="s">
        <v>77</v>
      </c>
      <c r="C234" s="126">
        <f>VLOOKUP(A234,'BALANCE GENERAL 2012'!$B$11:$E$200,4,0)</f>
        <v>7531470</v>
      </c>
    </row>
    <row r="235" spans="1:3" s="25" customFormat="1" ht="15.75">
      <c r="A235" s="167">
        <v>271502</v>
      </c>
      <c r="B235" s="18" t="s">
        <v>262</v>
      </c>
      <c r="C235" s="126">
        <f>VLOOKUP(A235,'BALANCE GENERAL 2012'!$B$11:$E$200,4,0)</f>
        <v>712594</v>
      </c>
    </row>
    <row r="236" spans="1:3" s="25" customFormat="1" ht="15.75">
      <c r="A236" s="167">
        <v>271503</v>
      </c>
      <c r="B236" s="18" t="s">
        <v>74</v>
      </c>
      <c r="C236" s="126">
        <f>VLOOKUP(A236,'BALANCE GENERAL 2012'!$B$11:$E$200,4,0)</f>
        <v>16301385</v>
      </c>
    </row>
    <row r="237" spans="1:3" s="25" customFormat="1" ht="15.75">
      <c r="A237" s="167">
        <v>271506</v>
      </c>
      <c r="B237" s="18" t="s">
        <v>72</v>
      </c>
      <c r="C237" s="126">
        <f>VLOOKUP(A237,'BALANCE GENERAL 2012'!$B$11:$E$200,4,0)</f>
        <v>16301385</v>
      </c>
    </row>
    <row r="238" spans="1:3" s="25" customFormat="1" ht="15.75">
      <c r="A238" s="167">
        <v>271507</v>
      </c>
      <c r="B238" s="18" t="s">
        <v>76</v>
      </c>
      <c r="C238" s="126">
        <f>VLOOKUP(A238,'BALANCE GENERAL 2012'!$B$11:$E$200,4,0)</f>
        <v>2195864</v>
      </c>
    </row>
    <row r="239" spans="1:3" s="25" customFormat="1" ht="15.75">
      <c r="A239" s="167">
        <v>271509</v>
      </c>
      <c r="B239" s="18" t="s">
        <v>73</v>
      </c>
      <c r="C239" s="126">
        <f>VLOOKUP(A239,'BALANCE GENERAL 2012'!$B$11:$E$200,4,0)</f>
        <v>3120165</v>
      </c>
    </row>
    <row r="240" spans="1:3" s="25" customFormat="1" ht="15.75">
      <c r="A240" s="167">
        <v>271590</v>
      </c>
      <c r="B240" s="18" t="s">
        <v>270</v>
      </c>
      <c r="C240" s="126">
        <f>VLOOKUP(A240,'BALANCE GENERAL 2012'!$B$11:$E$200,4,0)</f>
        <v>1287688</v>
      </c>
    </row>
    <row r="241" spans="1:3" s="25" customFormat="1" ht="15.75">
      <c r="A241" s="166"/>
      <c r="B241" s="154" t="s">
        <v>271</v>
      </c>
      <c r="C241" s="121">
        <f>SUM(C242:C246)</f>
        <v>92647240</v>
      </c>
    </row>
    <row r="242" spans="1:3" s="25" customFormat="1" ht="15.75">
      <c r="A242" s="167">
        <v>272003</v>
      </c>
      <c r="B242" s="18" t="s">
        <v>272</v>
      </c>
      <c r="C242" s="126">
        <f>VLOOKUP(A242,'BALANCE GENERAL 2012'!$B$11:$E$200,4,0)</f>
        <v>2647240</v>
      </c>
    </row>
    <row r="243" spans="1:3" s="25" customFormat="1" ht="15.75">
      <c r="A243" s="167">
        <v>272005</v>
      </c>
      <c r="B243" s="18" t="s">
        <v>433</v>
      </c>
      <c r="C243" s="126">
        <f>VLOOKUP(A243,'BALANCE GENERAL 2012'!$B$11:$E$200,4,0)</f>
        <v>19646820902.1</v>
      </c>
    </row>
    <row r="244" spans="1:3" s="25" customFormat="1" ht="15.75">
      <c r="A244" s="167">
        <v>272006</v>
      </c>
      <c r="B244" s="18" t="s">
        <v>434</v>
      </c>
      <c r="C244" s="126">
        <f>VLOOKUP(A244,'BALANCE GENERAL 2012'!$B$11:$E$200,4,0)</f>
        <v>-19556820902.1</v>
      </c>
    </row>
    <row r="245" spans="1:3" s="25" customFormat="1" ht="15.75">
      <c r="A245" s="167">
        <v>272007</v>
      </c>
      <c r="B245" s="18" t="s">
        <v>273</v>
      </c>
      <c r="C245" s="126">
        <f>VLOOKUP(A245,'BALANCE GENERAL 2012'!$B$11:$E$200,4,0)</f>
        <v>124000000</v>
      </c>
    </row>
    <row r="246" spans="1:3" s="25" customFormat="1" ht="15.75">
      <c r="A246" s="167">
        <v>272008</v>
      </c>
      <c r="B246" s="18" t="s">
        <v>274</v>
      </c>
      <c r="C246" s="126">
        <f>VLOOKUP(A246,'BALANCE GENERAL 2012'!$B$11:$E$200,4,0)</f>
        <v>-124000000</v>
      </c>
    </row>
    <row r="247" spans="1:3" s="25" customFormat="1" ht="15.75">
      <c r="A247" s="166"/>
      <c r="B247" s="154" t="s">
        <v>275</v>
      </c>
      <c r="C247" s="121">
        <f>SUM(C248)</f>
        <v>35000000</v>
      </c>
    </row>
    <row r="248" spans="1:3" s="25" customFormat="1" ht="15.75">
      <c r="A248" s="167">
        <v>279090</v>
      </c>
      <c r="B248" s="18" t="s">
        <v>276</v>
      </c>
      <c r="C248" s="126">
        <f>VLOOKUP(A248,'BALANCE GENERAL 2012'!$B$11:$E$200,4,0)</f>
        <v>35000000</v>
      </c>
    </row>
    <row r="249" spans="2:3" ht="6" customHeight="1">
      <c r="B249" s="199"/>
      <c r="C249" s="199"/>
    </row>
    <row r="250" spans="2:3" ht="18" customHeight="1">
      <c r="B250" s="189" t="s">
        <v>409</v>
      </c>
      <c r="C250" s="189"/>
    </row>
    <row r="251" spans="2:3" ht="6" customHeight="1">
      <c r="B251" s="19"/>
      <c r="C251" s="134"/>
    </row>
    <row r="252" spans="2:3" ht="32.25" customHeight="1">
      <c r="B252" s="187" t="s">
        <v>392</v>
      </c>
      <c r="C252" s="187"/>
    </row>
    <row r="253" spans="2:3" ht="6" customHeight="1">
      <c r="B253" s="28"/>
      <c r="C253" s="128"/>
    </row>
    <row r="254" spans="2:3" ht="14.25" customHeight="1">
      <c r="B254" s="186" t="s">
        <v>432</v>
      </c>
      <c r="C254" s="186"/>
    </row>
    <row r="255" spans="2:3" ht="6" customHeight="1">
      <c r="B255" s="144"/>
      <c r="C255" s="144"/>
    </row>
    <row r="256" spans="2:5" ht="15" customHeight="1">
      <c r="B256" s="8" t="s">
        <v>1</v>
      </c>
      <c r="C256" s="8">
        <f>+$C$27</f>
        <v>41274</v>
      </c>
      <c r="D256" s="158"/>
      <c r="E256" s="158"/>
    </row>
    <row r="257" spans="1:5" s="159" customFormat="1" ht="15" customHeight="1">
      <c r="A257" s="169"/>
      <c r="B257" s="154" t="s">
        <v>278</v>
      </c>
      <c r="C257" s="121">
        <f>SUM(C258:C263)</f>
        <v>17417993</v>
      </c>
      <c r="D257" s="157"/>
      <c r="E257" s="157"/>
    </row>
    <row r="258" spans="2:5" ht="15" customHeight="1">
      <c r="B258" s="18" t="s">
        <v>386</v>
      </c>
      <c r="C258" s="126">
        <v>1784336</v>
      </c>
      <c r="D258" s="158"/>
      <c r="E258" s="158"/>
    </row>
    <row r="259" spans="2:5" ht="15" customHeight="1">
      <c r="B259" s="18" t="s">
        <v>391</v>
      </c>
      <c r="C259" s="126">
        <v>484200</v>
      </c>
      <c r="D259" s="158"/>
      <c r="E259" s="158"/>
    </row>
    <row r="260" spans="2:5" ht="15" customHeight="1">
      <c r="B260" s="18" t="s">
        <v>387</v>
      </c>
      <c r="C260" s="126">
        <v>2621006</v>
      </c>
      <c r="D260" s="158"/>
      <c r="E260"/>
    </row>
    <row r="261" spans="2:5" ht="15" customHeight="1">
      <c r="B261" s="18" t="s">
        <v>388</v>
      </c>
      <c r="C261" s="126">
        <v>3001405</v>
      </c>
      <c r="D261" s="158"/>
      <c r="E261" s="173"/>
    </row>
    <row r="262" spans="2:5" ht="15" customHeight="1">
      <c r="B262" s="18" t="s">
        <v>389</v>
      </c>
      <c r="C262" s="126">
        <v>60546</v>
      </c>
      <c r="D262" s="158"/>
      <c r="E262" s="173"/>
    </row>
    <row r="263" spans="2:5" ht="15" customHeight="1">
      <c r="B263" s="18" t="s">
        <v>390</v>
      </c>
      <c r="C263" s="126">
        <v>9466500</v>
      </c>
      <c r="E263" s="173"/>
    </row>
    <row r="264" spans="2:3" ht="6" customHeight="1">
      <c r="B264" s="20"/>
      <c r="C264" s="124"/>
    </row>
    <row r="265" spans="2:3" ht="18">
      <c r="B265" s="189" t="s">
        <v>410</v>
      </c>
      <c r="C265" s="189"/>
    </row>
    <row r="266" spans="2:3" ht="6" customHeight="1">
      <c r="B266" s="14"/>
      <c r="C266" s="132"/>
    </row>
    <row r="267" spans="2:3" ht="78" customHeight="1">
      <c r="B267" s="187" t="s">
        <v>393</v>
      </c>
      <c r="C267" s="187"/>
    </row>
    <row r="268" spans="2:3" ht="6" customHeight="1">
      <c r="B268" s="28"/>
      <c r="C268" s="128"/>
    </row>
    <row r="269" spans="2:3" ht="12.75" customHeight="1">
      <c r="B269" s="186" t="s">
        <v>432</v>
      </c>
      <c r="C269" s="186"/>
    </row>
    <row r="270" spans="2:3" ht="12.75" customHeight="1">
      <c r="B270" s="144"/>
      <c r="C270" s="144"/>
    </row>
    <row r="271" spans="2:5" ht="15" customHeight="1">
      <c r="B271" s="8" t="s">
        <v>1</v>
      </c>
      <c r="C271" s="8">
        <f>+$C$27</f>
        <v>41274</v>
      </c>
      <c r="D271" s="158"/>
      <c r="E271" s="158"/>
    </row>
    <row r="272" spans="1:3" s="159" customFormat="1" ht="15.75">
      <c r="A272" s="166"/>
      <c r="B272" s="154" t="s">
        <v>284</v>
      </c>
      <c r="C272" s="121">
        <f>SUM(C273)</f>
        <v>19546644969.85</v>
      </c>
    </row>
    <row r="273" spans="1:5" ht="15">
      <c r="A273" s="167">
        <v>310504</v>
      </c>
      <c r="B273" s="18" t="s">
        <v>285</v>
      </c>
      <c r="C273" s="126">
        <f>VLOOKUP(A273,'BALANCE GENERAL 2012'!$B$11:$E$200,4,0)</f>
        <v>19546644969.85</v>
      </c>
      <c r="E273" s="98"/>
    </row>
    <row r="274" spans="1:5" s="159" customFormat="1" ht="15.75">
      <c r="A274" s="166"/>
      <c r="B274" s="154" t="s">
        <v>286</v>
      </c>
      <c r="C274" s="121">
        <f>SUM(C275:C275)</f>
        <v>3348600807.3199997</v>
      </c>
      <c r="E274" s="98"/>
    </row>
    <row r="275" spans="1:5" ht="15">
      <c r="A275" s="167">
        <v>311001</v>
      </c>
      <c r="B275" s="18" t="s">
        <v>287</v>
      </c>
      <c r="C275" s="126">
        <f>VLOOKUP(A275,'BALANCE GENERAL 2012'!$B$11:$E$200,4,0)</f>
        <v>3348600807.3199997</v>
      </c>
      <c r="E275" s="98"/>
    </row>
    <row r="276" spans="1:5" s="159" customFormat="1" ht="15.75">
      <c r="A276" s="166"/>
      <c r="B276" s="154" t="s">
        <v>288</v>
      </c>
      <c r="C276" s="121">
        <f>SUM(C277:C279)</f>
        <v>6193999732.31</v>
      </c>
      <c r="E276" s="98"/>
    </row>
    <row r="277" spans="1:5" ht="15">
      <c r="A277" s="167">
        <v>312525</v>
      </c>
      <c r="B277" s="18" t="s">
        <v>289</v>
      </c>
      <c r="C277" s="126">
        <f>VLOOKUP(A277,'BALANCE GENERAL 2012'!$B$11:$E$200,4,0)</f>
        <v>1230952000</v>
      </c>
      <c r="E277" s="98"/>
    </row>
    <row r="278" spans="1:5" ht="15">
      <c r="A278" s="167">
        <v>312526</v>
      </c>
      <c r="B278" s="18" t="s">
        <v>290</v>
      </c>
      <c r="C278" s="126">
        <f>VLOOKUP(A278,'BALANCE GENERAL 2012'!$B$11:$E$200,4,0)</f>
        <v>5405144732.31</v>
      </c>
      <c r="E278" s="98"/>
    </row>
    <row r="279" spans="1:5" ht="15">
      <c r="A279" s="167">
        <v>312527</v>
      </c>
      <c r="B279" s="18" t="s">
        <v>291</v>
      </c>
      <c r="C279" s="126">
        <f>VLOOKUP(A279,'BALANCE GENERAL 2012'!$B$11:$E$200,4,0)</f>
        <v>-442097000</v>
      </c>
      <c r="E279" s="98"/>
    </row>
    <row r="280" spans="1:5" s="159" customFormat="1" ht="31.5">
      <c r="A280" s="166"/>
      <c r="B280" s="154" t="s">
        <v>292</v>
      </c>
      <c r="C280" s="121">
        <f>SUM(C281:C282)</f>
        <v>-1753453648</v>
      </c>
      <c r="E280" s="98"/>
    </row>
    <row r="281" spans="1:5" ht="15">
      <c r="A281" s="167">
        <v>312804</v>
      </c>
      <c r="B281" s="18" t="s">
        <v>293</v>
      </c>
      <c r="C281" s="126">
        <f>VLOOKUP(A281,'BALANCE GENERAL 2012'!$B$11:$E$200,4,0)</f>
        <v>-1504016520</v>
      </c>
      <c r="E281" s="98"/>
    </row>
    <row r="282" spans="1:5" ht="15">
      <c r="A282" s="167">
        <v>312806</v>
      </c>
      <c r="B282" s="18" t="s">
        <v>294</v>
      </c>
      <c r="C282" s="126">
        <f>VLOOKUP(A282,'BALANCE GENERAL 2012'!$B$11:$E$200,4,0)</f>
        <v>-249437128</v>
      </c>
      <c r="E282" s="98"/>
    </row>
    <row r="283" spans="2:3" ht="6" customHeight="1">
      <c r="B283" s="144"/>
      <c r="C283" s="144"/>
    </row>
    <row r="284" spans="2:3" ht="18">
      <c r="B284" s="189" t="s">
        <v>411</v>
      </c>
      <c r="C284" s="189"/>
    </row>
    <row r="285" spans="2:3" ht="6" customHeight="1">
      <c r="B285" s="30"/>
      <c r="C285" s="128"/>
    </row>
    <row r="286" spans="2:3" ht="98.25" customHeight="1">
      <c r="B286" s="187" t="s">
        <v>394</v>
      </c>
      <c r="C286" s="187"/>
    </row>
    <row r="287" spans="2:3" ht="6" customHeight="1">
      <c r="B287" s="30"/>
      <c r="C287" s="128"/>
    </row>
    <row r="288" spans="2:3" ht="18">
      <c r="B288" s="189" t="s">
        <v>412</v>
      </c>
      <c r="C288" s="189"/>
    </row>
    <row r="289" spans="2:3" ht="6" customHeight="1">
      <c r="B289" s="31"/>
      <c r="C289" s="128"/>
    </row>
    <row r="290" spans="2:3" ht="65.25" customHeight="1">
      <c r="B290" s="187" t="s">
        <v>408</v>
      </c>
      <c r="C290" s="187"/>
    </row>
    <row r="291" spans="2:3" ht="6" customHeight="1">
      <c r="B291" s="143"/>
      <c r="C291" s="143"/>
    </row>
    <row r="292" spans="2:3" ht="17.25" customHeight="1">
      <c r="B292" s="186" t="s">
        <v>432</v>
      </c>
      <c r="C292" s="186"/>
    </row>
    <row r="293" spans="2:3" ht="6" customHeight="1">
      <c r="B293" s="144"/>
      <c r="C293" s="144"/>
    </row>
    <row r="294" spans="2:5" ht="15" customHeight="1">
      <c r="B294" s="8" t="s">
        <v>1</v>
      </c>
      <c r="C294" s="8">
        <f>+$C$27</f>
        <v>41274</v>
      </c>
      <c r="D294" s="158"/>
      <c r="E294" s="158"/>
    </row>
    <row r="295" spans="1:3" ht="15">
      <c r="A295" s="170">
        <v>440817</v>
      </c>
      <c r="B295" s="18" t="s">
        <v>48</v>
      </c>
      <c r="C295" s="126">
        <f>VLOOKUP(A295,'EST. ECON, SOCIAL Y AMB 2012'!$B$10:$E$133,4,0)</f>
        <v>4879654759.32</v>
      </c>
    </row>
    <row r="296" spans="1:3" ht="15">
      <c r="A296" s="170">
        <v>440818</v>
      </c>
      <c r="B296" s="18" t="s">
        <v>49</v>
      </c>
      <c r="C296" s="126">
        <f>VLOOKUP(A296,'EST. ECON, SOCIAL Y AMB 2012'!$B$10:$E$133,4,0)</f>
        <v>1511686346</v>
      </c>
    </row>
    <row r="297" spans="1:3" ht="15">
      <c r="A297" s="170">
        <v>440819</v>
      </c>
      <c r="B297" s="18" t="s">
        <v>50</v>
      </c>
      <c r="C297" s="126">
        <f>VLOOKUP(A297,'EST. ECON, SOCIAL Y AMB 2012'!$B$10:$E$133,4,0)</f>
        <v>2607389915</v>
      </c>
    </row>
    <row r="298" spans="1:3" ht="15">
      <c r="A298" s="170">
        <v>440821</v>
      </c>
      <c r="B298" s="18" t="s">
        <v>51</v>
      </c>
      <c r="C298" s="126">
        <f>VLOOKUP(A298,'EST. ECON, SOCIAL Y AMB 2012'!$B$10:$E$133,4,0)</f>
        <v>250999103</v>
      </c>
    </row>
    <row r="299" spans="1:3" ht="15">
      <c r="A299" s="170">
        <v>440824</v>
      </c>
      <c r="B299" s="18" t="s">
        <v>52</v>
      </c>
      <c r="C299" s="126">
        <f>VLOOKUP(A299,'EST. ECON, SOCIAL Y AMB 2012'!$B$10:$E$133,4,0)</f>
        <v>1480308464</v>
      </c>
    </row>
    <row r="300" spans="1:3" ht="15">
      <c r="A300" s="170">
        <v>440825</v>
      </c>
      <c r="B300" s="18" t="s">
        <v>53</v>
      </c>
      <c r="C300" s="126">
        <f>VLOOKUP(A300,'EST. ECON, SOCIAL Y AMB 2012'!$B$10:$E$133,4,0)</f>
        <v>129204371</v>
      </c>
    </row>
    <row r="301" spans="1:3" ht="15">
      <c r="A301" s="170">
        <v>440903</v>
      </c>
      <c r="B301" s="18" t="s">
        <v>436</v>
      </c>
      <c r="C301" s="126">
        <f>VLOOKUP(A301,'EST. ECON, SOCIAL Y AMB 2012'!$B$10:$E$133,4,0)</f>
        <v>49000000</v>
      </c>
    </row>
    <row r="302" spans="1:3" ht="15">
      <c r="A302" s="170">
        <v>442101</v>
      </c>
      <c r="B302" s="18" t="s">
        <v>438</v>
      </c>
      <c r="C302" s="126">
        <f>VLOOKUP(A302,'EST. ECON, SOCIAL Y AMB 2012'!$B$10:$E$133,4,0)</f>
        <v>3659585314</v>
      </c>
    </row>
    <row r="303" spans="1:3" ht="15">
      <c r="A303" s="170">
        <v>442890</v>
      </c>
      <c r="B303" s="18" t="s">
        <v>56</v>
      </c>
      <c r="C303" s="126">
        <f>VLOOKUP(A303,'EST. ECON, SOCIAL Y AMB 2012'!$B$10:$E$133,4,0)</f>
        <v>1554362210.61</v>
      </c>
    </row>
    <row r="304" spans="2:3" ht="15" customHeight="1">
      <c r="B304" s="8" t="s">
        <v>396</v>
      </c>
      <c r="C304" s="160">
        <f>SUM(C295:C303)</f>
        <v>16122190482.93</v>
      </c>
    </row>
    <row r="305" spans="2:3" ht="6" customHeight="1">
      <c r="B305" s="161"/>
      <c r="C305" s="162"/>
    </row>
    <row r="306" spans="2:3" ht="18">
      <c r="B306" s="189" t="s">
        <v>413</v>
      </c>
      <c r="C306" s="189"/>
    </row>
    <row r="307" spans="2:3" ht="6" customHeight="1">
      <c r="B307" s="19"/>
      <c r="C307" s="128"/>
    </row>
    <row r="308" spans="2:3" ht="75" customHeight="1">
      <c r="B308" s="187" t="s">
        <v>397</v>
      </c>
      <c r="C308" s="187"/>
    </row>
    <row r="309" spans="2:3" ht="6" customHeight="1">
      <c r="B309" s="143"/>
      <c r="C309" s="143"/>
    </row>
    <row r="310" spans="2:3" ht="17.25" customHeight="1">
      <c r="B310" s="186" t="s">
        <v>432</v>
      </c>
      <c r="C310" s="186"/>
    </row>
    <row r="311" spans="2:3" ht="6" customHeight="1">
      <c r="B311" s="144"/>
      <c r="C311" s="144"/>
    </row>
    <row r="312" spans="2:5" ht="15" customHeight="1">
      <c r="B312" s="8" t="s">
        <v>1</v>
      </c>
      <c r="C312" s="8">
        <f>+$C$27</f>
        <v>41274</v>
      </c>
      <c r="D312" s="158"/>
      <c r="E312" s="158"/>
    </row>
    <row r="313" spans="1:3" s="159" customFormat="1" ht="15.75">
      <c r="A313" s="171">
        <v>4805</v>
      </c>
      <c r="B313" s="154" t="s">
        <v>58</v>
      </c>
      <c r="C313" s="121">
        <f>SUM(C314)</f>
        <v>30129640</v>
      </c>
    </row>
    <row r="314" spans="1:3" ht="15">
      <c r="A314" s="170">
        <v>480590</v>
      </c>
      <c r="B314" s="18" t="s">
        <v>59</v>
      </c>
      <c r="C314" s="126">
        <f>VLOOKUP(A314,'EST. ECON, SOCIAL Y AMB 2012'!$B$10:$E$133,4,0)</f>
        <v>30129640</v>
      </c>
    </row>
    <row r="315" spans="1:3" s="159" customFormat="1" ht="31.5">
      <c r="A315" s="171">
        <v>4807</v>
      </c>
      <c r="B315" s="154" t="s">
        <v>60</v>
      </c>
      <c r="C315" s="121">
        <f>SUM(C316)</f>
        <v>17490030</v>
      </c>
    </row>
    <row r="316" spans="1:3" ht="15">
      <c r="A316" s="170">
        <v>480732</v>
      </c>
      <c r="B316" s="18" t="s">
        <v>61</v>
      </c>
      <c r="C316" s="126">
        <f>VLOOKUP(A316,'EST. ECON, SOCIAL Y AMB 2012'!$B$10:$E$133,4,0)</f>
        <v>17490030</v>
      </c>
    </row>
    <row r="317" spans="1:3" s="159" customFormat="1" ht="15.75">
      <c r="A317" s="171">
        <v>4815</v>
      </c>
      <c r="B317" s="154" t="s">
        <v>62</v>
      </c>
      <c r="C317" s="121">
        <f>SUM(C318)</f>
        <v>89662085.67</v>
      </c>
    </row>
    <row r="318" spans="1:3" ht="15">
      <c r="A318" s="170">
        <v>481557</v>
      </c>
      <c r="B318" s="18" t="s">
        <v>63</v>
      </c>
      <c r="C318" s="126">
        <f>VLOOKUP(A318,'EST. ECON, SOCIAL Y AMB 2012'!$B$10:$E$133,4,0)</f>
        <v>89662085.67</v>
      </c>
    </row>
    <row r="319" spans="1:3" ht="15">
      <c r="A319" s="170">
        <v>481559</v>
      </c>
      <c r="B319" s="18" t="s">
        <v>64</v>
      </c>
      <c r="C319" s="126">
        <f>VLOOKUP(A319,'EST. ECON, SOCIAL Y AMB 2012'!$B$10:$E$133,4,0)</f>
        <v>389374314.02</v>
      </c>
    </row>
    <row r="320" spans="2:3" ht="15" customHeight="1">
      <c r="B320" s="8" t="s">
        <v>398</v>
      </c>
      <c r="C320" s="160">
        <f>C313+C315+C317</f>
        <v>137281755.67000002</v>
      </c>
    </row>
    <row r="321" spans="2:3" ht="5.25" customHeight="1">
      <c r="B321" s="161"/>
      <c r="C321" s="162"/>
    </row>
    <row r="322" spans="2:3" ht="18">
      <c r="B322" s="189" t="s">
        <v>414</v>
      </c>
      <c r="C322" s="189"/>
    </row>
    <row r="323" spans="2:3" ht="6" customHeight="1">
      <c r="B323" s="20"/>
      <c r="C323" s="128"/>
    </row>
    <row r="324" spans="2:3" ht="60.75" customHeight="1">
      <c r="B324" s="187" t="s">
        <v>399</v>
      </c>
      <c r="C324" s="187"/>
    </row>
    <row r="325" spans="2:3" ht="6" customHeight="1">
      <c r="B325" s="16"/>
      <c r="C325" s="135"/>
    </row>
    <row r="326" spans="2:3" ht="21" customHeight="1">
      <c r="B326" s="189" t="s">
        <v>415</v>
      </c>
      <c r="C326" s="189"/>
    </row>
    <row r="327" spans="2:3" ht="6" customHeight="1">
      <c r="B327" s="19"/>
      <c r="C327" s="128"/>
    </row>
    <row r="328" spans="2:3" ht="57" customHeight="1">
      <c r="B328" s="187" t="s">
        <v>395</v>
      </c>
      <c r="C328" s="187"/>
    </row>
    <row r="329" spans="2:3" ht="6" customHeight="1">
      <c r="B329" s="20"/>
      <c r="C329" s="128"/>
    </row>
    <row r="330" spans="2:3" ht="21" customHeight="1">
      <c r="B330" s="189" t="s">
        <v>416</v>
      </c>
      <c r="C330" s="189"/>
    </row>
    <row r="331" spans="2:3" ht="6.75" customHeight="1">
      <c r="B331" s="32"/>
      <c r="C331" s="128"/>
    </row>
    <row r="332" spans="2:3" ht="56.25" customHeight="1">
      <c r="B332" s="187" t="s">
        <v>400</v>
      </c>
      <c r="C332" s="187"/>
    </row>
    <row r="333" spans="2:3" ht="6" customHeight="1">
      <c r="B333" s="15"/>
      <c r="C333" s="128"/>
    </row>
    <row r="334" spans="2:3" ht="18">
      <c r="B334" s="189" t="s">
        <v>417</v>
      </c>
      <c r="C334" s="189"/>
    </row>
    <row r="335" spans="2:3" ht="6" customHeight="1">
      <c r="B335" s="15"/>
      <c r="C335" s="128"/>
    </row>
    <row r="336" spans="2:3" ht="72" customHeight="1">
      <c r="B336" s="188" t="s">
        <v>401</v>
      </c>
      <c r="C336" s="188"/>
    </row>
    <row r="337" spans="2:3" ht="6" customHeight="1">
      <c r="B337" s="143"/>
      <c r="C337" s="143"/>
    </row>
    <row r="338" spans="2:3" ht="17.25" customHeight="1">
      <c r="B338" s="186" t="s">
        <v>432</v>
      </c>
      <c r="C338" s="186"/>
    </row>
    <row r="339" spans="2:3" ht="6" customHeight="1">
      <c r="B339" s="144"/>
      <c r="C339" s="144"/>
    </row>
    <row r="340" spans="2:5" ht="15" customHeight="1">
      <c r="B340" s="8" t="s">
        <v>1</v>
      </c>
      <c r="C340" s="8">
        <f>+$C$27</f>
        <v>41274</v>
      </c>
      <c r="D340" s="158"/>
      <c r="E340" s="158"/>
    </row>
    <row r="341" spans="1:3" s="159" customFormat="1" ht="15.75">
      <c r="A341" s="171"/>
      <c r="B341" s="154" t="s">
        <v>121</v>
      </c>
      <c r="C341" s="121">
        <f>SUM(C342)</f>
        <v>22366982</v>
      </c>
    </row>
    <row r="342" spans="1:3" ht="15">
      <c r="A342" s="170">
        <v>580134</v>
      </c>
      <c r="B342" s="18" t="s">
        <v>122</v>
      </c>
      <c r="C342" s="126">
        <f>VLOOKUP(A342,'EST. ECON, SOCIAL Y AMB 2012'!$B$10:$E$133,4,0)</f>
        <v>22366982</v>
      </c>
    </row>
    <row r="343" spans="1:3" s="159" customFormat="1" ht="15.75">
      <c r="A343" s="171"/>
      <c r="B343" s="154" t="s">
        <v>58</v>
      </c>
      <c r="C343" s="121">
        <f>SUM(C344)</f>
        <v>8823814.25</v>
      </c>
    </row>
    <row r="344" spans="1:3" ht="15">
      <c r="A344" s="170">
        <v>580590</v>
      </c>
      <c r="B344" s="18" t="s">
        <v>123</v>
      </c>
      <c r="C344" s="126">
        <f>VLOOKUP(A344,'EST. ECON, SOCIAL Y AMB 2012'!$B$10:$E$133,4,0)</f>
        <v>8823814.25</v>
      </c>
    </row>
    <row r="345" spans="1:3" s="159" customFormat="1" ht="15.75">
      <c r="A345" s="171"/>
      <c r="B345" s="154" t="s">
        <v>62</v>
      </c>
      <c r="C345" s="121">
        <f>SUM(C346)</f>
        <v>26314363</v>
      </c>
    </row>
    <row r="346" spans="1:3" ht="15">
      <c r="A346" s="170">
        <v>581588</v>
      </c>
      <c r="B346" s="18" t="s">
        <v>124</v>
      </c>
      <c r="C346" s="126">
        <f>VLOOKUP(A346,'EST. ECON, SOCIAL Y AMB 2012'!$B$10:$E$133,4,0)</f>
        <v>26314363</v>
      </c>
    </row>
    <row r="347" spans="1:3" ht="15">
      <c r="A347" s="170">
        <v>581593</v>
      </c>
      <c r="B347" s="18" t="s">
        <v>125</v>
      </c>
      <c r="C347" s="126">
        <f>VLOOKUP(A347,'EST. ECON, SOCIAL Y AMB 2012'!$B$10:$E$133,4,0)</f>
        <v>138</v>
      </c>
    </row>
    <row r="348" spans="2:3" ht="15" customHeight="1">
      <c r="B348" s="8" t="s">
        <v>402</v>
      </c>
      <c r="C348" s="160">
        <f>C341+C343+C345</f>
        <v>57505159.25</v>
      </c>
    </row>
    <row r="349" spans="2:3" ht="14.25" customHeight="1">
      <c r="B349" s="188"/>
      <c r="C349" s="188"/>
    </row>
    <row r="350" spans="2:3" ht="18" customHeight="1">
      <c r="B350" s="187" t="s">
        <v>425</v>
      </c>
      <c r="C350" s="187"/>
    </row>
    <row r="351" spans="2:3" ht="18" customHeight="1">
      <c r="B351" s="14"/>
      <c r="C351" s="132"/>
    </row>
    <row r="352" spans="2:3" ht="18" customHeight="1">
      <c r="B352" s="14"/>
      <c r="C352" s="132"/>
    </row>
    <row r="353" spans="2:3" ht="18" customHeight="1">
      <c r="B353" s="14"/>
      <c r="C353" s="132"/>
    </row>
    <row r="354" spans="2:3" ht="18" customHeight="1">
      <c r="B354" s="14"/>
      <c r="C354" s="132"/>
    </row>
    <row r="355" spans="2:3" ht="18" customHeight="1">
      <c r="B355" s="112"/>
      <c r="C355" s="140"/>
    </row>
    <row r="356" spans="2:3" ht="18" customHeight="1">
      <c r="B356" s="33" t="s">
        <v>12</v>
      </c>
      <c r="C356" s="145" t="s">
        <v>422</v>
      </c>
    </row>
    <row r="357" spans="2:3" ht="14.25">
      <c r="B357" s="34" t="s">
        <v>11</v>
      </c>
      <c r="C357" s="146" t="s">
        <v>423</v>
      </c>
    </row>
    <row r="358" spans="2:3" ht="16.5">
      <c r="B358" s="26"/>
      <c r="C358" s="147"/>
    </row>
    <row r="359" spans="2:3" ht="18" customHeight="1">
      <c r="B359" s="26"/>
      <c r="C359" s="132"/>
    </row>
  </sheetData>
  <sheetProtection/>
  <mergeCells count="62">
    <mergeCell ref="B350:C350"/>
    <mergeCell ref="B16:C16"/>
    <mergeCell ref="B18:C18"/>
    <mergeCell ref="B20:C20"/>
    <mergeCell ref="B324:C324"/>
    <mergeCell ref="B334:C334"/>
    <mergeCell ref="B349:C349"/>
    <mergeCell ref="B326:C326"/>
    <mergeCell ref="B328:C328"/>
    <mergeCell ref="B330:C330"/>
    <mergeCell ref="B284:C284"/>
    <mergeCell ref="B250:C250"/>
    <mergeCell ref="B252:C252"/>
    <mergeCell ref="B254:C254"/>
    <mergeCell ref="B265:C265"/>
    <mergeCell ref="B269:C269"/>
    <mergeCell ref="B267:C267"/>
    <mergeCell ref="B224:C224"/>
    <mergeCell ref="B226:C226"/>
    <mergeCell ref="B249:C249"/>
    <mergeCell ref="B216:C216"/>
    <mergeCell ref="B228:C228"/>
    <mergeCell ref="B187:C187"/>
    <mergeCell ref="B211:C211"/>
    <mergeCell ref="B214:C214"/>
    <mergeCell ref="B74:C74"/>
    <mergeCell ref="B76:C76"/>
    <mergeCell ref="B145:C145"/>
    <mergeCell ref="B146:C146"/>
    <mergeCell ref="B189:C189"/>
    <mergeCell ref="B191:C191"/>
    <mergeCell ref="B60:C60"/>
    <mergeCell ref="B62:C62"/>
    <mergeCell ref="B150:C150"/>
    <mergeCell ref="B148:C148"/>
    <mergeCell ref="B152:C152"/>
    <mergeCell ref="B10:C10"/>
    <mergeCell ref="B40:C40"/>
    <mergeCell ref="B42:C42"/>
    <mergeCell ref="B50:C50"/>
    <mergeCell ref="B48:C48"/>
    <mergeCell ref="B12:C12"/>
    <mergeCell ref="B14:C14"/>
    <mergeCell ref="B22:C22"/>
    <mergeCell ref="B24:C24"/>
    <mergeCell ref="B25:C25"/>
    <mergeCell ref="B2:C2"/>
    <mergeCell ref="B3:C3"/>
    <mergeCell ref="B4:C4"/>
    <mergeCell ref="B6:C6"/>
    <mergeCell ref="B8:C8"/>
    <mergeCell ref="B310:C310"/>
    <mergeCell ref="B338:C338"/>
    <mergeCell ref="B286:C286"/>
    <mergeCell ref="B290:C290"/>
    <mergeCell ref="B332:C332"/>
    <mergeCell ref="B336:C336"/>
    <mergeCell ref="B292:C292"/>
    <mergeCell ref="B306:C306"/>
    <mergeCell ref="B308:C308"/>
    <mergeCell ref="B322:C322"/>
    <mergeCell ref="B288:C288"/>
  </mergeCells>
  <printOptions horizontalCentered="1" verticalCentered="1"/>
  <pageMargins left="0.7874015748031497" right="0.1968503937007874" top="0.5905511811023623" bottom="0.5118110236220472" header="0" footer="0.31496062992125984"/>
  <pageSetup horizontalDpi="600" verticalDpi="600" orientation="portrait" scale="94" r:id="rId2"/>
  <headerFooter alignWithMargins="0">
    <oddFooter>&amp;L   Notas a los Estados Financieros&amp;RPágina &amp;P de &amp;N</oddFooter>
  </headerFooter>
  <rowBreaks count="8" manualBreakCount="8">
    <brk id="47" max="3" man="1"/>
    <brk id="77" max="3" man="1"/>
    <brk id="150" max="3" man="1"/>
    <brk id="186" max="3" man="1"/>
    <brk id="223" max="3" man="1"/>
    <brk id="264" max="3" man="1"/>
    <brk id="292" max="3" man="1"/>
    <brk id="329" max="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c:creator>
  <cp:keywords/>
  <dc:description/>
  <cp:lastModifiedBy>David Suarez Sanchez</cp:lastModifiedBy>
  <cp:lastPrinted>2013-02-14T01:38:18Z</cp:lastPrinted>
  <dcterms:created xsi:type="dcterms:W3CDTF">2012-11-07T15:12:25Z</dcterms:created>
  <dcterms:modified xsi:type="dcterms:W3CDTF">2013-11-07T14:27:12Z</dcterms:modified>
  <cp:category/>
  <cp:version/>
  <cp:contentType/>
  <cp:contentStatus/>
</cp:coreProperties>
</file>