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9210" activeTab="0"/>
  </bookViews>
  <sheets>
    <sheet name="2011" sheetId="1" r:id="rId1"/>
    <sheet name="2010" sheetId="2" state="hidden" r:id="rId2"/>
    <sheet name="SECTORES OK (2)" sheetId="3" state="hidden" r:id="rId3"/>
    <sheet name="2008" sheetId="4" state="hidden" r:id="rId4"/>
  </sheets>
  <definedNames>
    <definedName name="_xlnm.Print_Area" localSheetId="0">'2011'!$A$1:$O$151</definedName>
  </definedNames>
  <calcPr fullCalcOnLoad="1"/>
</workbook>
</file>

<file path=xl/sharedStrings.xml><?xml version="1.0" encoding="utf-8"?>
<sst xmlns="http://schemas.openxmlformats.org/spreadsheetml/2006/main" count="997" uniqueCount="255">
  <si>
    <t>SALUD</t>
  </si>
  <si>
    <t>EDUCACION</t>
  </si>
  <si>
    <t>DEPORTES</t>
  </si>
  <si>
    <t>TURISMO</t>
  </si>
  <si>
    <t>DESARROLLO AGROPECUARIO</t>
  </si>
  <si>
    <t>MEDIO AMBIENTE</t>
  </si>
  <si>
    <t>OTROS SERVICIOS PUBLICOS</t>
  </si>
  <si>
    <t>EQUIPAMIENTO MUNICIPAL</t>
  </si>
  <si>
    <t>INFRAESTRUCTURA VIAL Y DE TRANSPORTE</t>
  </si>
  <si>
    <t>PREVENCION Y ATENCION DESASTRES</t>
  </si>
  <si>
    <t>ORDENAMIENTO TERRITORIAL</t>
  </si>
  <si>
    <t>FORTALECIMIENTO INSTITUCIONAL</t>
  </si>
  <si>
    <t>PROGRAMA</t>
  </si>
  <si>
    <t>COD</t>
  </si>
  <si>
    <t>DESARROLLO SOCIAL</t>
  </si>
  <si>
    <t>1.1.1</t>
  </si>
  <si>
    <t>Sistema General de Seguridad Social en Salud</t>
  </si>
  <si>
    <t>1.1.2</t>
  </si>
  <si>
    <t>Salud publica promocion y prevencion</t>
  </si>
  <si>
    <t>1.1.3</t>
  </si>
  <si>
    <t>Participacion social en salud</t>
  </si>
  <si>
    <t>1.1.4</t>
  </si>
  <si>
    <t>Protección Adulto Mayor</t>
  </si>
  <si>
    <t>1.2.1</t>
  </si>
  <si>
    <t xml:space="preserve">Mejoramiento en el bienestar de la comunidad educativa </t>
  </si>
  <si>
    <t>1.2.2</t>
  </si>
  <si>
    <t>Transporte escolar</t>
  </si>
  <si>
    <t>1.2.3</t>
  </si>
  <si>
    <t xml:space="preserve">Apoyo y mejoramiento a las condiciones nutricionales de la poblacion estudiantil </t>
  </si>
  <si>
    <t>1.2.5</t>
  </si>
  <si>
    <t xml:space="preserve">Fortalecimiento del fondo credito Educativo </t>
  </si>
  <si>
    <t>ALIMENTACION ESCOLAR</t>
  </si>
  <si>
    <t>1.3.1</t>
  </si>
  <si>
    <t>1.4.1</t>
  </si>
  <si>
    <t>1.5.1</t>
  </si>
  <si>
    <t>Fomento del arte y la cultura</t>
  </si>
  <si>
    <t>JUSTICIA, SEGURIDAD Y CONVIVENCIA CIUDADANA</t>
  </si>
  <si>
    <t>1.6.1</t>
  </si>
  <si>
    <t>1.6.2</t>
  </si>
  <si>
    <t>1.6.3</t>
  </si>
  <si>
    <t>ATENCION A GRUPOS VULNERABLES</t>
  </si>
  <si>
    <t>1.6.4</t>
  </si>
  <si>
    <t>RECONCILIACION</t>
  </si>
  <si>
    <t>1.8.1</t>
  </si>
  <si>
    <t>MUNICIPALIZACION DE LOS OBJETIVOS DEL MILENIO</t>
  </si>
  <si>
    <t>APOYO AL CONSEJO TERRITORIAL DE PLANEACION</t>
  </si>
  <si>
    <t>PARTICIPACION CIUDADANA Y DESARROLLO COMUNITARIO</t>
  </si>
  <si>
    <t>Participacion ciudadana</t>
  </si>
  <si>
    <t>Desarrollo comunitario</t>
  </si>
  <si>
    <t>Promocion de la participacion politica y social</t>
  </si>
  <si>
    <t>DESARROLLO ECONOMICO Y MEDIO AMBIENTE</t>
  </si>
  <si>
    <t>PROMOCION DEL DESARROLLO</t>
  </si>
  <si>
    <t>2.1.1</t>
  </si>
  <si>
    <t>2.1.2</t>
  </si>
  <si>
    <t>2.2.1</t>
  </si>
  <si>
    <t>Diagnóstico potencialidades en ecoturismo</t>
  </si>
  <si>
    <t>2.3.1</t>
  </si>
  <si>
    <t>2.3.2</t>
  </si>
  <si>
    <t>2.3.3</t>
  </si>
  <si>
    <t>2.4.1</t>
  </si>
  <si>
    <t>Protección del recurso hídrico</t>
  </si>
  <si>
    <t>2.4.2</t>
  </si>
  <si>
    <t>Aprovechamiento sostenible de la biodiversidad</t>
  </si>
  <si>
    <t>DESARROLLO FISICO Y TERRITORIAL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</si>
  <si>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</si>
  <si>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</si>
  <si>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</si>
  <si>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</si>
  <si>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</si>
  <si>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</si>
  <si>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</si>
  <si>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</si>
  <si>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3.3.1</t>
  </si>
  <si>
    <t>EQUIPAMIENTO COLECTIVO</t>
  </si>
  <si>
    <t>3.3.2</t>
  </si>
  <si>
    <t>DESARROLLO URBANISTICO</t>
  </si>
  <si>
    <t>3.4.1</t>
  </si>
  <si>
    <t>PREVENCIÓN Y ATENCIÓN DE DESASTRES</t>
  </si>
  <si>
    <t>ACUEDUCTO Y ALCANTARILLADO URBANO</t>
  </si>
  <si>
    <t>ACUEDUCTO Y ALCANTARILLADO RURAL</t>
  </si>
  <si>
    <t>SERVICIOS DE ACUEDUCTO Y ALCANTARILLADO</t>
  </si>
  <si>
    <t>SERVICIO DE ASEO</t>
  </si>
  <si>
    <t>DISPOSICION DE RESIDUOS SOLIDOS</t>
  </si>
  <si>
    <t>SERVICIO DE ENERGÍA ELECTRICA URBANA</t>
  </si>
  <si>
    <t>SERVICIO DE ENERGIA ELECTRICA RURAL</t>
  </si>
  <si>
    <t>SERVICIO DE ALUMBRADO PUBLICO</t>
  </si>
  <si>
    <t>SERVICIO DE TELEFONIA PUBLICA URBANA</t>
  </si>
  <si>
    <t>SERVICIO DE TELEFONIA PUBLICA RURAL</t>
  </si>
  <si>
    <t>SERVICIO DE PREVENCION Y CONTROL DE INCENDIOS</t>
  </si>
  <si>
    <t>HABITAT Y VIVIENDA</t>
  </si>
  <si>
    <t>AREA ADMINISTRATIVA</t>
  </si>
  <si>
    <t>AREA FINANCIERA</t>
  </si>
  <si>
    <t>AREA TRIBUTARIA</t>
  </si>
  <si>
    <t>ACTUALIZACION DE SISBEN</t>
  </si>
  <si>
    <t>SISTEMATIZACION DE PROCESOS DE SEGUMIENTO Y EVALUACION</t>
  </si>
  <si>
    <t>EVALUACION INSTITUCIONAL Y CAPACITACION</t>
  </si>
  <si>
    <t>AUTOMATIZACION DE PROCESOS</t>
  </si>
  <si>
    <t>SISTEMA DE GESTION DE CALIDAD</t>
  </si>
  <si>
    <t>ADMINISTRACION DOCUMENTAL Y ARCHIVO</t>
  </si>
  <si>
    <t>EFICIENCIA EN EL RECAUDO</t>
  </si>
  <si>
    <t>ACTUALIZACION REGIMEN TRIBUTARIO</t>
  </si>
  <si>
    <t>ACTUALIZACION NORMA ORGANICA DE PRESUPUESTO MUNICIPAL</t>
  </si>
  <si>
    <t>ACTUALIZACIÓN DE METODOLOGIAS E INSTRUMENTOS FINANCIEROS</t>
  </si>
  <si>
    <t>SISTEMA DE EVALUACIÓN DE DESEMPEÑO FISCAL</t>
  </si>
  <si>
    <t>3.3.3</t>
  </si>
  <si>
    <t>3.4.2</t>
  </si>
  <si>
    <t>4.1.1</t>
  </si>
  <si>
    <t>4.1.2</t>
  </si>
  <si>
    <t>4.2.1</t>
  </si>
  <si>
    <t>4.2.2</t>
  </si>
  <si>
    <t>4.3.1</t>
  </si>
  <si>
    <t>4.3.2</t>
  </si>
  <si>
    <t>4.3.3</t>
  </si>
  <si>
    <t>4.4.1</t>
  </si>
  <si>
    <t>4.4.2</t>
  </si>
  <si>
    <t>2.1.3</t>
  </si>
  <si>
    <t>DESARROLLO HUMANO</t>
  </si>
  <si>
    <t>LA INFANCIA Y LA ADOLESCENCIA PRIMERO</t>
  </si>
  <si>
    <t>JUVENTUD EN ACCIÓN</t>
  </si>
  <si>
    <t>MUJER CONSTRUCTORA DE PAZ</t>
  </si>
  <si>
    <t xml:space="preserve">Responsabilidad Social Empresarial o Alianzas Publico Privadas </t>
  </si>
  <si>
    <t>APOYO A PROGRAMAS DE VIVIENDA DE INTERES SOCIAL</t>
  </si>
  <si>
    <t>Mejoramiento y adecuacion de establecimientos educativos</t>
  </si>
  <si>
    <t>CULTURA Y RECREACIÓN</t>
  </si>
  <si>
    <t>Apoyo integral a niños y ancianos en situacion de pobreza extrema.</t>
  </si>
  <si>
    <t>Apoyo psicosocial a población afectada por la violencia.</t>
  </si>
  <si>
    <t>Apoyo integral a madres cabeza de hogar</t>
  </si>
  <si>
    <t>Apoyo integral a población discapacitada</t>
  </si>
  <si>
    <t>2.2.2</t>
  </si>
  <si>
    <t>2.2.3</t>
  </si>
  <si>
    <t>2.4.3</t>
  </si>
  <si>
    <t>2.4.4</t>
  </si>
  <si>
    <t>Promoción turistica</t>
  </si>
  <si>
    <t>Apoyo a iniciativas empresariales ecoturisticas</t>
  </si>
  <si>
    <t>Promocion y apoyo a empresas asociativas y del sector de la economia solidaria</t>
  </si>
  <si>
    <t>Promoción y fomento de la economia solidaria y la asociatividad</t>
  </si>
  <si>
    <t>Vision de futuro para Samaná</t>
  </si>
  <si>
    <t>Recreación</t>
  </si>
  <si>
    <t>Protección de la infancia y la adolescencia</t>
  </si>
  <si>
    <t>Fomento a iniciativas empresariales</t>
  </si>
  <si>
    <t>1.5.2</t>
  </si>
  <si>
    <t>Apoyo a desplazados y afectados por la violencia</t>
  </si>
  <si>
    <t>Convivencia ciudadana</t>
  </si>
  <si>
    <t>Paz y resolución de conflictos</t>
  </si>
  <si>
    <t>Transparencia</t>
  </si>
  <si>
    <t>Sistema de rendición pública de cuentas</t>
  </si>
  <si>
    <t>Comunicación e información</t>
  </si>
  <si>
    <t>3.1.6</t>
  </si>
  <si>
    <t>Promoción y fomento de la minería</t>
  </si>
  <si>
    <t>Diagnóstico potencialidades de actividad minera</t>
  </si>
  <si>
    <t>CENTRO DE INVESTIGACIONES PARA EL DESARROLLO ECONOMICO, SOCIAL Y POLITICO DE SAMANÁ</t>
  </si>
  <si>
    <t>3.1.7</t>
  </si>
  <si>
    <t>4.3.4</t>
  </si>
  <si>
    <t>4.3.5</t>
  </si>
  <si>
    <t>4.5.1</t>
  </si>
  <si>
    <t>4.5.2</t>
  </si>
  <si>
    <t>4.6.1</t>
  </si>
  <si>
    <t>4.7.1</t>
  </si>
  <si>
    <t>4.7.2</t>
  </si>
  <si>
    <t>4.8.1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</si>
  <si>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</si>
  <si>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</si>
  <si>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</si>
  <si>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</si>
  <si>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</si>
  <si>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</si>
  <si>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</si>
  <si>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</si>
  <si>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</si>
  <si>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</si>
  <si>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</si>
  <si>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</si>
  <si>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5.4.1</t>
  </si>
  <si>
    <t>5.4.2</t>
  </si>
  <si>
    <r>
      <t>AREA</t>
    </r>
    <r>
      <rPr>
        <b/>
        <sz val="8"/>
        <rFont val="Arial"/>
        <family val="2"/>
      </rPr>
      <t xml:space="preserve"> / </t>
    </r>
    <r>
      <rPr>
        <sz val="8"/>
        <rFont val="Arial"/>
        <family val="2"/>
      </rPr>
      <t>SECTOR</t>
    </r>
  </si>
  <si>
    <t>1.7.1</t>
  </si>
  <si>
    <t>1.7.2</t>
  </si>
  <si>
    <t>1.7.3</t>
  </si>
  <si>
    <t>1.7.4</t>
  </si>
  <si>
    <t>1.8.2</t>
  </si>
  <si>
    <t>1.8.3</t>
  </si>
  <si>
    <t>1.2.4</t>
  </si>
  <si>
    <t>Mejoramiento de la infraestructura de escenarios culturales</t>
  </si>
  <si>
    <t>1.5.3</t>
  </si>
  <si>
    <t>Fortalecimiento de cadenas productivas</t>
  </si>
  <si>
    <t>Fomento a la produccion agropecuaria</t>
  </si>
  <si>
    <t>Agroecología y producción orgánica</t>
  </si>
  <si>
    <t>3.3.4</t>
  </si>
  <si>
    <t>Seguridad alimentaria</t>
  </si>
  <si>
    <t>Sistema ambiental municipal</t>
  </si>
  <si>
    <t>3.4.3</t>
  </si>
  <si>
    <t>SERVICIO DE ASEO Y DISPOSICIÓN DE RESIDUOS SOLIDOS</t>
  </si>
  <si>
    <t>MEJORAMIENTO DE VIVIENDA</t>
  </si>
  <si>
    <t>REUBICACION DE VIVIENDAS</t>
  </si>
  <si>
    <t>4.5.3</t>
  </si>
  <si>
    <t>PUENTES</t>
  </si>
  <si>
    <t>VIAS URBANAS Y CORREGIMENTALES</t>
  </si>
  <si>
    <t>4.6.2</t>
  </si>
  <si>
    <t>4.6.3</t>
  </si>
  <si>
    <t>4.6.4</t>
  </si>
  <si>
    <t>PLAN LOCAL DE EMERGENCIAS</t>
  </si>
  <si>
    <t>4.7.3</t>
  </si>
  <si>
    <t>Actividades deportivas</t>
  </si>
  <si>
    <t>Construcción y mantenimiento</t>
  </si>
  <si>
    <t>1.4.2</t>
  </si>
  <si>
    <t>VIAS RURALES MUNICIPALES</t>
  </si>
  <si>
    <t>VIAS RURALES DEPARTAMENTALES</t>
  </si>
  <si>
    <t>PLANEACIÓN</t>
  </si>
  <si>
    <t>El Concejo de los Niños y los adolescentes</t>
  </si>
  <si>
    <t>Promocion y apoyo a organizaciones juveniles</t>
  </si>
  <si>
    <t>Apoyo a consejo municipal de juventud</t>
  </si>
  <si>
    <t>Unidad de juventud</t>
  </si>
  <si>
    <t>Mes de los niños</t>
  </si>
  <si>
    <t>SGP</t>
  </si>
  <si>
    <t>ICLD</t>
  </si>
  <si>
    <t>ISAGEN</t>
  </si>
  <si>
    <t>DPTO</t>
  </si>
  <si>
    <t>NACIÓN</t>
  </si>
  <si>
    <t>TOTAL</t>
  </si>
  <si>
    <t>ACTUALIZACION CATASTRAL</t>
  </si>
  <si>
    <t>REVISION ESTRATIFICACION SOCIOECONOMICA URBANA</t>
  </si>
  <si>
    <t>CAFET</t>
  </si>
  <si>
    <t>CORPOC</t>
  </si>
  <si>
    <t>FOSYGA</t>
  </si>
  <si>
    <t>ETESA</t>
  </si>
  <si>
    <t>5.2.6</t>
  </si>
  <si>
    <t>5.2.7</t>
  </si>
  <si>
    <t>PROGRAMAS</t>
  </si>
  <si>
    <t>SECTORES</t>
  </si>
  <si>
    <t>FONDOS ESPECIALES</t>
  </si>
  <si>
    <t>Seguridad</t>
  </si>
  <si>
    <t>Justicia</t>
  </si>
  <si>
    <t>Promoción de derechos humanos y de derechos de niños y niñas</t>
  </si>
  <si>
    <t>2.1.4</t>
  </si>
  <si>
    <t>Cuidado del medio ambiente</t>
  </si>
  <si>
    <t>Promocion y apoyo a organizaciones de mujeres</t>
  </si>
  <si>
    <t>Apoyo a iniciativas empresariales solidarias de las mujeres</t>
  </si>
  <si>
    <t>Apoyo a consejo de mujeres</t>
  </si>
  <si>
    <t>Apoyo a la microempresa y generacion de empleo</t>
  </si>
  <si>
    <t>Fondo de reactivacion agropecuaria municipal</t>
  </si>
  <si>
    <t>PLAN DEPARTAMENTAL DE AGUA</t>
  </si>
  <si>
    <t>4.6.5</t>
  </si>
  <si>
    <t>VIAS RURALES NACIONALES</t>
  </si>
  <si>
    <t>4.1.3</t>
  </si>
  <si>
    <t>NACIÓN Y OTROS</t>
  </si>
  <si>
    <t>1.6.5</t>
  </si>
  <si>
    <t>AREA / SECTOR</t>
  </si>
  <si>
    <t>REGALIAS</t>
  </si>
  <si>
    <t>TRANSF. LEY 99</t>
  </si>
  <si>
    <t>LUIS JAIRO ARIAS VIDALES</t>
  </si>
  <si>
    <t>ALCALDE MUNICIPAL</t>
  </si>
  <si>
    <t>CARLOS ALBERTO OCAMPO GARCIA</t>
  </si>
  <si>
    <t>SECRETARIO MUNICIPAL DE PLANEACION</t>
  </si>
  <si>
    <t>CARLOS HUMBERTO SALAZAR DUQUE</t>
  </si>
  <si>
    <t>TESORERO MUNICIPAL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</si>
</sst>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2" fillId="0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vertical="center" wrapText="1"/>
      <protection/>
    </xf>
    <xf numFmtId="0" fontId="3" fillId="0" borderId="0" xfId="51" applyFont="1" applyFill="1">
      <alignment/>
      <protection/>
    </xf>
    <xf numFmtId="0" fontId="2" fillId="0" borderId="0" xfId="51" applyFont="1" applyFill="1" applyBorder="1">
      <alignment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2" fillId="0" borderId="10" xfId="51" applyFont="1" applyFill="1" applyBorder="1">
      <alignment/>
      <protection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top" wrapText="1"/>
    </xf>
    <xf numFmtId="0" fontId="4" fillId="0" borderId="0" xfId="51" applyFont="1" applyFill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51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0" xfId="51" applyFont="1" applyFill="1" applyAlignment="1">
      <alignment vertical="center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vertical="top"/>
      <protection/>
    </xf>
    <xf numFmtId="0" fontId="2" fillId="0" borderId="0" xfId="51" applyFont="1" applyFill="1" applyBorder="1" applyAlignment="1">
      <alignment horizontal="left" vertical="top" wrapText="1"/>
      <protection/>
    </xf>
    <xf numFmtId="3" fontId="3" fillId="0" borderId="0" xfId="51" applyNumberFormat="1" applyFont="1" applyFill="1">
      <alignment/>
      <protection/>
    </xf>
    <xf numFmtId="3" fontId="2" fillId="0" borderId="0" xfId="51" applyNumberFormat="1" applyFont="1" applyFill="1">
      <alignment/>
      <protection/>
    </xf>
    <xf numFmtId="3" fontId="2" fillId="0" borderId="0" xfId="51" applyNumberFormat="1" applyFont="1" applyFill="1" applyBorder="1">
      <alignment/>
      <protection/>
    </xf>
    <xf numFmtId="3" fontId="2" fillId="0" borderId="10" xfId="51" applyNumberFormat="1" applyFont="1" applyFill="1" applyBorder="1">
      <alignment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3" fillId="0" borderId="10" xfId="51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51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top"/>
    </xf>
    <xf numFmtId="0" fontId="2" fillId="0" borderId="10" xfId="51" applyFont="1" applyFill="1" applyBorder="1" applyAlignment="1">
      <alignment vertical="top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vertical="center" wrapText="1"/>
    </xf>
    <xf numFmtId="0" fontId="2" fillId="0" borderId="13" xfId="51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vertical="top" wrapText="1"/>
    </xf>
    <xf numFmtId="3" fontId="2" fillId="0" borderId="13" xfId="51" applyNumberFormat="1" applyFont="1" applyFill="1" applyBorder="1">
      <alignment/>
      <protection/>
    </xf>
    <xf numFmtId="0" fontId="2" fillId="0" borderId="12" xfId="0" applyFont="1" applyFill="1" applyBorder="1" applyAlignment="1">
      <alignment horizontal="left" vertical="center" wrapText="1"/>
    </xf>
    <xf numFmtId="3" fontId="2" fillId="0" borderId="12" xfId="51" applyNumberFormat="1" applyFont="1" applyFill="1" applyBorder="1">
      <alignment/>
      <protection/>
    </xf>
    <xf numFmtId="3" fontId="2" fillId="0" borderId="14" xfId="51" applyNumberFormat="1" applyFont="1" applyFill="1" applyBorder="1">
      <alignment/>
      <protection/>
    </xf>
    <xf numFmtId="0" fontId="2" fillId="0" borderId="14" xfId="51" applyFont="1" applyFill="1" applyBorder="1">
      <alignment/>
      <protection/>
    </xf>
    <xf numFmtId="0" fontId="2" fillId="0" borderId="15" xfId="5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vertical="center"/>
    </xf>
    <xf numFmtId="0" fontId="2" fillId="0" borderId="15" xfId="0" applyFont="1" applyFill="1" applyBorder="1" applyAlignment="1">
      <alignment vertical="top" wrapText="1"/>
    </xf>
    <xf numFmtId="0" fontId="2" fillId="0" borderId="16" xfId="5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vertical="top" wrapText="1"/>
    </xf>
    <xf numFmtId="3" fontId="2" fillId="0" borderId="16" xfId="51" applyNumberFormat="1" applyFont="1" applyFill="1" applyBorder="1">
      <alignment/>
      <protection/>
    </xf>
    <xf numFmtId="3" fontId="2" fillId="0" borderId="15" xfId="51" applyNumberFormat="1" applyFont="1" applyFill="1" applyBorder="1">
      <alignment/>
      <protection/>
    </xf>
    <xf numFmtId="0" fontId="2" fillId="0" borderId="12" xfId="0" applyFont="1" applyFill="1" applyBorder="1" applyAlignment="1">
      <alignment vertical="top" wrapText="1"/>
    </xf>
    <xf numFmtId="0" fontId="2" fillId="0" borderId="14" xfId="5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3" xfId="51" applyFont="1" applyFill="1" applyBorder="1">
      <alignment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14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vertical="top"/>
      <protection/>
    </xf>
    <xf numFmtId="0" fontId="2" fillId="0" borderId="12" xfId="51" applyFont="1" applyFill="1" applyBorder="1" applyAlignment="1">
      <alignment vertical="center" wrapText="1"/>
      <protection/>
    </xf>
    <xf numFmtId="0" fontId="2" fillId="0" borderId="14" xfId="51" applyFont="1" applyFill="1" applyBorder="1" applyAlignment="1">
      <alignment vertical="top"/>
      <protection/>
    </xf>
    <xf numFmtId="0" fontId="2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2" fillId="0" borderId="14" xfId="51" applyFont="1" applyFill="1" applyBorder="1" applyAlignment="1">
      <alignment vertical="center" wrapText="1"/>
      <protection/>
    </xf>
    <xf numFmtId="0" fontId="2" fillId="0" borderId="12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2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51" applyFont="1" applyFill="1" applyBorder="1">
      <alignment/>
      <protection/>
    </xf>
    <xf numFmtId="0" fontId="2" fillId="0" borderId="16" xfId="51" applyFont="1" applyFill="1" applyBorder="1" applyAlignment="1">
      <alignment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51" applyFont="1" applyFill="1" applyBorder="1" applyAlignment="1">
      <alignment vertical="top"/>
      <protection/>
    </xf>
    <xf numFmtId="0" fontId="3" fillId="0" borderId="11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vertical="center" wrapText="1"/>
      <protection/>
    </xf>
    <xf numFmtId="3" fontId="2" fillId="0" borderId="11" xfId="51" applyNumberFormat="1" applyFont="1" applyFill="1" applyBorder="1">
      <alignment/>
      <protection/>
    </xf>
    <xf numFmtId="3" fontId="2" fillId="0" borderId="17" xfId="51" applyNumberFormat="1" applyFont="1" applyFill="1" applyBorder="1">
      <alignment/>
      <protection/>
    </xf>
    <xf numFmtId="0" fontId="3" fillId="0" borderId="0" xfId="51" applyFont="1" applyFill="1" applyBorder="1" applyAlignment="1">
      <alignment vertical="center" wrapText="1"/>
      <protection/>
    </xf>
    <xf numFmtId="0" fontId="3" fillId="0" borderId="0" xfId="51" applyFont="1" applyFill="1" applyBorder="1">
      <alignment/>
      <protection/>
    </xf>
    <xf numFmtId="0" fontId="2" fillId="0" borderId="10" xfId="5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51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51" applyFont="1" applyFill="1" applyBorder="1" applyAlignment="1">
      <alignment horizontal="left" vertical="center" wrapText="1"/>
      <protection/>
    </xf>
    <xf numFmtId="172" fontId="2" fillId="0" borderId="0" xfId="46" applyNumberFormat="1" applyFont="1" applyFill="1" applyAlignment="1">
      <alignment/>
    </xf>
    <xf numFmtId="172" fontId="2" fillId="0" borderId="0" xfId="51" applyNumberFormat="1" applyFont="1" applyFill="1">
      <alignment/>
      <protection/>
    </xf>
    <xf numFmtId="0" fontId="2" fillId="0" borderId="11" xfId="51" applyFont="1" applyFill="1" applyBorder="1" applyAlignment="1">
      <alignment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43" fontId="2" fillId="0" borderId="0" xfId="46" applyFont="1" applyFill="1" applyBorder="1" applyAlignment="1">
      <alignment/>
    </xf>
    <xf numFmtId="0" fontId="39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51" applyFont="1" applyFill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0"/>
  <sheetViews>
    <sheetView tabSelected="1" view="pageBreakPreview" zoomScaleNormal="75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52" sqref="D152"/>
    </sheetView>
  </sheetViews>
  <sheetFormatPr defaultColWidth="13.00390625" defaultRowHeight="12.75"/>
  <cols>
    <col min="1" max="1" width="5.421875" style="2" customWidth="1"/>
    <col min="2" max="2" width="21.00390625" style="2" customWidth="1"/>
    <col min="3" max="3" width="6.28125" style="1" customWidth="1"/>
    <col min="4" max="4" width="52.00390625" style="1" customWidth="1"/>
    <col min="5" max="5" width="12.421875" style="1" customWidth="1"/>
    <col min="6" max="6" width="12.28125" style="1" customWidth="1"/>
    <col min="7" max="7" width="9.28125" style="1" customWidth="1"/>
    <col min="8" max="8" width="9.7109375" style="1" customWidth="1"/>
    <col min="9" max="9" width="13.421875" style="1" customWidth="1"/>
    <col min="10" max="11" width="11.7109375" style="1" customWidth="1"/>
    <col min="12" max="13" width="12.28125" style="1" customWidth="1"/>
    <col min="14" max="14" width="14.57421875" style="1" customWidth="1"/>
    <col min="15" max="15" width="15.57421875" style="1" customWidth="1"/>
    <col min="16" max="16384" width="13.00390625" style="5" customWidth="1"/>
  </cols>
  <sheetData>
    <row r="2" spans="3:15" ht="11.25">
      <c r="C2" s="21"/>
      <c r="N2" s="37" t="s">
        <v>227</v>
      </c>
      <c r="O2" s="88" t="s">
        <v>228</v>
      </c>
    </row>
    <row r="3" spans="1:15" s="92" customFormat="1" ht="40.5" customHeight="1">
      <c r="A3" s="6" t="s">
        <v>13</v>
      </c>
      <c r="B3" s="102" t="s">
        <v>246</v>
      </c>
      <c r="C3" s="6" t="s">
        <v>13</v>
      </c>
      <c r="D3" s="22" t="s">
        <v>12</v>
      </c>
      <c r="E3" s="6" t="s">
        <v>213</v>
      </c>
      <c r="F3" s="6" t="s">
        <v>214</v>
      </c>
      <c r="G3" s="6" t="s">
        <v>224</v>
      </c>
      <c r="H3" s="6" t="s">
        <v>248</v>
      </c>
      <c r="I3" s="6" t="s">
        <v>229</v>
      </c>
      <c r="J3" s="6" t="s">
        <v>216</v>
      </c>
      <c r="K3" s="6" t="s">
        <v>223</v>
      </c>
      <c r="L3" s="6" t="s">
        <v>244</v>
      </c>
      <c r="M3" s="6" t="s">
        <v>247</v>
      </c>
      <c r="N3" s="35" t="s">
        <v>218</v>
      </c>
      <c r="O3" s="22" t="s">
        <v>218</v>
      </c>
    </row>
    <row r="4" spans="1:15" s="93" customFormat="1" ht="11.25">
      <c r="A4" s="23"/>
      <c r="B4" s="23"/>
      <c r="C4" s="23"/>
      <c r="D4" s="23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93" customFormat="1" ht="12.75">
      <c r="A5" s="23">
        <v>1</v>
      </c>
      <c r="B5" s="25" t="s">
        <v>14</v>
      </c>
      <c r="C5" s="26"/>
      <c r="D5" s="26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1.25">
      <c r="A6" s="109">
        <v>1.1</v>
      </c>
      <c r="B6" s="115" t="s">
        <v>0</v>
      </c>
      <c r="C6" s="7" t="s">
        <v>15</v>
      </c>
      <c r="D6" s="8" t="s">
        <v>16</v>
      </c>
      <c r="E6" s="34">
        <f>3385359198+3000000</f>
        <v>3388359198</v>
      </c>
      <c r="F6" s="34"/>
      <c r="G6" s="34">
        <v>57500000</v>
      </c>
      <c r="H6" s="34">
        <v>26561000</v>
      </c>
      <c r="I6" s="34"/>
      <c r="J6" s="34">
        <v>100000000</v>
      </c>
      <c r="K6" s="34">
        <f>2400000000+45000000</f>
        <v>2445000000</v>
      </c>
      <c r="L6" s="34">
        <v>28000000</v>
      </c>
      <c r="M6" s="34"/>
      <c r="N6" s="34">
        <f>SUM(E6:L6)</f>
        <v>6045420198</v>
      </c>
      <c r="O6" s="32"/>
    </row>
    <row r="7" spans="1:15" ht="11.25">
      <c r="A7" s="109"/>
      <c r="B7" s="115"/>
      <c r="C7" s="7" t="s">
        <v>17</v>
      </c>
      <c r="D7" s="8" t="s">
        <v>18</v>
      </c>
      <c r="E7" s="34">
        <v>193601730</v>
      </c>
      <c r="F7" s="34"/>
      <c r="G7" s="34"/>
      <c r="H7" s="34">
        <v>23439000</v>
      </c>
      <c r="I7" s="34"/>
      <c r="J7" s="34"/>
      <c r="K7" s="34"/>
      <c r="L7" s="34"/>
      <c r="M7" s="34">
        <v>2954495</v>
      </c>
      <c r="N7" s="34">
        <f>SUM(E7:L7)+M7</f>
        <v>219995225</v>
      </c>
      <c r="O7" s="32"/>
    </row>
    <row r="8" spans="1:15" ht="11.25">
      <c r="A8" s="109"/>
      <c r="B8" s="115"/>
      <c r="C8" s="7" t="s">
        <v>19</v>
      </c>
      <c r="D8" s="8" t="s">
        <v>20</v>
      </c>
      <c r="E8" s="34">
        <f>24000000</f>
        <v>24000000</v>
      </c>
      <c r="F8" s="34">
        <v>3000000</v>
      </c>
      <c r="G8" s="34">
        <v>7500000</v>
      </c>
      <c r="H8" s="34"/>
      <c r="I8" s="34"/>
      <c r="J8" s="34"/>
      <c r="K8" s="34"/>
      <c r="L8" s="34"/>
      <c r="M8" s="34"/>
      <c r="N8" s="34">
        <f>SUM(E8:L8)</f>
        <v>34500000</v>
      </c>
      <c r="O8" s="32"/>
    </row>
    <row r="9" spans="1:15" ht="11.25">
      <c r="A9" s="109"/>
      <c r="B9" s="115"/>
      <c r="C9" s="7" t="s">
        <v>21</v>
      </c>
      <c r="D9" s="8" t="s">
        <v>22</v>
      </c>
      <c r="E9" s="34"/>
      <c r="F9" s="34"/>
      <c r="G9" s="34"/>
      <c r="H9" s="34">
        <v>20000000</v>
      </c>
      <c r="I9" s="34"/>
      <c r="J9" s="34"/>
      <c r="K9" s="34"/>
      <c r="L9" s="34"/>
      <c r="M9" s="34"/>
      <c r="N9" s="34">
        <f>SUM(E9:L9)</f>
        <v>20000000</v>
      </c>
      <c r="O9" s="32"/>
    </row>
    <row r="10" spans="1:15" ht="11.25">
      <c r="A10" s="10"/>
      <c r="B10" s="16"/>
      <c r="C10" s="10"/>
      <c r="D10" s="106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90">
        <f>N6+N7+N8+N9</f>
        <v>6319915423</v>
      </c>
    </row>
    <row r="11" spans="1:15" ht="10.5" customHeight="1">
      <c r="A11" s="109">
        <v>1.2</v>
      </c>
      <c r="B11" s="108" t="s">
        <v>1</v>
      </c>
      <c r="C11" s="7" t="s">
        <v>23</v>
      </c>
      <c r="D11" s="8" t="s">
        <v>24</v>
      </c>
      <c r="E11" s="34">
        <v>187335000</v>
      </c>
      <c r="F11" s="34"/>
      <c r="G11" s="34"/>
      <c r="H11" s="34">
        <v>45000000</v>
      </c>
      <c r="I11" s="34"/>
      <c r="J11" s="34"/>
      <c r="K11" s="34"/>
      <c r="L11" s="34"/>
      <c r="M11" s="34"/>
      <c r="N11" s="34">
        <f>SUM(E11:L11)+M11</f>
        <v>232335000</v>
      </c>
      <c r="O11" s="32"/>
    </row>
    <row r="12" spans="1:15" ht="11.25">
      <c r="A12" s="109"/>
      <c r="B12" s="108"/>
      <c r="C12" s="7" t="s">
        <v>25</v>
      </c>
      <c r="D12" s="38" t="s">
        <v>26</v>
      </c>
      <c r="E12" s="34">
        <v>62000000</v>
      </c>
      <c r="F12" s="34"/>
      <c r="G12" s="34"/>
      <c r="H12" s="34"/>
      <c r="I12" s="34"/>
      <c r="J12" s="34"/>
      <c r="K12" s="34"/>
      <c r="L12" s="34"/>
      <c r="M12" s="34"/>
      <c r="N12" s="34">
        <f>SUM(E12:L12)+M12</f>
        <v>62000000</v>
      </c>
      <c r="O12" s="32"/>
    </row>
    <row r="13" spans="1:15" ht="12" customHeight="1">
      <c r="A13" s="109"/>
      <c r="B13" s="108"/>
      <c r="C13" s="7" t="s">
        <v>27</v>
      </c>
      <c r="D13" s="8" t="s">
        <v>122</v>
      </c>
      <c r="E13" s="34">
        <v>218481693</v>
      </c>
      <c r="F13" s="34">
        <v>10000000</v>
      </c>
      <c r="G13" s="34"/>
      <c r="H13" s="34"/>
      <c r="I13" s="34"/>
      <c r="J13" s="34"/>
      <c r="K13" s="34"/>
      <c r="L13" s="34"/>
      <c r="M13" s="34"/>
      <c r="N13" s="34">
        <f>SUM(E13:L13)+M13</f>
        <v>228481693</v>
      </c>
      <c r="O13" s="32"/>
    </row>
    <row r="14" spans="1:15" ht="11.25">
      <c r="A14" s="109"/>
      <c r="B14" s="108"/>
      <c r="C14" s="7" t="s">
        <v>181</v>
      </c>
      <c r="D14" s="39" t="s">
        <v>30</v>
      </c>
      <c r="E14" s="34"/>
      <c r="F14" s="34"/>
      <c r="G14" s="34"/>
      <c r="H14" s="34">
        <v>20000000</v>
      </c>
      <c r="I14" s="34"/>
      <c r="J14" s="34"/>
      <c r="K14" s="34"/>
      <c r="L14" s="34"/>
      <c r="M14" s="34"/>
      <c r="N14" s="34">
        <f>SUM(E14:L14)+M14</f>
        <v>20000000</v>
      </c>
      <c r="O14" s="32"/>
    </row>
    <row r="15" spans="1:15" ht="11.25">
      <c r="A15" s="109"/>
      <c r="B15" s="108"/>
      <c r="C15" s="7" t="s">
        <v>29</v>
      </c>
      <c r="D15" s="9" t="s">
        <v>136</v>
      </c>
      <c r="E15" s="34"/>
      <c r="F15" s="34"/>
      <c r="G15" s="34"/>
      <c r="H15" s="34"/>
      <c r="I15" s="34"/>
      <c r="J15" s="34"/>
      <c r="K15" s="34"/>
      <c r="L15" s="34"/>
      <c r="M15" s="34"/>
      <c r="N15" s="34">
        <f>SUM(E15:L15)+M15</f>
        <v>0</v>
      </c>
      <c r="O15" s="32"/>
    </row>
    <row r="16" spans="1:15" ht="11.25">
      <c r="A16" s="10"/>
      <c r="B16" s="17"/>
      <c r="C16" s="5"/>
      <c r="D16" s="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90">
        <f>SUM(N11:N15)</f>
        <v>542816693</v>
      </c>
    </row>
    <row r="17" spans="1:15" ht="22.5">
      <c r="A17" s="7">
        <v>1.3</v>
      </c>
      <c r="B17" s="20" t="s">
        <v>31</v>
      </c>
      <c r="C17" s="7" t="s">
        <v>32</v>
      </c>
      <c r="D17" s="8" t="s">
        <v>28</v>
      </c>
      <c r="E17" s="34">
        <v>65909259</v>
      </c>
      <c r="F17" s="34"/>
      <c r="G17" s="34"/>
      <c r="H17" s="34"/>
      <c r="I17" s="34"/>
      <c r="J17" s="34"/>
      <c r="K17" s="34"/>
      <c r="L17" s="34"/>
      <c r="M17" s="34"/>
      <c r="N17" s="34">
        <f>SUM(E17:L17)</f>
        <v>65909259</v>
      </c>
      <c r="O17" s="32"/>
    </row>
    <row r="18" spans="1:15" ht="11.25">
      <c r="A18" s="10"/>
      <c r="B18" s="17"/>
      <c r="C18" s="10"/>
      <c r="D18" s="11"/>
      <c r="E18" s="34"/>
      <c r="F18" s="34"/>
      <c r="G18" s="34"/>
      <c r="H18" s="34"/>
      <c r="I18" s="34"/>
      <c r="J18" s="34"/>
      <c r="K18" s="34"/>
      <c r="L18" s="34"/>
      <c r="M18" s="33"/>
      <c r="N18" s="33"/>
      <c r="O18" s="90">
        <f>+N17</f>
        <v>65909259</v>
      </c>
    </row>
    <row r="19" spans="1:15" ht="11.25">
      <c r="A19" s="113">
        <v>1.4</v>
      </c>
      <c r="B19" s="107" t="s">
        <v>2</v>
      </c>
      <c r="C19" s="7" t="s">
        <v>33</v>
      </c>
      <c r="D19" s="8" t="s">
        <v>202</v>
      </c>
      <c r="E19" s="34">
        <f>55085720-5000000</f>
        <v>50085720</v>
      </c>
      <c r="F19" s="34">
        <v>8800000</v>
      </c>
      <c r="G19" s="34"/>
      <c r="H19" s="34"/>
      <c r="I19" s="34"/>
      <c r="J19" s="34"/>
      <c r="K19" s="34"/>
      <c r="L19" s="34"/>
      <c r="M19" s="34"/>
      <c r="N19" s="34">
        <f>SUM(E19:L19)</f>
        <v>58885720</v>
      </c>
      <c r="O19" s="32"/>
    </row>
    <row r="20" spans="1:15" ht="11.25">
      <c r="A20" s="114"/>
      <c r="B20" s="107"/>
      <c r="C20" s="7" t="s">
        <v>204</v>
      </c>
      <c r="D20" s="8" t="s">
        <v>203</v>
      </c>
      <c r="E20" s="34">
        <v>12000000</v>
      </c>
      <c r="F20" s="34"/>
      <c r="G20" s="34"/>
      <c r="H20" s="34">
        <v>1000000</v>
      </c>
      <c r="I20" s="34"/>
      <c r="J20" s="34"/>
      <c r="K20" s="34"/>
      <c r="L20" s="34"/>
      <c r="M20" s="34"/>
      <c r="N20" s="34">
        <f>SUM(E20:L20)</f>
        <v>13000000</v>
      </c>
      <c r="O20" s="33"/>
    </row>
    <row r="21" spans="1:15" ht="11.25">
      <c r="A21" s="10"/>
      <c r="B21" s="17"/>
      <c r="C21" s="10"/>
      <c r="D21" s="11"/>
      <c r="E21" s="34"/>
      <c r="F21" s="34"/>
      <c r="G21" s="34"/>
      <c r="H21" s="34"/>
      <c r="I21" s="34"/>
      <c r="J21" s="34"/>
      <c r="K21" s="34"/>
      <c r="L21" s="34"/>
      <c r="M21" s="33"/>
      <c r="N21" s="33"/>
      <c r="O21" s="90">
        <f>+N20+N19</f>
        <v>71885720</v>
      </c>
    </row>
    <row r="22" spans="1:15" ht="11.25">
      <c r="A22" s="109">
        <v>1.5</v>
      </c>
      <c r="B22" s="107" t="s">
        <v>123</v>
      </c>
      <c r="C22" s="7" t="s">
        <v>34</v>
      </c>
      <c r="D22" s="8" t="s">
        <v>35</v>
      </c>
      <c r="E22" s="34">
        <f>21854289+7460000+15300000-E24</f>
        <v>42846800</v>
      </c>
      <c r="F22" s="34">
        <v>25000000</v>
      </c>
      <c r="G22" s="34"/>
      <c r="H22" s="34">
        <v>10281600</v>
      </c>
      <c r="I22" s="34">
        <v>10000000</v>
      </c>
      <c r="J22" s="34"/>
      <c r="K22" s="34"/>
      <c r="L22" s="34"/>
      <c r="M22" s="34"/>
      <c r="N22" s="34">
        <f>SUM(E22:L22)</f>
        <v>88128400</v>
      </c>
      <c r="O22" s="32"/>
    </row>
    <row r="23" spans="1:15" ht="13.5" customHeight="1">
      <c r="A23" s="109"/>
      <c r="B23" s="107"/>
      <c r="C23" s="7" t="s">
        <v>140</v>
      </c>
      <c r="D23" s="8" t="s">
        <v>182</v>
      </c>
      <c r="E23" s="34">
        <v>5700000</v>
      </c>
      <c r="F23" s="34"/>
      <c r="G23" s="34"/>
      <c r="H23" s="34">
        <v>14000000</v>
      </c>
      <c r="I23" s="34"/>
      <c r="J23" s="34"/>
      <c r="K23" s="34"/>
      <c r="L23" s="34"/>
      <c r="M23" s="34"/>
      <c r="N23" s="34">
        <f>SUM(E23:L23)</f>
        <v>19700000</v>
      </c>
      <c r="O23" s="32"/>
    </row>
    <row r="24" spans="1:15" ht="11.25">
      <c r="A24" s="109"/>
      <c r="B24" s="107"/>
      <c r="C24" s="47" t="s">
        <v>183</v>
      </c>
      <c r="D24" s="51" t="s">
        <v>137</v>
      </c>
      <c r="E24" s="34">
        <f>1767489</f>
        <v>1767489</v>
      </c>
      <c r="F24" s="34"/>
      <c r="G24" s="34"/>
      <c r="H24" s="34"/>
      <c r="I24" s="34"/>
      <c r="J24" s="34"/>
      <c r="K24" s="34"/>
      <c r="L24" s="34"/>
      <c r="M24" s="34"/>
      <c r="N24" s="34">
        <f>SUM(E24:L24)</f>
        <v>1767489</v>
      </c>
      <c r="O24" s="32"/>
    </row>
    <row r="25" spans="1:15" ht="11.25">
      <c r="A25" s="65"/>
      <c r="B25" s="66"/>
      <c r="C25" s="65"/>
      <c r="D25" s="67"/>
      <c r="E25" s="55"/>
      <c r="F25" s="55"/>
      <c r="G25" s="55"/>
      <c r="H25" s="55"/>
      <c r="I25" s="55"/>
      <c r="J25" s="55"/>
      <c r="K25" s="55"/>
      <c r="L25" s="55"/>
      <c r="M25" s="33"/>
      <c r="N25" s="33"/>
      <c r="O25" s="55">
        <f>+N24+N23+N22</f>
        <v>109595889</v>
      </c>
    </row>
    <row r="26" spans="1:15" ht="11.25">
      <c r="A26" s="109">
        <v>1.6</v>
      </c>
      <c r="B26" s="108" t="s">
        <v>36</v>
      </c>
      <c r="C26" s="48" t="s">
        <v>37</v>
      </c>
      <c r="D26" s="64" t="s">
        <v>138</v>
      </c>
      <c r="E26" s="34">
        <v>50000000</v>
      </c>
      <c r="F26" s="34"/>
      <c r="G26" s="34"/>
      <c r="H26" s="34"/>
      <c r="I26" s="34"/>
      <c r="J26" s="34"/>
      <c r="K26" s="34"/>
      <c r="L26" s="34"/>
      <c r="M26" s="34"/>
      <c r="N26" s="34">
        <f>SUM(E26:L26)</f>
        <v>50000000</v>
      </c>
      <c r="O26" s="32"/>
    </row>
    <row r="27" spans="1:15" ht="13.5" customHeight="1">
      <c r="A27" s="109"/>
      <c r="B27" s="108"/>
      <c r="C27" s="7" t="s">
        <v>38</v>
      </c>
      <c r="D27" s="8" t="s">
        <v>141</v>
      </c>
      <c r="E27" s="34">
        <v>30000000</v>
      </c>
      <c r="F27" s="34"/>
      <c r="G27" s="34"/>
      <c r="H27" s="34"/>
      <c r="I27" s="34"/>
      <c r="J27" s="34"/>
      <c r="K27" s="34"/>
      <c r="L27" s="34"/>
      <c r="M27" s="34"/>
      <c r="N27" s="34">
        <f>SUM(E27:L27)</f>
        <v>30000000</v>
      </c>
      <c r="O27" s="32"/>
    </row>
    <row r="28" spans="1:15" ht="11.25">
      <c r="A28" s="109"/>
      <c r="B28" s="108"/>
      <c r="C28" s="7" t="s">
        <v>39</v>
      </c>
      <c r="D28" s="8" t="s">
        <v>230</v>
      </c>
      <c r="E28" s="34">
        <v>20000000</v>
      </c>
      <c r="F28" s="34"/>
      <c r="G28" s="34"/>
      <c r="H28" s="34"/>
      <c r="I28" s="34">
        <v>12000000</v>
      </c>
      <c r="J28" s="34"/>
      <c r="K28" s="34"/>
      <c r="L28" s="34"/>
      <c r="M28" s="34"/>
      <c r="N28" s="34">
        <f>SUM(E28:L28)</f>
        <v>32000000</v>
      </c>
      <c r="O28" s="32"/>
    </row>
    <row r="29" spans="1:15" ht="11.25">
      <c r="A29" s="109"/>
      <c r="B29" s="108"/>
      <c r="C29" s="7" t="s">
        <v>41</v>
      </c>
      <c r="D29" s="8" t="s">
        <v>231</v>
      </c>
      <c r="E29" s="34">
        <v>130000000</v>
      </c>
      <c r="F29" s="34"/>
      <c r="G29" s="34"/>
      <c r="H29" s="34"/>
      <c r="I29" s="34"/>
      <c r="J29" s="34"/>
      <c r="K29" s="34"/>
      <c r="L29" s="34"/>
      <c r="M29" s="34"/>
      <c r="N29" s="34">
        <f>SUM(E29:L29)</f>
        <v>130000000</v>
      </c>
      <c r="O29" s="32"/>
    </row>
    <row r="30" spans="1:15" ht="11.25">
      <c r="A30" s="109"/>
      <c r="B30" s="108"/>
      <c r="C30" s="96" t="s">
        <v>245</v>
      </c>
      <c r="D30" s="69" t="s">
        <v>142</v>
      </c>
      <c r="E30" s="34"/>
      <c r="F30" s="34"/>
      <c r="G30" s="34"/>
      <c r="H30" s="34"/>
      <c r="I30" s="34"/>
      <c r="J30" s="34"/>
      <c r="K30" s="34"/>
      <c r="L30" s="34"/>
      <c r="M30" s="34"/>
      <c r="N30" s="34">
        <f>SUM(E30:L30)</f>
        <v>0</v>
      </c>
      <c r="O30" s="32"/>
    </row>
    <row r="31" spans="1:15" ht="11.25">
      <c r="A31" s="65"/>
      <c r="B31" s="70"/>
      <c r="C31" s="56"/>
      <c r="D31" s="71"/>
      <c r="E31" s="55"/>
      <c r="F31" s="55"/>
      <c r="G31" s="55"/>
      <c r="H31" s="55"/>
      <c r="I31" s="55"/>
      <c r="J31" s="55"/>
      <c r="K31" s="55"/>
      <c r="L31" s="55"/>
      <c r="M31" s="33"/>
      <c r="N31" s="33"/>
      <c r="O31" s="55">
        <f>SUM(N26:N30)</f>
        <v>242000000</v>
      </c>
    </row>
    <row r="32" spans="1:15" ht="11.25">
      <c r="A32" s="109">
        <v>1.7</v>
      </c>
      <c r="B32" s="107" t="s">
        <v>42</v>
      </c>
      <c r="C32" s="48" t="s">
        <v>175</v>
      </c>
      <c r="D32" s="64" t="s">
        <v>143</v>
      </c>
      <c r="E32" s="34"/>
      <c r="F32" s="34"/>
      <c r="G32" s="34"/>
      <c r="H32" s="34"/>
      <c r="I32" s="34"/>
      <c r="J32" s="34"/>
      <c r="K32" s="34"/>
      <c r="L32" s="34"/>
      <c r="M32" s="34"/>
      <c r="N32" s="34">
        <f>SUM(E32:L32)</f>
        <v>0</v>
      </c>
      <c r="O32" s="32"/>
    </row>
    <row r="33" spans="1:15" ht="11.25">
      <c r="A33" s="109"/>
      <c r="B33" s="107"/>
      <c r="C33" s="7" t="s">
        <v>176</v>
      </c>
      <c r="D33" s="40" t="s">
        <v>144</v>
      </c>
      <c r="E33" s="34"/>
      <c r="F33" s="34"/>
      <c r="G33" s="34"/>
      <c r="H33" s="34"/>
      <c r="I33" s="34"/>
      <c r="J33" s="34"/>
      <c r="K33" s="34"/>
      <c r="L33" s="34"/>
      <c r="M33" s="34"/>
      <c r="N33" s="34">
        <f>SUM(E33:L33)</f>
        <v>0</v>
      </c>
      <c r="O33" s="32"/>
    </row>
    <row r="34" spans="1:15" ht="11.25">
      <c r="A34" s="109"/>
      <c r="B34" s="107"/>
      <c r="C34" s="7" t="s">
        <v>177</v>
      </c>
      <c r="D34" s="40" t="s">
        <v>145</v>
      </c>
      <c r="E34" s="34"/>
      <c r="F34" s="34"/>
      <c r="G34" s="34"/>
      <c r="H34" s="34"/>
      <c r="I34" s="34"/>
      <c r="J34" s="34"/>
      <c r="K34" s="34"/>
      <c r="L34" s="34"/>
      <c r="M34" s="34"/>
      <c r="N34" s="34">
        <f>SUM(E34:L34)</f>
        <v>0</v>
      </c>
      <c r="O34" s="32"/>
    </row>
    <row r="35" spans="1:15" ht="11.25">
      <c r="A35" s="109"/>
      <c r="B35" s="107"/>
      <c r="C35" s="47" t="s">
        <v>178</v>
      </c>
      <c r="D35" s="72" t="s">
        <v>146</v>
      </c>
      <c r="E35" s="34"/>
      <c r="F35" s="34"/>
      <c r="G35" s="34"/>
      <c r="H35" s="34"/>
      <c r="I35" s="34"/>
      <c r="J35" s="34"/>
      <c r="K35" s="34"/>
      <c r="L35" s="34"/>
      <c r="M35" s="34"/>
      <c r="N35" s="34">
        <f>SUM(E35:L35)</f>
        <v>0</v>
      </c>
      <c r="O35" s="32"/>
    </row>
    <row r="36" spans="1:15" ht="11.25">
      <c r="A36" s="65"/>
      <c r="B36" s="66"/>
      <c r="C36" s="65"/>
      <c r="D36" s="74"/>
      <c r="E36" s="55"/>
      <c r="F36" s="55"/>
      <c r="G36" s="55"/>
      <c r="H36" s="55"/>
      <c r="I36" s="55"/>
      <c r="J36" s="55"/>
      <c r="K36" s="55"/>
      <c r="L36" s="55"/>
      <c r="M36" s="33"/>
      <c r="N36" s="33"/>
      <c r="O36" s="55">
        <f>SUM(N32:N35)</f>
        <v>0</v>
      </c>
    </row>
    <row r="37" spans="1:15" ht="11.25">
      <c r="A37" s="109">
        <v>1.8</v>
      </c>
      <c r="B37" s="108" t="s">
        <v>46</v>
      </c>
      <c r="C37" s="73" t="s">
        <v>43</v>
      </c>
      <c r="D37" s="64" t="s">
        <v>47</v>
      </c>
      <c r="E37" s="34"/>
      <c r="F37" s="34"/>
      <c r="G37" s="34"/>
      <c r="H37" s="34"/>
      <c r="I37" s="34"/>
      <c r="J37" s="34"/>
      <c r="K37" s="34"/>
      <c r="L37" s="34"/>
      <c r="M37" s="34"/>
      <c r="N37" s="34">
        <f>SUM(E37:L37)</f>
        <v>0</v>
      </c>
      <c r="O37" s="32"/>
    </row>
    <row r="38" spans="1:15" ht="11.25">
      <c r="A38" s="109"/>
      <c r="B38" s="108"/>
      <c r="C38" s="50" t="s">
        <v>179</v>
      </c>
      <c r="D38" s="51" t="s">
        <v>48</v>
      </c>
      <c r="E38" s="34">
        <v>28000000</v>
      </c>
      <c r="F38" s="34"/>
      <c r="G38" s="34"/>
      <c r="H38" s="34"/>
      <c r="I38" s="34"/>
      <c r="J38" s="34"/>
      <c r="K38" s="34"/>
      <c r="L38" s="34"/>
      <c r="M38" s="34"/>
      <c r="N38" s="34">
        <f>SUM(E38:L38)</f>
        <v>28000000</v>
      </c>
      <c r="O38" s="32"/>
    </row>
    <row r="39" spans="1:15" ht="11.25">
      <c r="A39" s="109"/>
      <c r="B39" s="108"/>
      <c r="C39" s="42" t="s">
        <v>180</v>
      </c>
      <c r="D39" s="8" t="s">
        <v>49</v>
      </c>
      <c r="E39" s="34"/>
      <c r="F39" s="34"/>
      <c r="G39" s="34"/>
      <c r="H39" s="34"/>
      <c r="I39" s="34"/>
      <c r="J39" s="34"/>
      <c r="K39" s="34"/>
      <c r="L39" s="34"/>
      <c r="M39" s="34"/>
      <c r="N39" s="34">
        <f>SUM(E39:L39)</f>
        <v>0</v>
      </c>
      <c r="O39" s="33"/>
    </row>
    <row r="40" spans="1:15" ht="11.25">
      <c r="A40" s="65"/>
      <c r="B40" s="70"/>
      <c r="C40" s="77"/>
      <c r="D40" s="67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>
        <f>SUM(N37:N39)</f>
        <v>28000000</v>
      </c>
    </row>
    <row r="41" spans="1:15" ht="11.25">
      <c r="A41" s="10"/>
      <c r="B41" s="17"/>
      <c r="C41" s="16"/>
      <c r="D41" s="11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2.75">
      <c r="A42" s="15">
        <v>2</v>
      </c>
      <c r="B42" s="36" t="s">
        <v>116</v>
      </c>
      <c r="C42" s="10"/>
      <c r="D42" s="11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1.25" customHeight="1">
      <c r="A43" s="109">
        <v>2.1</v>
      </c>
      <c r="B43" s="107" t="s">
        <v>117</v>
      </c>
      <c r="C43" s="7" t="s">
        <v>52</v>
      </c>
      <c r="D43" s="43" t="s">
        <v>208</v>
      </c>
      <c r="E43" s="34"/>
      <c r="F43" s="34"/>
      <c r="G43" s="34"/>
      <c r="H43" s="34"/>
      <c r="I43" s="34"/>
      <c r="J43" s="34"/>
      <c r="K43" s="34"/>
      <c r="L43" s="34"/>
      <c r="M43" s="34"/>
      <c r="N43" s="34">
        <f>SUM(E43:L43)</f>
        <v>0</v>
      </c>
      <c r="O43" s="55"/>
    </row>
    <row r="44" spans="1:15" ht="11.25" customHeight="1">
      <c r="A44" s="109"/>
      <c r="B44" s="107"/>
      <c r="C44" s="7" t="s">
        <v>53</v>
      </c>
      <c r="D44" s="43" t="s">
        <v>212</v>
      </c>
      <c r="E44" s="34"/>
      <c r="F44" s="34"/>
      <c r="G44" s="34"/>
      <c r="H44" s="34"/>
      <c r="I44" s="34"/>
      <c r="J44" s="34"/>
      <c r="K44" s="34"/>
      <c r="L44" s="34"/>
      <c r="M44" s="34"/>
      <c r="N44" s="34">
        <f>SUM(E44:L44)</f>
        <v>0</v>
      </c>
      <c r="O44" s="33"/>
    </row>
    <row r="45" spans="1:15" ht="11.25" customHeight="1">
      <c r="A45" s="109"/>
      <c r="B45" s="107"/>
      <c r="C45" s="7" t="s">
        <v>115</v>
      </c>
      <c r="D45" s="43" t="s">
        <v>234</v>
      </c>
      <c r="E45" s="34"/>
      <c r="F45" s="34"/>
      <c r="G45" s="34"/>
      <c r="H45" s="34"/>
      <c r="I45" s="34"/>
      <c r="J45" s="34"/>
      <c r="K45" s="34"/>
      <c r="L45" s="34"/>
      <c r="M45" s="34"/>
      <c r="N45" s="34">
        <f>SUM(E45:L45)</f>
        <v>0</v>
      </c>
      <c r="O45" s="33"/>
    </row>
    <row r="46" spans="1:15" ht="12" customHeight="1">
      <c r="A46" s="109"/>
      <c r="B46" s="107"/>
      <c r="C46" s="47" t="s">
        <v>233</v>
      </c>
      <c r="D46" s="75" t="s">
        <v>232</v>
      </c>
      <c r="E46" s="34"/>
      <c r="F46" s="34"/>
      <c r="G46" s="34"/>
      <c r="H46" s="34"/>
      <c r="I46" s="34"/>
      <c r="J46" s="34"/>
      <c r="K46" s="34"/>
      <c r="L46" s="34"/>
      <c r="M46" s="34"/>
      <c r="N46" s="34">
        <f>SUM(E46:L46)</f>
        <v>0</v>
      </c>
      <c r="O46" s="33"/>
    </row>
    <row r="47" spans="1:15" ht="11.25" customHeight="1">
      <c r="A47" s="65"/>
      <c r="B47" s="103"/>
      <c r="C47" s="65"/>
      <c r="D47" s="66"/>
      <c r="E47" s="55"/>
      <c r="F47" s="55"/>
      <c r="G47" s="55"/>
      <c r="H47" s="55"/>
      <c r="I47" s="55"/>
      <c r="J47" s="55"/>
      <c r="K47" s="55"/>
      <c r="L47" s="55"/>
      <c r="M47" s="33"/>
      <c r="N47" s="33"/>
      <c r="O47" s="55">
        <f>SUM(N43:N46)</f>
        <v>0</v>
      </c>
    </row>
    <row r="48" spans="1:15" ht="11.25">
      <c r="A48" s="109">
        <v>2.2</v>
      </c>
      <c r="B48" s="107" t="s">
        <v>118</v>
      </c>
      <c r="C48" s="48" t="s">
        <v>54</v>
      </c>
      <c r="D48" s="97" t="s">
        <v>209</v>
      </c>
      <c r="E48" s="34">
        <v>5000000</v>
      </c>
      <c r="F48" s="34"/>
      <c r="G48" s="34"/>
      <c r="H48" s="34">
        <v>5000000</v>
      </c>
      <c r="I48" s="34"/>
      <c r="J48" s="34"/>
      <c r="K48" s="34"/>
      <c r="L48" s="34"/>
      <c r="M48" s="34"/>
      <c r="N48" s="34">
        <f>SUM(E48:L48)</f>
        <v>10000000</v>
      </c>
      <c r="O48" s="33"/>
    </row>
    <row r="49" spans="1:15" ht="11.25">
      <c r="A49" s="109"/>
      <c r="B49" s="117"/>
      <c r="C49" s="7" t="s">
        <v>128</v>
      </c>
      <c r="D49" s="95" t="s">
        <v>210</v>
      </c>
      <c r="E49" s="34"/>
      <c r="F49" s="34"/>
      <c r="G49" s="34"/>
      <c r="H49" s="34"/>
      <c r="I49" s="34"/>
      <c r="J49" s="34"/>
      <c r="K49" s="34"/>
      <c r="L49" s="34"/>
      <c r="M49" s="34"/>
      <c r="N49" s="34">
        <f>SUM(E49:L49)</f>
        <v>0</v>
      </c>
      <c r="O49" s="33"/>
    </row>
    <row r="50" spans="1:15" ht="11.25">
      <c r="A50" s="109"/>
      <c r="B50" s="117"/>
      <c r="C50" s="47" t="s">
        <v>129</v>
      </c>
      <c r="D50" s="98" t="s">
        <v>211</v>
      </c>
      <c r="E50" s="34"/>
      <c r="F50" s="34"/>
      <c r="G50" s="34"/>
      <c r="H50" s="34"/>
      <c r="I50" s="34"/>
      <c r="J50" s="34"/>
      <c r="K50" s="34"/>
      <c r="L50" s="34"/>
      <c r="M50" s="34"/>
      <c r="N50" s="34">
        <f>SUM(E50:L50)</f>
        <v>0</v>
      </c>
      <c r="O50" s="33"/>
    </row>
    <row r="51" spans="1:15" ht="12.75">
      <c r="A51" s="65"/>
      <c r="B51" s="103"/>
      <c r="C51" s="65"/>
      <c r="D51" s="77"/>
      <c r="E51" s="55"/>
      <c r="F51" s="55"/>
      <c r="G51" s="55"/>
      <c r="H51" s="55"/>
      <c r="I51" s="55"/>
      <c r="J51" s="55"/>
      <c r="K51" s="55"/>
      <c r="L51" s="55"/>
      <c r="M51" s="33"/>
      <c r="N51" s="33"/>
      <c r="O51" s="55">
        <f>SUM(N48:N50)</f>
        <v>10000000</v>
      </c>
    </row>
    <row r="52" spans="1:15" ht="11.25">
      <c r="A52" s="109">
        <v>2.3</v>
      </c>
      <c r="B52" s="107" t="s">
        <v>119</v>
      </c>
      <c r="C52" s="48" t="s">
        <v>56</v>
      </c>
      <c r="D52" s="64" t="s">
        <v>235</v>
      </c>
      <c r="E52" s="34"/>
      <c r="F52" s="34"/>
      <c r="G52" s="34"/>
      <c r="H52" s="34"/>
      <c r="I52" s="34"/>
      <c r="J52" s="34"/>
      <c r="K52" s="34"/>
      <c r="L52" s="34"/>
      <c r="M52" s="34"/>
      <c r="N52" s="34">
        <f>SUM(E52:L52)</f>
        <v>0</v>
      </c>
      <c r="O52" s="33"/>
    </row>
    <row r="53" spans="1:15" ht="13.5" customHeight="1">
      <c r="A53" s="109"/>
      <c r="B53" s="117"/>
      <c r="C53" s="7" t="s">
        <v>57</v>
      </c>
      <c r="D53" s="8" t="s">
        <v>236</v>
      </c>
      <c r="E53" s="34"/>
      <c r="F53" s="34">
        <v>5000000</v>
      </c>
      <c r="G53" s="34"/>
      <c r="H53" s="34"/>
      <c r="I53" s="34"/>
      <c r="J53" s="34"/>
      <c r="K53" s="34"/>
      <c r="L53" s="34"/>
      <c r="M53" s="34"/>
      <c r="N53" s="34">
        <f>SUM(E53:L53)</f>
        <v>5000000</v>
      </c>
      <c r="O53" s="33"/>
    </row>
    <row r="54" spans="1:15" ht="11.25">
      <c r="A54" s="109"/>
      <c r="B54" s="117"/>
      <c r="C54" s="47" t="s">
        <v>58</v>
      </c>
      <c r="D54" s="51" t="s">
        <v>237</v>
      </c>
      <c r="E54" s="34"/>
      <c r="F54" s="34"/>
      <c r="G54" s="34"/>
      <c r="H54" s="34"/>
      <c r="I54" s="34"/>
      <c r="J54" s="34"/>
      <c r="K54" s="34"/>
      <c r="L54" s="34"/>
      <c r="M54" s="34"/>
      <c r="N54" s="34">
        <f>SUM(E54:L54)</f>
        <v>0</v>
      </c>
      <c r="O54" s="33"/>
    </row>
    <row r="55" spans="1:15" ht="12.75">
      <c r="A55" s="65"/>
      <c r="B55" s="104"/>
      <c r="C55" s="65"/>
      <c r="D55" s="67"/>
      <c r="E55" s="55"/>
      <c r="F55" s="55"/>
      <c r="G55" s="55"/>
      <c r="H55" s="55"/>
      <c r="I55" s="55"/>
      <c r="J55" s="55"/>
      <c r="K55" s="55"/>
      <c r="L55" s="55"/>
      <c r="M55" s="33"/>
      <c r="N55" s="33"/>
      <c r="O55" s="55">
        <f>SUM(N52:N54)</f>
        <v>5000000</v>
      </c>
    </row>
    <row r="56" spans="1:15" ht="11.25">
      <c r="A56" s="109">
        <v>2.4</v>
      </c>
      <c r="B56" s="108" t="s">
        <v>40</v>
      </c>
      <c r="C56" s="48" t="s">
        <v>59</v>
      </c>
      <c r="D56" s="64" t="s">
        <v>127</v>
      </c>
      <c r="E56" s="34">
        <v>500000</v>
      </c>
      <c r="F56" s="34"/>
      <c r="G56" s="34"/>
      <c r="H56" s="34"/>
      <c r="I56" s="34"/>
      <c r="J56" s="34"/>
      <c r="K56" s="34"/>
      <c r="L56" s="34"/>
      <c r="M56" s="34"/>
      <c r="N56" s="34">
        <f>SUM(E56:L56)</f>
        <v>500000</v>
      </c>
      <c r="O56" s="33"/>
    </row>
    <row r="57" spans="1:15" ht="14.25" customHeight="1">
      <c r="A57" s="109"/>
      <c r="B57" s="116"/>
      <c r="C57" s="7" t="s">
        <v>61</v>
      </c>
      <c r="D57" s="8" t="s">
        <v>125</v>
      </c>
      <c r="E57" s="34"/>
      <c r="F57" s="34"/>
      <c r="G57" s="34"/>
      <c r="H57" s="34"/>
      <c r="I57" s="34"/>
      <c r="J57" s="34"/>
      <c r="K57" s="34"/>
      <c r="L57" s="34"/>
      <c r="M57" s="34"/>
      <c r="N57" s="34">
        <f>SUM(E57:L57)</f>
        <v>0</v>
      </c>
      <c r="O57" s="33"/>
    </row>
    <row r="58" spans="1:15" ht="12.75" customHeight="1">
      <c r="A58" s="109"/>
      <c r="B58" s="116"/>
      <c r="C58" s="7" t="s">
        <v>130</v>
      </c>
      <c r="D58" s="8" t="s">
        <v>124</v>
      </c>
      <c r="E58" s="34">
        <v>35000000</v>
      </c>
      <c r="F58" s="34"/>
      <c r="G58" s="34"/>
      <c r="H58" s="34">
        <v>44000000</v>
      </c>
      <c r="I58" s="34"/>
      <c r="J58" s="34"/>
      <c r="K58" s="34"/>
      <c r="L58" s="34"/>
      <c r="M58" s="34"/>
      <c r="N58" s="34">
        <f>SUM(E58:L58)</f>
        <v>79000000</v>
      </c>
      <c r="O58" s="33"/>
    </row>
    <row r="59" spans="1:15" ht="11.25">
      <c r="A59" s="109"/>
      <c r="B59" s="116"/>
      <c r="C59" s="47" t="s">
        <v>131</v>
      </c>
      <c r="D59" s="51" t="s">
        <v>126</v>
      </c>
      <c r="E59" s="34">
        <v>33000000</v>
      </c>
      <c r="F59" s="34"/>
      <c r="G59" s="34"/>
      <c r="H59" s="34"/>
      <c r="I59" s="34"/>
      <c r="J59" s="34"/>
      <c r="K59" s="34"/>
      <c r="L59" s="34"/>
      <c r="M59" s="34"/>
      <c r="N59" s="34">
        <f>SUM(E59:L59)</f>
        <v>33000000</v>
      </c>
      <c r="O59" s="33"/>
    </row>
    <row r="60" spans="1:15" ht="12.75">
      <c r="A60" s="65"/>
      <c r="B60" s="104"/>
      <c r="C60" s="65"/>
      <c r="D60" s="67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>
        <f>+N59+N58+N57+N56</f>
        <v>112500000</v>
      </c>
    </row>
    <row r="61" spans="1:15" ht="11.25">
      <c r="A61" s="60"/>
      <c r="B61" s="61"/>
      <c r="C61" s="60"/>
      <c r="D61" s="61"/>
      <c r="E61" s="62"/>
      <c r="F61" s="62"/>
      <c r="G61" s="62"/>
      <c r="H61" s="62"/>
      <c r="I61" s="62"/>
      <c r="J61" s="62"/>
      <c r="K61" s="62"/>
      <c r="L61" s="62"/>
      <c r="M61" s="33"/>
      <c r="N61" s="33"/>
      <c r="O61" s="33"/>
    </row>
    <row r="62" spans="1:15" ht="12.75">
      <c r="A62" s="23">
        <v>3</v>
      </c>
      <c r="B62" s="12" t="s">
        <v>50</v>
      </c>
      <c r="C62" s="13"/>
      <c r="D62" s="14"/>
      <c r="E62" s="54"/>
      <c r="F62" s="54"/>
      <c r="G62" s="54"/>
      <c r="H62" s="54"/>
      <c r="I62" s="54"/>
      <c r="J62" s="54"/>
      <c r="K62" s="54"/>
      <c r="L62" s="54"/>
      <c r="M62" s="54"/>
      <c r="N62" s="34"/>
      <c r="O62" s="32"/>
    </row>
    <row r="63" spans="1:15" ht="11.25">
      <c r="A63" s="109">
        <v>3.1</v>
      </c>
      <c r="B63" s="107" t="s">
        <v>51</v>
      </c>
      <c r="C63" s="7" t="s">
        <v>64</v>
      </c>
      <c r="D63" s="8" t="s">
        <v>139</v>
      </c>
      <c r="E63" s="34"/>
      <c r="F63" s="34"/>
      <c r="G63" s="34"/>
      <c r="H63" s="34"/>
      <c r="I63" s="34"/>
      <c r="J63" s="34"/>
      <c r="K63" s="34"/>
      <c r="L63" s="34"/>
      <c r="M63" s="34"/>
      <c r="N63" s="34">
        <f aca="true" t="shared" si="0" ref="N63:N69">SUM(E63:L63)</f>
        <v>0</v>
      </c>
      <c r="O63" s="32"/>
    </row>
    <row r="64" spans="1:15" ht="15" customHeight="1">
      <c r="A64" s="109"/>
      <c r="B64" s="107"/>
      <c r="C64" s="7" t="s">
        <v>65</v>
      </c>
      <c r="D64" s="8" t="s">
        <v>238</v>
      </c>
      <c r="E64" s="34">
        <v>10000000</v>
      </c>
      <c r="F64" s="34">
        <v>10000000</v>
      </c>
      <c r="G64" s="34"/>
      <c r="H64" s="34"/>
      <c r="I64" s="34"/>
      <c r="J64" s="34"/>
      <c r="K64" s="34"/>
      <c r="L64" s="34"/>
      <c r="M64" s="34"/>
      <c r="N64" s="34">
        <f t="shared" si="0"/>
        <v>20000000</v>
      </c>
      <c r="O64" s="32"/>
    </row>
    <row r="65" spans="1:15" ht="15" customHeight="1">
      <c r="A65" s="109"/>
      <c r="B65" s="107"/>
      <c r="C65" s="7" t="s">
        <v>66</v>
      </c>
      <c r="D65" s="8" t="s">
        <v>120</v>
      </c>
      <c r="E65" s="34"/>
      <c r="F65" s="34"/>
      <c r="G65" s="34"/>
      <c r="H65" s="34"/>
      <c r="I65" s="34"/>
      <c r="J65" s="34"/>
      <c r="K65" s="34"/>
      <c r="L65" s="34"/>
      <c r="M65" s="34"/>
      <c r="N65" s="34">
        <f t="shared" si="0"/>
        <v>0</v>
      </c>
      <c r="O65" s="32"/>
    </row>
    <row r="66" spans="1:15" ht="22.5">
      <c r="A66" s="109"/>
      <c r="B66" s="107"/>
      <c r="C66" s="7" t="s">
        <v>67</v>
      </c>
      <c r="D66" s="8" t="s">
        <v>134</v>
      </c>
      <c r="E66" s="34"/>
      <c r="F66" s="34"/>
      <c r="G66" s="34"/>
      <c r="H66" s="34"/>
      <c r="I66" s="34"/>
      <c r="J66" s="34"/>
      <c r="K66" s="34"/>
      <c r="L66" s="34"/>
      <c r="M66" s="34"/>
      <c r="N66" s="34">
        <f t="shared" si="0"/>
        <v>0</v>
      </c>
      <c r="O66" s="32"/>
    </row>
    <row r="67" spans="1:15" ht="15" customHeight="1">
      <c r="A67" s="109"/>
      <c r="B67" s="107"/>
      <c r="C67" s="7" t="s">
        <v>68</v>
      </c>
      <c r="D67" s="8" t="s">
        <v>135</v>
      </c>
      <c r="E67" s="34"/>
      <c r="F67" s="34"/>
      <c r="G67" s="34"/>
      <c r="H67" s="34"/>
      <c r="I67" s="34"/>
      <c r="J67" s="34"/>
      <c r="K67" s="34"/>
      <c r="L67" s="34"/>
      <c r="M67" s="34"/>
      <c r="N67" s="34">
        <f t="shared" si="0"/>
        <v>0</v>
      </c>
      <c r="O67" s="32"/>
    </row>
    <row r="68" spans="1:15" ht="11.25">
      <c r="A68" s="109"/>
      <c r="B68" s="107"/>
      <c r="C68" s="7" t="s">
        <v>147</v>
      </c>
      <c r="D68" s="8" t="s">
        <v>149</v>
      </c>
      <c r="E68" s="34"/>
      <c r="F68" s="34"/>
      <c r="G68" s="34"/>
      <c r="H68" s="34"/>
      <c r="I68" s="34"/>
      <c r="J68" s="34"/>
      <c r="K68" s="34"/>
      <c r="L68" s="34"/>
      <c r="M68" s="34"/>
      <c r="N68" s="34">
        <f t="shared" si="0"/>
        <v>0</v>
      </c>
      <c r="O68" s="32"/>
    </row>
    <row r="69" spans="1:15" ht="11.25">
      <c r="A69" s="109"/>
      <c r="B69" s="107"/>
      <c r="C69" s="68" t="s">
        <v>151</v>
      </c>
      <c r="D69" s="68" t="s">
        <v>148</v>
      </c>
      <c r="E69" s="34"/>
      <c r="F69" s="34"/>
      <c r="G69" s="34"/>
      <c r="H69" s="34"/>
      <c r="I69" s="34"/>
      <c r="J69" s="34"/>
      <c r="K69" s="34"/>
      <c r="L69" s="34"/>
      <c r="M69" s="34"/>
      <c r="N69" s="34">
        <f t="shared" si="0"/>
        <v>0</v>
      </c>
      <c r="O69" s="32"/>
    </row>
    <row r="70" spans="1:15" ht="11.25">
      <c r="A70" s="65"/>
      <c r="B70" s="66"/>
      <c r="C70" s="56"/>
      <c r="D70" s="56"/>
      <c r="E70" s="55"/>
      <c r="F70" s="55"/>
      <c r="G70" s="55"/>
      <c r="H70" s="55"/>
      <c r="I70" s="55"/>
      <c r="J70" s="55"/>
      <c r="K70" s="55"/>
      <c r="L70" s="55"/>
      <c r="M70" s="33"/>
      <c r="N70" s="33"/>
      <c r="O70" s="55">
        <f>+N67+N66+N65+N64</f>
        <v>20000000</v>
      </c>
    </row>
    <row r="71" spans="1:15" ht="11.25">
      <c r="A71" s="109">
        <v>3.2</v>
      </c>
      <c r="B71" s="107" t="s">
        <v>3</v>
      </c>
      <c r="C71" s="73" t="s">
        <v>69</v>
      </c>
      <c r="D71" s="78" t="s">
        <v>55</v>
      </c>
      <c r="E71" s="34"/>
      <c r="F71" s="34">
        <v>3000000</v>
      </c>
      <c r="G71" s="34"/>
      <c r="H71" s="34"/>
      <c r="I71" s="34"/>
      <c r="J71" s="34"/>
      <c r="K71" s="34"/>
      <c r="L71" s="34"/>
      <c r="M71" s="34"/>
      <c r="N71" s="34">
        <f>SUM(E71:L71)</f>
        <v>3000000</v>
      </c>
      <c r="O71" s="32"/>
    </row>
    <row r="72" spans="1:15" ht="11.25">
      <c r="A72" s="109"/>
      <c r="B72" s="107"/>
      <c r="C72" s="42" t="s">
        <v>70</v>
      </c>
      <c r="D72" s="39" t="s">
        <v>133</v>
      </c>
      <c r="E72" s="34"/>
      <c r="F72" s="34"/>
      <c r="G72" s="34"/>
      <c r="H72" s="34"/>
      <c r="I72" s="34"/>
      <c r="J72" s="34"/>
      <c r="K72" s="34"/>
      <c r="L72" s="34"/>
      <c r="M72" s="34"/>
      <c r="N72" s="34">
        <f>SUM(E72:L72)</f>
        <v>0</v>
      </c>
      <c r="O72" s="32"/>
    </row>
    <row r="73" spans="1:15" ht="11.25">
      <c r="A73" s="109"/>
      <c r="B73" s="107"/>
      <c r="C73" s="50" t="s">
        <v>71</v>
      </c>
      <c r="D73" s="69" t="s">
        <v>132</v>
      </c>
      <c r="E73" s="34"/>
      <c r="F73" s="34"/>
      <c r="G73" s="34"/>
      <c r="H73" s="34"/>
      <c r="I73" s="34"/>
      <c r="J73" s="34"/>
      <c r="K73" s="34"/>
      <c r="L73" s="34"/>
      <c r="M73" s="34"/>
      <c r="N73" s="34">
        <f>SUM(E73:L73)</f>
        <v>0</v>
      </c>
      <c r="O73" s="32"/>
    </row>
    <row r="74" spans="1:15" ht="11.25">
      <c r="A74" s="65"/>
      <c r="B74" s="66"/>
      <c r="C74" s="77"/>
      <c r="D74" s="71"/>
      <c r="E74" s="55"/>
      <c r="F74" s="55"/>
      <c r="G74" s="55"/>
      <c r="H74" s="55"/>
      <c r="I74" s="55"/>
      <c r="J74" s="55"/>
      <c r="K74" s="55"/>
      <c r="L74" s="55"/>
      <c r="M74" s="33"/>
      <c r="N74" s="33"/>
      <c r="O74" s="55">
        <f>+N73+N72+N71</f>
        <v>3000000</v>
      </c>
    </row>
    <row r="75" spans="1:15" ht="11.25" customHeight="1">
      <c r="A75" s="109">
        <v>3.3</v>
      </c>
      <c r="B75" s="110" t="s">
        <v>4</v>
      </c>
      <c r="C75" s="39" t="s">
        <v>72</v>
      </c>
      <c r="D75" s="64" t="s">
        <v>184</v>
      </c>
      <c r="E75" s="34">
        <v>17500000</v>
      </c>
      <c r="F75" s="34"/>
      <c r="G75" s="34"/>
      <c r="H75" s="34">
        <v>30000000</v>
      </c>
      <c r="I75" s="34"/>
      <c r="J75" s="34"/>
      <c r="K75" s="34"/>
      <c r="L75" s="34"/>
      <c r="M75" s="34"/>
      <c r="N75" s="34">
        <f>SUM(E75:L75)</f>
        <v>47500000</v>
      </c>
      <c r="O75" s="32"/>
    </row>
    <row r="76" spans="1:15" ht="11.25">
      <c r="A76" s="109"/>
      <c r="B76" s="111"/>
      <c r="C76" s="39" t="s">
        <v>74</v>
      </c>
      <c r="D76" s="8" t="s">
        <v>185</v>
      </c>
      <c r="E76" s="34"/>
      <c r="F76" s="34"/>
      <c r="G76" s="34"/>
      <c r="H76" s="34">
        <v>60000000</v>
      </c>
      <c r="I76" s="34"/>
      <c r="J76" s="34"/>
      <c r="K76" s="34"/>
      <c r="L76" s="34"/>
      <c r="M76" s="34"/>
      <c r="N76" s="34">
        <f>SUM(E76:L76)</f>
        <v>60000000</v>
      </c>
      <c r="O76" s="32"/>
    </row>
    <row r="77" spans="1:15" ht="11.25">
      <c r="A77" s="109"/>
      <c r="B77" s="111"/>
      <c r="C77" s="7" t="s">
        <v>104</v>
      </c>
      <c r="D77" s="8" t="s">
        <v>188</v>
      </c>
      <c r="E77" s="34">
        <v>1500000</v>
      </c>
      <c r="F77" s="34"/>
      <c r="G77" s="34"/>
      <c r="H77" s="34"/>
      <c r="I77" s="34"/>
      <c r="J77" s="34"/>
      <c r="K77" s="34"/>
      <c r="L77" s="34"/>
      <c r="M77" s="34"/>
      <c r="N77" s="34">
        <f>SUM(E77:L77)</f>
        <v>1500000</v>
      </c>
      <c r="O77" s="32"/>
    </row>
    <row r="78" spans="1:15" ht="11.25">
      <c r="A78" s="109"/>
      <c r="B78" s="111"/>
      <c r="C78" s="7" t="s">
        <v>187</v>
      </c>
      <c r="D78" s="46" t="s">
        <v>186</v>
      </c>
      <c r="E78" s="34"/>
      <c r="F78" s="34"/>
      <c r="G78" s="34"/>
      <c r="H78" s="34">
        <v>5000000</v>
      </c>
      <c r="I78" s="34"/>
      <c r="J78" s="34"/>
      <c r="K78" s="34"/>
      <c r="L78" s="34"/>
      <c r="M78" s="34"/>
      <c r="N78" s="34">
        <f>SUM(E78:L78)</f>
        <v>5000000</v>
      </c>
      <c r="O78" s="32"/>
    </row>
    <row r="79" spans="1:15" ht="11.25">
      <c r="A79" s="109"/>
      <c r="B79" s="112"/>
      <c r="C79" s="47" t="s">
        <v>187</v>
      </c>
      <c r="D79" s="79" t="s">
        <v>239</v>
      </c>
      <c r="E79" s="34"/>
      <c r="F79" s="34"/>
      <c r="G79" s="34"/>
      <c r="H79" s="34"/>
      <c r="I79" s="34"/>
      <c r="J79" s="34"/>
      <c r="K79" s="34"/>
      <c r="L79" s="34"/>
      <c r="M79" s="34"/>
      <c r="N79" s="34">
        <f>SUM(E79:L79)</f>
        <v>0</v>
      </c>
      <c r="O79" s="91"/>
    </row>
    <row r="80" spans="1:15" ht="11.25">
      <c r="A80" s="65"/>
      <c r="B80" s="66"/>
      <c r="C80" s="65"/>
      <c r="D80" s="81"/>
      <c r="E80" s="55"/>
      <c r="F80" s="55"/>
      <c r="G80" s="55"/>
      <c r="H80" s="55"/>
      <c r="I80" s="55"/>
      <c r="J80" s="55"/>
      <c r="K80" s="55"/>
      <c r="L80" s="55"/>
      <c r="M80" s="33"/>
      <c r="N80" s="33"/>
      <c r="O80" s="55">
        <f>+N79+N78+N77+N76+N75</f>
        <v>114000000</v>
      </c>
    </row>
    <row r="81" spans="1:15" ht="11.25">
      <c r="A81" s="109">
        <v>3.4</v>
      </c>
      <c r="B81" s="107" t="s">
        <v>5</v>
      </c>
      <c r="C81" s="48" t="s">
        <v>76</v>
      </c>
      <c r="D81" s="80" t="s">
        <v>189</v>
      </c>
      <c r="E81" s="34"/>
      <c r="F81" s="34">
        <v>3000000</v>
      </c>
      <c r="G81" s="34"/>
      <c r="H81" s="34"/>
      <c r="I81" s="34"/>
      <c r="J81" s="34"/>
      <c r="K81" s="34"/>
      <c r="L81" s="34"/>
      <c r="M81" s="34"/>
      <c r="N81" s="34">
        <f>SUM(E81:L81)</f>
        <v>3000000</v>
      </c>
      <c r="O81" s="32"/>
    </row>
    <row r="82" spans="1:15" ht="11.25">
      <c r="A82" s="109"/>
      <c r="B82" s="107"/>
      <c r="C82" s="7" t="s">
        <v>105</v>
      </c>
      <c r="D82" s="8" t="s">
        <v>60</v>
      </c>
      <c r="E82" s="34">
        <v>6000000</v>
      </c>
      <c r="F82" s="34">
        <v>11000000</v>
      </c>
      <c r="G82" s="34"/>
      <c r="H82" s="34"/>
      <c r="I82" s="34"/>
      <c r="J82" s="34"/>
      <c r="K82" s="34"/>
      <c r="L82" s="34"/>
      <c r="M82" s="34"/>
      <c r="N82" s="34">
        <f>SUM(E82:L82)</f>
        <v>17000000</v>
      </c>
      <c r="O82" s="32"/>
    </row>
    <row r="83" spans="1:15" ht="13.5" customHeight="1">
      <c r="A83" s="109"/>
      <c r="B83" s="107"/>
      <c r="C83" s="68" t="s">
        <v>190</v>
      </c>
      <c r="D83" s="51" t="s">
        <v>62</v>
      </c>
      <c r="E83" s="34"/>
      <c r="F83" s="34"/>
      <c r="G83" s="34"/>
      <c r="H83" s="34">
        <v>10000000</v>
      </c>
      <c r="I83" s="34"/>
      <c r="J83" s="34"/>
      <c r="K83" s="34"/>
      <c r="L83" s="34"/>
      <c r="M83" s="34"/>
      <c r="N83" s="34">
        <f>SUM(E83:L83)</f>
        <v>10000000</v>
      </c>
      <c r="O83" s="32"/>
    </row>
    <row r="84" spans="1:15" ht="11.25">
      <c r="A84" s="65"/>
      <c r="B84" s="70"/>
      <c r="C84" s="65"/>
      <c r="D84" s="67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>
        <f>+N83+N82+N81</f>
        <v>30000000</v>
      </c>
    </row>
    <row r="85" spans="1:15" ht="11.25">
      <c r="A85" s="60"/>
      <c r="B85" s="83"/>
      <c r="C85" s="60"/>
      <c r="D85" s="61"/>
      <c r="E85" s="62"/>
      <c r="F85" s="62"/>
      <c r="G85" s="62"/>
      <c r="H85" s="62"/>
      <c r="I85" s="62"/>
      <c r="J85" s="62"/>
      <c r="K85" s="62"/>
      <c r="L85" s="62"/>
      <c r="M85" s="33"/>
      <c r="N85" s="32"/>
      <c r="O85" s="33"/>
    </row>
    <row r="86" spans="1:15" ht="12.75">
      <c r="A86" s="15">
        <v>4</v>
      </c>
      <c r="B86" s="12" t="s">
        <v>63</v>
      </c>
      <c r="C86" s="10"/>
      <c r="D86" s="11"/>
      <c r="E86" s="54"/>
      <c r="F86" s="54"/>
      <c r="G86" s="54"/>
      <c r="H86" s="54"/>
      <c r="I86" s="54"/>
      <c r="J86" s="54"/>
      <c r="K86" s="54"/>
      <c r="L86" s="54"/>
      <c r="M86" s="54"/>
      <c r="N86" s="34"/>
      <c r="O86" s="33"/>
    </row>
    <row r="87" spans="1:15" ht="11.25" customHeight="1">
      <c r="A87" s="109">
        <v>4.1</v>
      </c>
      <c r="B87" s="110" t="s">
        <v>80</v>
      </c>
      <c r="C87" s="7" t="s">
        <v>106</v>
      </c>
      <c r="D87" s="8" t="s">
        <v>78</v>
      </c>
      <c r="E87" s="34"/>
      <c r="F87" s="34"/>
      <c r="G87" s="34"/>
      <c r="H87" s="34"/>
      <c r="I87" s="34"/>
      <c r="J87" s="34"/>
      <c r="K87" s="34"/>
      <c r="L87" s="34"/>
      <c r="M87" s="34"/>
      <c r="N87" s="34">
        <f>SUM(E87:L87)</f>
        <v>0</v>
      </c>
      <c r="O87" s="32"/>
    </row>
    <row r="88" spans="1:15" ht="11.25">
      <c r="A88" s="109"/>
      <c r="B88" s="111"/>
      <c r="C88" s="7" t="s">
        <v>107</v>
      </c>
      <c r="D88" s="8" t="s">
        <v>79</v>
      </c>
      <c r="E88" s="34">
        <v>2781098</v>
      </c>
      <c r="F88" s="34"/>
      <c r="G88" s="34"/>
      <c r="H88" s="34"/>
      <c r="I88" s="34"/>
      <c r="J88" s="34"/>
      <c r="K88" s="34"/>
      <c r="L88" s="34"/>
      <c r="M88" s="34"/>
      <c r="N88" s="34">
        <f>SUM(E88:L88)</f>
        <v>2781098</v>
      </c>
      <c r="O88" s="32"/>
    </row>
    <row r="89" spans="1:15" ht="11.25">
      <c r="A89" s="109"/>
      <c r="B89" s="112"/>
      <c r="C89" s="47" t="s">
        <v>243</v>
      </c>
      <c r="D89" s="51" t="s">
        <v>240</v>
      </c>
      <c r="E89" s="34">
        <v>484822562</v>
      </c>
      <c r="F89" s="34"/>
      <c r="G89" s="34"/>
      <c r="H89" s="34"/>
      <c r="I89" s="34"/>
      <c r="J89" s="34"/>
      <c r="K89" s="34"/>
      <c r="L89" s="34"/>
      <c r="M89" s="34"/>
      <c r="N89" s="34">
        <f>SUM(E89:L89)</f>
        <v>484822562</v>
      </c>
      <c r="O89" s="32"/>
    </row>
    <row r="90" spans="1:15" ht="11.25">
      <c r="A90" s="65"/>
      <c r="B90" s="70"/>
      <c r="C90" s="65"/>
      <c r="D90" s="67"/>
      <c r="E90" s="55"/>
      <c r="F90" s="55"/>
      <c r="G90" s="55"/>
      <c r="H90" s="55"/>
      <c r="I90" s="55"/>
      <c r="J90" s="55"/>
      <c r="K90" s="55"/>
      <c r="L90" s="55"/>
      <c r="M90" s="33"/>
      <c r="N90" s="33"/>
      <c r="O90" s="55">
        <f>+N89+N88+N87</f>
        <v>487603660</v>
      </c>
    </row>
    <row r="91" spans="1:15" ht="11.25">
      <c r="A91" s="109">
        <v>4.2</v>
      </c>
      <c r="B91" s="108" t="s">
        <v>191</v>
      </c>
      <c r="C91" s="73" t="s">
        <v>108</v>
      </c>
      <c r="D91" s="64" t="s">
        <v>81</v>
      </c>
      <c r="E91" s="34">
        <v>195000000</v>
      </c>
      <c r="F91" s="34">
        <v>75000000</v>
      </c>
      <c r="G91" s="34"/>
      <c r="H91" s="34"/>
      <c r="I91" s="34"/>
      <c r="J91" s="34"/>
      <c r="K91" s="34"/>
      <c r="L91" s="34"/>
      <c r="M91" s="34"/>
      <c r="N91" s="34">
        <f>SUM(E91:L91)</f>
        <v>270000000</v>
      </c>
      <c r="O91" s="32"/>
    </row>
    <row r="92" spans="1:15" ht="11.25">
      <c r="A92" s="109"/>
      <c r="B92" s="108"/>
      <c r="C92" s="50" t="s">
        <v>109</v>
      </c>
      <c r="D92" s="51" t="s">
        <v>82</v>
      </c>
      <c r="E92" s="34">
        <v>10000000</v>
      </c>
      <c r="F92" s="34"/>
      <c r="G92" s="34"/>
      <c r="H92" s="34"/>
      <c r="I92" s="34"/>
      <c r="J92" s="34"/>
      <c r="K92" s="34"/>
      <c r="L92" s="34"/>
      <c r="M92" s="34"/>
      <c r="N92" s="34">
        <f>SUM(E92:L92)</f>
        <v>10000000</v>
      </c>
      <c r="O92" s="32"/>
    </row>
    <row r="93" spans="1:15" ht="11.25">
      <c r="A93" s="65"/>
      <c r="B93" s="70"/>
      <c r="C93" s="77"/>
      <c r="D93" s="67"/>
      <c r="E93" s="55"/>
      <c r="F93" s="55"/>
      <c r="G93" s="55"/>
      <c r="H93" s="55"/>
      <c r="I93" s="55"/>
      <c r="J93" s="55"/>
      <c r="K93" s="55"/>
      <c r="L93" s="55"/>
      <c r="M93" s="33"/>
      <c r="N93" s="33"/>
      <c r="O93" s="55">
        <f>+N91+N92</f>
        <v>280000000</v>
      </c>
    </row>
    <row r="94" spans="1:15" ht="11.25">
      <c r="A94" s="109">
        <v>4.3</v>
      </c>
      <c r="B94" s="108" t="s">
        <v>6</v>
      </c>
      <c r="C94" s="48" t="s">
        <v>110</v>
      </c>
      <c r="D94" s="64" t="s">
        <v>83</v>
      </c>
      <c r="E94" s="34"/>
      <c r="F94" s="34"/>
      <c r="G94" s="34"/>
      <c r="H94" s="34"/>
      <c r="I94" s="34"/>
      <c r="J94" s="34"/>
      <c r="K94" s="34"/>
      <c r="L94" s="34"/>
      <c r="M94" s="34"/>
      <c r="N94" s="34">
        <f>SUM(E94:L94)</f>
        <v>0</v>
      </c>
      <c r="O94" s="32"/>
    </row>
    <row r="95" spans="1:15" ht="11.25">
      <c r="A95" s="109"/>
      <c r="B95" s="108"/>
      <c r="C95" s="7" t="s">
        <v>111</v>
      </c>
      <c r="D95" s="8" t="s">
        <v>84</v>
      </c>
      <c r="E95" s="34"/>
      <c r="F95" s="34"/>
      <c r="G95" s="34"/>
      <c r="H95" s="34"/>
      <c r="I95" s="34"/>
      <c r="J95" s="34"/>
      <c r="K95" s="34"/>
      <c r="L95" s="34"/>
      <c r="M95" s="34"/>
      <c r="N95" s="34">
        <f>SUM(E95:L95)</f>
        <v>0</v>
      </c>
      <c r="O95" s="32"/>
    </row>
    <row r="96" spans="1:15" ht="11.25">
      <c r="A96" s="109"/>
      <c r="B96" s="108"/>
      <c r="C96" s="7" t="s">
        <v>112</v>
      </c>
      <c r="D96" s="8" t="s">
        <v>85</v>
      </c>
      <c r="E96" s="34">
        <v>15000000</v>
      </c>
      <c r="F96" s="34"/>
      <c r="G96" s="34"/>
      <c r="H96" s="34">
        <v>25000000</v>
      </c>
      <c r="I96" s="34"/>
      <c r="J96" s="34"/>
      <c r="K96" s="34"/>
      <c r="L96" s="34"/>
      <c r="M96" s="34"/>
      <c r="N96" s="34">
        <f>SUM(E96:L96)</f>
        <v>40000000</v>
      </c>
      <c r="O96" s="32"/>
    </row>
    <row r="97" spans="1:15" ht="11.25">
      <c r="A97" s="109"/>
      <c r="B97" s="108"/>
      <c r="C97" s="7" t="s">
        <v>152</v>
      </c>
      <c r="D97" s="8" t="s">
        <v>86</v>
      </c>
      <c r="E97" s="34"/>
      <c r="F97" s="34"/>
      <c r="G97" s="34"/>
      <c r="H97" s="34"/>
      <c r="I97" s="34"/>
      <c r="J97" s="34"/>
      <c r="K97" s="34"/>
      <c r="L97" s="34"/>
      <c r="M97" s="34"/>
      <c r="N97" s="34">
        <f>SUM(E97:L97)</f>
        <v>0</v>
      </c>
      <c r="O97" s="32"/>
    </row>
    <row r="98" spans="1:15" ht="11.25">
      <c r="A98" s="109"/>
      <c r="B98" s="108"/>
      <c r="C98" s="47" t="s">
        <v>153</v>
      </c>
      <c r="D98" s="51" t="s">
        <v>87</v>
      </c>
      <c r="E98" s="34"/>
      <c r="F98" s="34"/>
      <c r="G98" s="34"/>
      <c r="H98" s="34"/>
      <c r="I98" s="34"/>
      <c r="J98" s="34"/>
      <c r="K98" s="34"/>
      <c r="L98" s="34"/>
      <c r="M98" s="34"/>
      <c r="N98" s="34">
        <f>SUM(E98:L98)</f>
        <v>0</v>
      </c>
      <c r="O98" s="32"/>
    </row>
    <row r="99" spans="1:15" ht="11.25">
      <c r="A99" s="65"/>
      <c r="B99" s="70"/>
      <c r="C99" s="65"/>
      <c r="D99" s="67"/>
      <c r="E99" s="55"/>
      <c r="F99" s="55"/>
      <c r="G99" s="55"/>
      <c r="H99" s="55"/>
      <c r="I99" s="55"/>
      <c r="J99" s="55"/>
      <c r="K99" s="55"/>
      <c r="L99" s="55"/>
      <c r="M99" s="33"/>
      <c r="N99" s="33"/>
      <c r="O99" s="55">
        <f>+N96+N95+N94</f>
        <v>40000000</v>
      </c>
    </row>
    <row r="100" spans="1:15" ht="11.25">
      <c r="A100" s="109">
        <v>4.4</v>
      </c>
      <c r="B100" s="108" t="s">
        <v>7</v>
      </c>
      <c r="C100" s="48" t="s">
        <v>113</v>
      </c>
      <c r="D100" s="64" t="s">
        <v>73</v>
      </c>
      <c r="E100" s="34">
        <v>65000000</v>
      </c>
      <c r="F100" s="34">
        <v>107124405</v>
      </c>
      <c r="G100" s="34"/>
      <c r="H100" s="34">
        <v>13000000</v>
      </c>
      <c r="I100" s="34"/>
      <c r="J100" s="34"/>
      <c r="K100" s="34"/>
      <c r="L100" s="34"/>
      <c r="M100" s="34"/>
      <c r="N100" s="34">
        <f>SUM(E100:L100)</f>
        <v>185124405</v>
      </c>
      <c r="O100" s="32"/>
    </row>
    <row r="101" spans="1:15" ht="11.25">
      <c r="A101" s="109"/>
      <c r="B101" s="108"/>
      <c r="C101" s="47" t="s">
        <v>114</v>
      </c>
      <c r="D101" s="51" t="s">
        <v>75</v>
      </c>
      <c r="E101" s="34">
        <v>17000000</v>
      </c>
      <c r="F101" s="34"/>
      <c r="G101" s="34"/>
      <c r="H101" s="34"/>
      <c r="I101" s="34"/>
      <c r="J101" s="34"/>
      <c r="K101" s="34"/>
      <c r="L101" s="34"/>
      <c r="M101" s="34"/>
      <c r="N101" s="34">
        <f>SUM(E101:L101)</f>
        <v>17000000</v>
      </c>
      <c r="O101" s="32"/>
    </row>
    <row r="102" spans="1:15" ht="11.25">
      <c r="A102" s="65"/>
      <c r="B102" s="70"/>
      <c r="C102" s="65"/>
      <c r="D102" s="67"/>
      <c r="E102" s="55"/>
      <c r="F102" s="55"/>
      <c r="G102" s="55"/>
      <c r="H102" s="55"/>
      <c r="I102" s="55"/>
      <c r="J102" s="55"/>
      <c r="K102" s="55"/>
      <c r="L102" s="55"/>
      <c r="M102" s="33"/>
      <c r="N102" s="33"/>
      <c r="O102" s="55">
        <f>+N100+L100</f>
        <v>185124405</v>
      </c>
    </row>
    <row r="103" spans="1:15" ht="11.25">
      <c r="A103" s="109">
        <v>4.5</v>
      </c>
      <c r="B103" s="108" t="s">
        <v>89</v>
      </c>
      <c r="C103" s="73" t="s">
        <v>154</v>
      </c>
      <c r="D103" s="53" t="s">
        <v>192</v>
      </c>
      <c r="E103" s="34">
        <v>31000000</v>
      </c>
      <c r="F103" s="34"/>
      <c r="G103" s="34"/>
      <c r="H103" s="34">
        <v>60000000</v>
      </c>
      <c r="I103" s="34"/>
      <c r="J103" s="34"/>
      <c r="K103" s="34"/>
      <c r="L103" s="34"/>
      <c r="M103" s="34"/>
      <c r="N103" s="34">
        <f>SUM(E103:L103)</f>
        <v>91000000</v>
      </c>
      <c r="O103" s="32"/>
    </row>
    <row r="104" spans="1:15" ht="15.75" customHeight="1">
      <c r="A104" s="109"/>
      <c r="B104" s="108"/>
      <c r="C104" s="42" t="s">
        <v>155</v>
      </c>
      <c r="D104" s="43" t="s">
        <v>121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>
        <f>SUM(E104:L104)</f>
        <v>0</v>
      </c>
      <c r="O104" s="32"/>
    </row>
    <row r="105" spans="1:15" ht="11.25">
      <c r="A105" s="109"/>
      <c r="B105" s="108"/>
      <c r="C105" s="68" t="s">
        <v>194</v>
      </c>
      <c r="D105" s="75" t="s">
        <v>193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>
        <f>SUM(E105:L105)</f>
        <v>0</v>
      </c>
      <c r="O105" s="32"/>
    </row>
    <row r="106" spans="1:15" ht="11.25">
      <c r="A106" s="65"/>
      <c r="B106" s="70"/>
      <c r="C106" s="56"/>
      <c r="D106" s="66"/>
      <c r="E106" s="55"/>
      <c r="F106" s="55"/>
      <c r="G106" s="55"/>
      <c r="H106" s="55"/>
      <c r="I106" s="55"/>
      <c r="J106" s="55"/>
      <c r="K106" s="55"/>
      <c r="L106" s="55"/>
      <c r="M106" s="33"/>
      <c r="N106" s="33"/>
      <c r="O106" s="55">
        <f>+N105+N104+N103</f>
        <v>91000000</v>
      </c>
    </row>
    <row r="107" spans="1:15" ht="11.25">
      <c r="A107" s="109">
        <v>4.6</v>
      </c>
      <c r="B107" s="107" t="s">
        <v>8</v>
      </c>
      <c r="C107" s="48" t="s">
        <v>156</v>
      </c>
      <c r="D107" s="80" t="s">
        <v>205</v>
      </c>
      <c r="E107" s="34">
        <v>103000000</v>
      </c>
      <c r="F107" s="34">
        <v>73000000</v>
      </c>
      <c r="G107" s="34"/>
      <c r="H107" s="34">
        <v>160000000</v>
      </c>
      <c r="I107" s="34"/>
      <c r="J107" s="34"/>
      <c r="K107" s="34"/>
      <c r="L107" s="34"/>
      <c r="M107" s="34"/>
      <c r="N107" s="34">
        <f>SUM(E107:L107)</f>
        <v>336000000</v>
      </c>
      <c r="O107" s="32"/>
    </row>
    <row r="108" spans="1:15" ht="11.25">
      <c r="A108" s="109"/>
      <c r="B108" s="107"/>
      <c r="C108" s="7" t="s">
        <v>197</v>
      </c>
      <c r="D108" s="46" t="s">
        <v>242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>
        <f>SUM(E108:L108)</f>
        <v>0</v>
      </c>
      <c r="O108" s="32"/>
    </row>
    <row r="109" spans="1:15" ht="11.25">
      <c r="A109" s="109"/>
      <c r="B109" s="107"/>
      <c r="C109" s="7" t="s">
        <v>198</v>
      </c>
      <c r="D109" s="46" t="s">
        <v>206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>
        <f>SUM(E109:L109)</f>
        <v>0</v>
      </c>
      <c r="O109" s="32"/>
    </row>
    <row r="110" spans="1:15" ht="11.25">
      <c r="A110" s="109"/>
      <c r="B110" s="107"/>
      <c r="C110" s="7" t="s">
        <v>199</v>
      </c>
      <c r="D110" s="46" t="s">
        <v>196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>
        <f>SUM(E110:L110)</f>
        <v>0</v>
      </c>
      <c r="O110" s="32"/>
    </row>
    <row r="111" spans="1:15" ht="11.25">
      <c r="A111" s="109"/>
      <c r="B111" s="107"/>
      <c r="C111" s="47" t="s">
        <v>241</v>
      </c>
      <c r="D111" s="79" t="s">
        <v>195</v>
      </c>
      <c r="E111" s="34"/>
      <c r="F111" s="34"/>
      <c r="G111" s="34"/>
      <c r="H111" s="34">
        <v>10000000</v>
      </c>
      <c r="I111" s="34"/>
      <c r="J111" s="34"/>
      <c r="K111" s="34"/>
      <c r="L111" s="34"/>
      <c r="M111" s="34"/>
      <c r="N111" s="34">
        <f>SUM(E111:L111)</f>
        <v>10000000</v>
      </c>
      <c r="O111" s="32"/>
    </row>
    <row r="112" spans="1:15" ht="11.25">
      <c r="A112" s="65"/>
      <c r="B112" s="66"/>
      <c r="C112" s="65"/>
      <c r="D112" s="81"/>
      <c r="E112" s="55"/>
      <c r="F112" s="55"/>
      <c r="G112" s="55"/>
      <c r="H112" s="55"/>
      <c r="I112" s="55"/>
      <c r="J112" s="55"/>
      <c r="K112" s="55"/>
      <c r="L112" s="55"/>
      <c r="M112" s="33"/>
      <c r="N112" s="33"/>
      <c r="O112" s="55">
        <f>+N111+N107</f>
        <v>346000000</v>
      </c>
    </row>
    <row r="113" spans="1:15" ht="11.25">
      <c r="A113" s="109">
        <v>4.7</v>
      </c>
      <c r="B113" s="108" t="s">
        <v>77</v>
      </c>
      <c r="C113" s="73" t="s">
        <v>157</v>
      </c>
      <c r="D113" s="84" t="s">
        <v>200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>
        <f>SUM(E113:L113)</f>
        <v>0</v>
      </c>
      <c r="O113" s="32"/>
    </row>
    <row r="114" spans="1:15" ht="11.25">
      <c r="A114" s="109"/>
      <c r="B114" s="108"/>
      <c r="C114" s="42" t="s">
        <v>158</v>
      </c>
      <c r="D114" s="8" t="s">
        <v>9</v>
      </c>
      <c r="E114" s="34">
        <v>12000000</v>
      </c>
      <c r="F114" s="34"/>
      <c r="G114" s="34"/>
      <c r="H114" s="34">
        <v>12000000</v>
      </c>
      <c r="I114" s="34"/>
      <c r="J114" s="34"/>
      <c r="K114" s="34"/>
      <c r="L114" s="34"/>
      <c r="M114" s="34"/>
      <c r="N114" s="34">
        <f>SUM(E114:L114)</f>
        <v>24000000</v>
      </c>
      <c r="O114" s="32"/>
    </row>
    <row r="115" spans="1:15" ht="11.25">
      <c r="A115" s="109"/>
      <c r="B115" s="108"/>
      <c r="C115" s="9" t="s">
        <v>201</v>
      </c>
      <c r="D115" s="8" t="s">
        <v>88</v>
      </c>
      <c r="E115" s="34"/>
      <c r="F115" s="34"/>
      <c r="G115" s="34"/>
      <c r="H115" s="34">
        <v>42000000</v>
      </c>
      <c r="I115" s="34"/>
      <c r="J115" s="34"/>
      <c r="K115" s="34"/>
      <c r="L115" s="34"/>
      <c r="M115" s="34"/>
      <c r="N115" s="34">
        <f>SUM(E115:L115)</f>
        <v>42000000</v>
      </c>
      <c r="O115" s="32"/>
    </row>
    <row r="116" spans="1:15" ht="22.5">
      <c r="A116" s="47">
        <v>4.8</v>
      </c>
      <c r="B116" s="49" t="s">
        <v>10</v>
      </c>
      <c r="C116" s="47" t="s">
        <v>159</v>
      </c>
      <c r="D116" s="51" t="s">
        <v>10</v>
      </c>
      <c r="E116" s="34"/>
      <c r="F116" s="34"/>
      <c r="G116" s="34"/>
      <c r="H116" s="34">
        <v>1000000</v>
      </c>
      <c r="I116" s="34"/>
      <c r="J116" s="34"/>
      <c r="K116" s="34"/>
      <c r="L116" s="34"/>
      <c r="M116" s="34"/>
      <c r="N116" s="34">
        <f>SUM(E116:L116)</f>
        <v>1000000</v>
      </c>
      <c r="O116" s="32"/>
    </row>
    <row r="117" spans="1:15" ht="11.25">
      <c r="A117" s="65"/>
      <c r="B117" s="70"/>
      <c r="C117" s="65"/>
      <c r="D117" s="67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>
        <f>+N113+N114+N115+N116</f>
        <v>67000000</v>
      </c>
    </row>
    <row r="118" spans="1:15" ht="11.25">
      <c r="A118" s="85"/>
      <c r="B118" s="83"/>
      <c r="C118" s="60"/>
      <c r="D118" s="86"/>
      <c r="E118" s="62"/>
      <c r="F118" s="62"/>
      <c r="G118" s="62"/>
      <c r="H118" s="62"/>
      <c r="I118" s="62"/>
      <c r="J118" s="62"/>
      <c r="K118" s="62"/>
      <c r="L118" s="62"/>
      <c r="M118" s="33"/>
      <c r="N118" s="33"/>
      <c r="O118" s="33"/>
    </row>
    <row r="119" spans="1:15" ht="12.75">
      <c r="A119" s="24">
        <v>5</v>
      </c>
      <c r="B119" s="19" t="s">
        <v>11</v>
      </c>
      <c r="C119" s="10"/>
      <c r="D119" s="18"/>
      <c r="E119" s="54"/>
      <c r="F119" s="54"/>
      <c r="G119" s="54"/>
      <c r="H119" s="54"/>
      <c r="I119" s="54"/>
      <c r="J119" s="54"/>
      <c r="K119" s="54"/>
      <c r="L119" s="54"/>
      <c r="M119" s="54"/>
      <c r="N119" s="34"/>
      <c r="O119" s="33"/>
    </row>
    <row r="120" spans="1:15" ht="11.25">
      <c r="A120" s="109">
        <v>5.1</v>
      </c>
      <c r="B120" s="107" t="s">
        <v>90</v>
      </c>
      <c r="C120" s="7" t="s">
        <v>160</v>
      </c>
      <c r="D120" s="41" t="s">
        <v>95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>
        <f>SUM(E120:L120)</f>
        <v>0</v>
      </c>
      <c r="O120" s="33"/>
    </row>
    <row r="121" spans="1:15" ht="11.25">
      <c r="A121" s="109"/>
      <c r="B121" s="107"/>
      <c r="C121" s="7" t="s">
        <v>161</v>
      </c>
      <c r="D121" s="41" t="s">
        <v>97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>
        <f>SUM(E121:L121)</f>
        <v>0</v>
      </c>
      <c r="O121" s="33"/>
    </row>
    <row r="122" spans="1:15" ht="11.25">
      <c r="A122" s="109"/>
      <c r="B122" s="107"/>
      <c r="C122" s="7" t="s">
        <v>162</v>
      </c>
      <c r="D122" s="41" t="s">
        <v>96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>
        <f>SUM(E122:L122)</f>
        <v>0</v>
      </c>
      <c r="O122" s="33"/>
    </row>
    <row r="123" spans="1:15" ht="11.25">
      <c r="A123" s="109"/>
      <c r="B123" s="107"/>
      <c r="C123" s="47" t="s">
        <v>163</v>
      </c>
      <c r="D123" s="72" t="s">
        <v>98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>
        <f>SUM(E123:L123)</f>
        <v>0</v>
      </c>
      <c r="O123" s="33"/>
    </row>
    <row r="124" spans="1:15" ht="11.25">
      <c r="A124" s="65"/>
      <c r="B124" s="66"/>
      <c r="C124" s="65"/>
      <c r="D124" s="67"/>
      <c r="E124" s="55"/>
      <c r="F124" s="55"/>
      <c r="G124" s="55"/>
      <c r="H124" s="55"/>
      <c r="I124" s="55"/>
      <c r="J124" s="55"/>
      <c r="K124" s="55"/>
      <c r="L124" s="55"/>
      <c r="M124" s="33"/>
      <c r="N124" s="33"/>
      <c r="O124" s="55">
        <f>+N123+N122+N121+N120</f>
        <v>0</v>
      </c>
    </row>
    <row r="125" spans="1:15" ht="11.25">
      <c r="A125" s="109">
        <v>5.2</v>
      </c>
      <c r="B125" s="107" t="s">
        <v>207</v>
      </c>
      <c r="C125" s="48" t="s">
        <v>164</v>
      </c>
      <c r="D125" s="87" t="s">
        <v>94</v>
      </c>
      <c r="E125" s="34">
        <f>2187424+5000000+5000000+5000000</f>
        <v>17187424</v>
      </c>
      <c r="F125" s="34">
        <v>67000000</v>
      </c>
      <c r="G125" s="34"/>
      <c r="H125" s="34">
        <v>139918400</v>
      </c>
      <c r="I125" s="34"/>
      <c r="J125" s="34"/>
      <c r="K125" s="34"/>
      <c r="L125" s="34"/>
      <c r="M125" s="34"/>
      <c r="N125" s="34">
        <f aca="true" t="shared" si="1" ref="N125:N131">SUM(E125:L125)</f>
        <v>224105824</v>
      </c>
      <c r="O125" s="33"/>
    </row>
    <row r="126" spans="1:15" ht="11.25">
      <c r="A126" s="109"/>
      <c r="B126" s="107"/>
      <c r="C126" s="7" t="s">
        <v>165</v>
      </c>
      <c r="D126" s="41" t="s">
        <v>44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>
        <f t="shared" si="1"/>
        <v>0</v>
      </c>
      <c r="O126" s="33"/>
    </row>
    <row r="127" spans="1:15" ht="11.25">
      <c r="A127" s="109"/>
      <c r="B127" s="107"/>
      <c r="C127" s="7" t="s">
        <v>166</v>
      </c>
      <c r="D127" s="41" t="s">
        <v>45</v>
      </c>
      <c r="E127" s="34"/>
      <c r="F127" s="34"/>
      <c r="G127" s="34"/>
      <c r="H127" s="34">
        <v>2000000</v>
      </c>
      <c r="I127" s="34"/>
      <c r="J127" s="34"/>
      <c r="K127" s="34"/>
      <c r="L127" s="34"/>
      <c r="M127" s="34"/>
      <c r="N127" s="34">
        <f t="shared" si="1"/>
        <v>2000000</v>
      </c>
      <c r="O127" s="33"/>
    </row>
    <row r="128" spans="1:15" ht="12.75" customHeight="1">
      <c r="A128" s="109"/>
      <c r="B128" s="107"/>
      <c r="C128" s="7" t="s">
        <v>167</v>
      </c>
      <c r="D128" s="41" t="s">
        <v>150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>
        <f t="shared" si="1"/>
        <v>0</v>
      </c>
      <c r="O128" s="33"/>
    </row>
    <row r="129" spans="1:15" ht="12" customHeight="1">
      <c r="A129" s="109"/>
      <c r="B129" s="107"/>
      <c r="C129" s="7" t="s">
        <v>168</v>
      </c>
      <c r="D129" s="41" t="s">
        <v>93</v>
      </c>
      <c r="E129" s="34"/>
      <c r="F129" s="34"/>
      <c r="G129" s="34"/>
      <c r="H129" s="34">
        <v>10800000</v>
      </c>
      <c r="I129" s="34"/>
      <c r="J129" s="34"/>
      <c r="K129" s="34"/>
      <c r="L129" s="34"/>
      <c r="M129" s="34"/>
      <c r="N129" s="34">
        <f t="shared" si="1"/>
        <v>10800000</v>
      </c>
      <c r="O129" s="33"/>
    </row>
    <row r="130" spans="1:15" ht="12.75" customHeight="1">
      <c r="A130" s="109"/>
      <c r="B130" s="107"/>
      <c r="C130" s="7" t="s">
        <v>225</v>
      </c>
      <c r="D130" s="41" t="s">
        <v>219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>
        <f t="shared" si="1"/>
        <v>0</v>
      </c>
      <c r="O130" s="33"/>
    </row>
    <row r="131" spans="1:15" ht="12.75" customHeight="1">
      <c r="A131" s="109"/>
      <c r="B131" s="107"/>
      <c r="C131" s="47" t="s">
        <v>226</v>
      </c>
      <c r="D131" s="72" t="s">
        <v>220</v>
      </c>
      <c r="E131" s="34">
        <v>15000000</v>
      </c>
      <c r="F131" s="34"/>
      <c r="G131" s="34"/>
      <c r="H131" s="34"/>
      <c r="I131" s="34"/>
      <c r="J131" s="34"/>
      <c r="K131" s="34"/>
      <c r="L131" s="34"/>
      <c r="M131" s="34"/>
      <c r="N131" s="34">
        <f t="shared" si="1"/>
        <v>15000000</v>
      </c>
      <c r="O131" s="33"/>
    </row>
    <row r="132" spans="1:15" ht="11.25">
      <c r="A132" s="65"/>
      <c r="B132" s="66"/>
      <c r="C132" s="74"/>
      <c r="D132" s="67"/>
      <c r="E132" s="55"/>
      <c r="F132" s="55"/>
      <c r="G132" s="55"/>
      <c r="H132" s="55"/>
      <c r="I132" s="55"/>
      <c r="J132" s="55"/>
      <c r="K132" s="55"/>
      <c r="L132" s="55"/>
      <c r="M132" s="33"/>
      <c r="N132" s="33"/>
      <c r="O132" s="55">
        <f>+N131+N130+N129+N128+N127+N126+N125</f>
        <v>251905824</v>
      </c>
    </row>
    <row r="133" spans="1:15" ht="11.25">
      <c r="A133" s="109">
        <v>5.3</v>
      </c>
      <c r="B133" s="107" t="s">
        <v>91</v>
      </c>
      <c r="C133" s="48" t="s">
        <v>169</v>
      </c>
      <c r="D133" s="87" t="s">
        <v>101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>
        <f>SUM(E133:L133)</f>
        <v>0</v>
      </c>
      <c r="O133" s="33"/>
    </row>
    <row r="134" spans="1:15" ht="11.25">
      <c r="A134" s="109"/>
      <c r="B134" s="107"/>
      <c r="C134" s="7" t="s">
        <v>170</v>
      </c>
      <c r="D134" s="41" t="s">
        <v>102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>
        <f>SUM(E134:L134)</f>
        <v>0</v>
      </c>
      <c r="O134" s="33"/>
    </row>
    <row r="135" spans="1:15" ht="11.25">
      <c r="A135" s="109"/>
      <c r="B135" s="107"/>
      <c r="C135" s="47" t="s">
        <v>171</v>
      </c>
      <c r="D135" s="72" t="s">
        <v>103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>
        <f>SUM(E135:L135)</f>
        <v>0</v>
      </c>
      <c r="O135" s="33"/>
    </row>
    <row r="136" spans="1:15" ht="11.25">
      <c r="A136" s="65"/>
      <c r="B136" s="66"/>
      <c r="C136" s="65"/>
      <c r="D136" s="71"/>
      <c r="E136" s="55"/>
      <c r="F136" s="55"/>
      <c r="G136" s="55"/>
      <c r="H136" s="55"/>
      <c r="I136" s="55"/>
      <c r="J136" s="55"/>
      <c r="K136" s="55"/>
      <c r="L136" s="55"/>
      <c r="M136" s="33"/>
      <c r="N136" s="33"/>
      <c r="O136" s="55">
        <f>+N135+N134+N133</f>
        <v>0</v>
      </c>
    </row>
    <row r="137" spans="1:15" ht="11.25">
      <c r="A137" s="109">
        <v>5.4</v>
      </c>
      <c r="B137" s="107" t="s">
        <v>92</v>
      </c>
      <c r="C137" s="48" t="s">
        <v>172</v>
      </c>
      <c r="D137" s="87" t="s">
        <v>99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>
        <f>SUM(E137:L137)</f>
        <v>0</v>
      </c>
      <c r="O137" s="33"/>
    </row>
    <row r="138" spans="1:15" ht="11.25">
      <c r="A138" s="113"/>
      <c r="B138" s="110"/>
      <c r="C138" s="47" t="s">
        <v>173</v>
      </c>
      <c r="D138" s="72" t="s">
        <v>100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>
        <f>SUM(E138:L138)</f>
        <v>0</v>
      </c>
      <c r="O138" s="33"/>
    </row>
    <row r="139" spans="1:15" ht="11.25">
      <c r="A139" s="101"/>
      <c r="B139" s="77"/>
      <c r="C139" s="56"/>
      <c r="D139" s="56"/>
      <c r="E139" s="55">
        <f>SUM(E6:E138)</f>
        <v>5586377973</v>
      </c>
      <c r="F139" s="55">
        <f aca="true" t="shared" si="2" ref="F139:M139">SUM(F6:F138)</f>
        <v>400924405</v>
      </c>
      <c r="G139" s="55">
        <f t="shared" si="2"/>
        <v>65000000</v>
      </c>
      <c r="H139" s="55">
        <f t="shared" si="2"/>
        <v>790000000</v>
      </c>
      <c r="I139" s="55">
        <f t="shared" si="2"/>
        <v>22000000</v>
      </c>
      <c r="J139" s="55">
        <f t="shared" si="2"/>
        <v>100000000</v>
      </c>
      <c r="K139" s="55">
        <f t="shared" si="2"/>
        <v>2445000000</v>
      </c>
      <c r="L139" s="55">
        <f t="shared" si="2"/>
        <v>28000000</v>
      </c>
      <c r="M139" s="55">
        <f t="shared" si="2"/>
        <v>2954495</v>
      </c>
      <c r="N139" s="55"/>
      <c r="O139" s="55">
        <f>SUM(E139:N139)</f>
        <v>9440256873</v>
      </c>
    </row>
    <row r="140" spans="5:15" ht="11.25"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ht="11.25">
      <c r="A141" s="10"/>
      <c r="B141" s="18"/>
      <c r="C141" s="10"/>
      <c r="D141" s="5"/>
      <c r="E141" s="33"/>
      <c r="F141" s="5"/>
      <c r="G141" s="5"/>
      <c r="H141" s="32"/>
      <c r="I141" s="32"/>
      <c r="J141" s="5"/>
      <c r="K141" s="5"/>
      <c r="L141" s="5"/>
      <c r="M141" s="5"/>
      <c r="N141" s="5"/>
      <c r="O141" s="105"/>
    </row>
    <row r="142" spans="1:15" ht="11.25">
      <c r="A142" s="10"/>
      <c r="B142" s="18"/>
      <c r="C142" s="10"/>
      <c r="D142" s="5" t="s">
        <v>249</v>
      </c>
      <c r="E142" s="33"/>
      <c r="F142" s="5"/>
      <c r="G142" s="5"/>
      <c r="H142" s="32"/>
      <c r="I142" s="32"/>
      <c r="J142" s="5"/>
      <c r="K142" s="5"/>
      <c r="L142" s="5"/>
      <c r="M142" s="5"/>
      <c r="N142" s="5"/>
      <c r="O142" s="33"/>
    </row>
    <row r="143" spans="4:15" ht="11.25">
      <c r="D143" s="1" t="s">
        <v>250</v>
      </c>
      <c r="E143" s="32"/>
      <c r="F143" s="32"/>
      <c r="H143" s="32"/>
      <c r="I143" s="32"/>
      <c r="O143" s="32"/>
    </row>
    <row r="144" spans="5:15" ht="11.25">
      <c r="E144" s="32"/>
      <c r="H144" s="32"/>
      <c r="I144" s="32"/>
      <c r="O144" s="32"/>
    </row>
    <row r="145" spans="5:15" ht="11.25">
      <c r="E145" s="32"/>
      <c r="F145" s="32"/>
      <c r="H145" s="32"/>
      <c r="I145" s="32"/>
      <c r="O145" s="99"/>
    </row>
    <row r="146" spans="4:14" ht="11.25">
      <c r="D146" s="1" t="s">
        <v>251</v>
      </c>
      <c r="E146" s="32"/>
      <c r="F146" s="32"/>
      <c r="H146" s="32"/>
      <c r="I146" s="32"/>
      <c r="N146" s="32"/>
    </row>
    <row r="147" spans="4:15" ht="11.25">
      <c r="D147" s="1" t="s">
        <v>252</v>
      </c>
      <c r="E147" s="32"/>
      <c r="H147" s="32"/>
      <c r="I147" s="32"/>
      <c r="O147" s="100"/>
    </row>
    <row r="148" spans="5:9" ht="11.25">
      <c r="E148" s="32"/>
      <c r="F148" s="32"/>
      <c r="G148" s="32"/>
      <c r="H148" s="32"/>
      <c r="I148" s="32"/>
    </row>
    <row r="149" spans="5:9" ht="11.25">
      <c r="E149" s="32"/>
      <c r="H149" s="32"/>
      <c r="I149" s="32"/>
    </row>
    <row r="150" spans="4:9" ht="11.25">
      <c r="D150" s="1" t="s">
        <v>253</v>
      </c>
      <c r="E150" s="32"/>
      <c r="H150" s="32"/>
      <c r="I150" s="32"/>
    </row>
    <row r="151" spans="4:9" ht="11.25">
      <c r="D151" s="1" t="s">
        <v>254</v>
      </c>
      <c r="E151" s="32"/>
      <c r="H151" s="32"/>
      <c r="I151" s="32"/>
    </row>
    <row r="152" spans="5:9" ht="11.25">
      <c r="E152" s="32"/>
      <c r="F152" s="32"/>
      <c r="H152" s="32"/>
      <c r="I152" s="32"/>
    </row>
    <row r="153" spans="5:9" ht="11.25">
      <c r="E153" s="32"/>
      <c r="H153" s="32"/>
      <c r="I153" s="32"/>
    </row>
    <row r="154" spans="5:15" ht="11.25">
      <c r="E154" s="32"/>
      <c r="F154" s="32"/>
      <c r="H154" s="32"/>
      <c r="I154" s="32"/>
      <c r="N154" s="5"/>
      <c r="O154" s="5"/>
    </row>
    <row r="155" spans="5:15" ht="11.25">
      <c r="E155" s="32"/>
      <c r="F155" s="32"/>
      <c r="H155" s="32"/>
      <c r="I155" s="32"/>
      <c r="N155" s="5"/>
      <c r="O155" s="5"/>
    </row>
    <row r="156" spans="5:15" ht="11.25">
      <c r="E156" s="32"/>
      <c r="H156" s="32"/>
      <c r="I156" s="32"/>
      <c r="N156" s="5"/>
      <c r="O156" s="5"/>
    </row>
    <row r="157" spans="6:15" ht="11.25">
      <c r="F157" s="32"/>
      <c r="H157" s="32"/>
      <c r="N157" s="5"/>
      <c r="O157" s="5"/>
    </row>
    <row r="158" spans="5:15" ht="11.25">
      <c r="E158" s="32"/>
      <c r="F158" s="32"/>
      <c r="H158" s="32"/>
      <c r="I158" s="32"/>
      <c r="N158" s="5"/>
      <c r="O158" s="5"/>
    </row>
    <row r="159" spans="8:15" ht="11.25">
      <c r="H159" s="32"/>
      <c r="N159" s="5"/>
      <c r="O159" s="5"/>
    </row>
    <row r="160" spans="5:15" ht="11.25">
      <c r="E160" s="32"/>
      <c r="H160" s="32"/>
      <c r="N160" s="5"/>
      <c r="O160" s="5"/>
    </row>
    <row r="161" spans="5:15" ht="11.25">
      <c r="E161" s="32"/>
      <c r="F161" s="32"/>
      <c r="H161" s="32"/>
      <c r="I161" s="32"/>
      <c r="N161" s="5"/>
      <c r="O161" s="5"/>
    </row>
    <row r="162" spans="14:15" ht="11.25">
      <c r="N162" s="5"/>
      <c r="O162" s="5"/>
    </row>
    <row r="163" spans="5:15" ht="11.25">
      <c r="E163" s="32"/>
      <c r="F163" s="32"/>
      <c r="H163" s="32"/>
      <c r="I163" s="32"/>
      <c r="N163" s="33"/>
      <c r="O163" s="5"/>
    </row>
    <row r="164" spans="14:15" ht="11.25">
      <c r="N164" s="5"/>
      <c r="O164" s="5"/>
    </row>
    <row r="165" spans="6:15" ht="11.25">
      <c r="F165" s="32"/>
      <c r="H165" s="32"/>
      <c r="N165" s="33"/>
      <c r="O165" s="5"/>
    </row>
    <row r="166" spans="8:15" ht="11.25">
      <c r="H166" s="32"/>
      <c r="N166" s="5"/>
      <c r="O166" s="5"/>
    </row>
    <row r="167" spans="6:15" ht="11.25">
      <c r="F167" s="32"/>
      <c r="H167" s="32"/>
      <c r="N167" s="5"/>
      <c r="O167" s="5"/>
    </row>
    <row r="168" spans="14:15" ht="11.25">
      <c r="N168" s="5"/>
      <c r="O168" s="5"/>
    </row>
    <row r="169" spans="14:15" ht="11.25">
      <c r="N169" s="5"/>
      <c r="O169" s="5"/>
    </row>
    <row r="170" spans="14:15" ht="11.25">
      <c r="N170" s="5"/>
      <c r="O170" s="5"/>
    </row>
  </sheetData>
  <sheetProtection password="E420" sheet="1" objects="1" scenarios="1"/>
  <mergeCells count="52">
    <mergeCell ref="A100:A101"/>
    <mergeCell ref="B100:B101"/>
    <mergeCell ref="A103:A105"/>
    <mergeCell ref="B103:B105"/>
    <mergeCell ref="A43:A46"/>
    <mergeCell ref="B43:B46"/>
    <mergeCell ref="B52:B54"/>
    <mergeCell ref="B48:B50"/>
    <mergeCell ref="A63:A69"/>
    <mergeCell ref="B63:B69"/>
    <mergeCell ref="A107:A111"/>
    <mergeCell ref="B107:B111"/>
    <mergeCell ref="A137:A138"/>
    <mergeCell ref="B137:B138"/>
    <mergeCell ref="A120:A123"/>
    <mergeCell ref="B120:B123"/>
    <mergeCell ref="A125:A131"/>
    <mergeCell ref="B125:B131"/>
    <mergeCell ref="A133:A135"/>
    <mergeCell ref="B133:B135"/>
    <mergeCell ref="A113:A115"/>
    <mergeCell ref="B113:B115"/>
    <mergeCell ref="A22:A24"/>
    <mergeCell ref="A32:A35"/>
    <mergeCell ref="A94:A98"/>
    <mergeCell ref="B94:B98"/>
    <mergeCell ref="A91:A92"/>
    <mergeCell ref="B91:B92"/>
    <mergeCell ref="B71:B73"/>
    <mergeCell ref="B56:B59"/>
    <mergeCell ref="B22:B24"/>
    <mergeCell ref="B32:B35"/>
    <mergeCell ref="A26:A30"/>
    <mergeCell ref="B37:B39"/>
    <mergeCell ref="A48:A50"/>
    <mergeCell ref="A56:A59"/>
    <mergeCell ref="A19:A20"/>
    <mergeCell ref="A6:A9"/>
    <mergeCell ref="B6:B9"/>
    <mergeCell ref="A11:A15"/>
    <mergeCell ref="B11:B15"/>
    <mergeCell ref="B19:B20"/>
    <mergeCell ref="B81:B83"/>
    <mergeCell ref="B26:B30"/>
    <mergeCell ref="A75:A79"/>
    <mergeCell ref="B75:B79"/>
    <mergeCell ref="A87:A89"/>
    <mergeCell ref="B87:B89"/>
    <mergeCell ref="A37:A39"/>
    <mergeCell ref="A81:A83"/>
    <mergeCell ref="A52:A54"/>
    <mergeCell ref="A71:A73"/>
  </mergeCells>
  <printOptions horizontalCentered="1" verticalCentered="1"/>
  <pageMargins left="0.1968503937007874" right="0" top="1.1811023622047245" bottom="0.7874015748031497" header="0" footer="0"/>
  <pageSetup horizontalDpi="300" verticalDpi="300" orientation="landscape" scale="61" r:id="rId1"/>
  <headerFooter alignWithMargins="0">
    <oddHeader>&amp;C&amp;"Lucida Calligraphy,Negrita Cursiva"&amp;11REPUBLICA DE COLOMBIA
Departamento de Caldas
Municipio de Samaná
Acuerdo 004 de 2008
Plan Plurianual de Inversiones 2011</oddHeader>
    <oddFooter>&amp;C&amp;"Lucida Calligraphy,Negrita Cursiva"&amp;11Plan de Desarrollo 2008-2011
"La Alcaldía de la Reconciliación"</oddFooter>
  </headerFooter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170"/>
  <sheetViews>
    <sheetView view="pageBreakPreview" zoomScale="60" zoomScaleNormal="75" zoomScalePageLayoutView="0" workbookViewId="0" topLeftCell="C92">
      <selection activeCell="N147" sqref="N147"/>
    </sheetView>
  </sheetViews>
  <sheetFormatPr defaultColWidth="13.00390625" defaultRowHeight="12.75"/>
  <cols>
    <col min="1" max="1" width="5.421875" style="2" customWidth="1"/>
    <col min="2" max="2" width="21.00390625" style="2" customWidth="1"/>
    <col min="3" max="3" width="4.7109375" style="1" customWidth="1"/>
    <col min="4" max="4" width="34.140625" style="1" customWidth="1"/>
    <col min="5" max="5" width="12.421875" style="1" customWidth="1"/>
    <col min="6" max="6" width="12.28125" style="1" customWidth="1"/>
    <col min="7" max="7" width="9.28125" style="1" customWidth="1"/>
    <col min="8" max="8" width="9.7109375" style="1" customWidth="1"/>
    <col min="9" max="9" width="11.421875" style="1" customWidth="1"/>
    <col min="10" max="10" width="11.8515625" style="1" customWidth="1"/>
    <col min="11" max="11" width="13.421875" style="1" customWidth="1"/>
    <col min="12" max="13" width="11.7109375" style="1" customWidth="1"/>
    <col min="14" max="14" width="12.28125" style="1" customWidth="1"/>
    <col min="15" max="15" width="12.00390625" style="1" customWidth="1"/>
    <col min="16" max="16" width="11.8515625" style="1" customWidth="1"/>
    <col min="17" max="16384" width="13.00390625" style="5" customWidth="1"/>
  </cols>
  <sheetData>
    <row r="2" spans="3:16" ht="11.25">
      <c r="C2" s="21"/>
      <c r="E2" s="1">
        <v>1.06</v>
      </c>
      <c r="O2" s="37" t="s">
        <v>227</v>
      </c>
      <c r="P2" s="88" t="s">
        <v>228</v>
      </c>
    </row>
    <row r="3" spans="1:16" s="92" customFormat="1" ht="40.5" customHeight="1">
      <c r="A3" s="6" t="s">
        <v>13</v>
      </c>
      <c r="B3" s="27" t="s">
        <v>174</v>
      </c>
      <c r="C3" s="6" t="s">
        <v>13</v>
      </c>
      <c r="D3" s="22" t="s">
        <v>12</v>
      </c>
      <c r="E3" s="6" t="s">
        <v>213</v>
      </c>
      <c r="F3" s="6" t="s">
        <v>214</v>
      </c>
      <c r="G3" s="6" t="s">
        <v>224</v>
      </c>
      <c r="H3" s="6" t="s">
        <v>215</v>
      </c>
      <c r="I3" s="6" t="s">
        <v>221</v>
      </c>
      <c r="J3" s="6" t="s">
        <v>222</v>
      </c>
      <c r="K3" s="6" t="s">
        <v>229</v>
      </c>
      <c r="L3" s="6" t="s">
        <v>216</v>
      </c>
      <c r="M3" s="6" t="s">
        <v>223</v>
      </c>
      <c r="N3" s="6" t="s">
        <v>217</v>
      </c>
      <c r="O3" s="35" t="s">
        <v>218</v>
      </c>
      <c r="P3" s="89" t="s">
        <v>218</v>
      </c>
    </row>
    <row r="4" spans="1:16" s="93" customFormat="1" ht="11.25">
      <c r="A4" s="23"/>
      <c r="B4" s="23"/>
      <c r="C4" s="23"/>
      <c r="D4" s="2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93" customFormat="1" ht="12.75">
      <c r="A5" s="23">
        <v>1</v>
      </c>
      <c r="B5" s="25" t="s">
        <v>14</v>
      </c>
      <c r="C5" s="26"/>
      <c r="D5" s="26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1.25">
      <c r="A6" s="109">
        <v>1.1</v>
      </c>
      <c r="B6" s="115" t="s">
        <v>0</v>
      </c>
      <c r="C6" s="7" t="s">
        <v>15</v>
      </c>
      <c r="D6" s="8" t="s">
        <v>16</v>
      </c>
      <c r="E6" s="34">
        <f>+'SECTORES OK (2)'!E6*'2010'!$E$2</f>
        <v>2893541608.9516</v>
      </c>
      <c r="F6" s="34">
        <f>+'SECTORES OK (2)'!F6*'2010'!$E$2</f>
        <v>0</v>
      </c>
      <c r="G6" s="34">
        <f>+'SECTORES OK (2)'!G6*'2010'!$E$2</f>
        <v>0</v>
      </c>
      <c r="H6" s="34">
        <f>+'SECTORES OK (2)'!H6*'2010'!$E$2</f>
        <v>0</v>
      </c>
      <c r="I6" s="34">
        <f>+'SECTORES OK (2)'!I6*'2010'!$E$2</f>
        <v>168540000</v>
      </c>
      <c r="J6" s="34">
        <f>+'SECTORES OK (2)'!J6*'2010'!$E$2</f>
        <v>0</v>
      </c>
      <c r="K6" s="34">
        <f>+'SECTORES OK (2)'!K6*'2010'!$E$2</f>
        <v>50562000</v>
      </c>
      <c r="L6" s="34">
        <f>+'SECTORES OK (2)'!L6*'2010'!$E$2</f>
        <v>258428000</v>
      </c>
      <c r="M6" s="34">
        <f>+'SECTORES OK (2)'!M6*'2010'!$E$2</f>
        <v>3545566591.1984005</v>
      </c>
      <c r="N6" s="34">
        <f>+'SECTORES OK (2)'!N6*'2010'!$E$2</f>
        <v>0</v>
      </c>
      <c r="O6" s="34">
        <f>SUM(E6:N6)</f>
        <v>6916638200.150001</v>
      </c>
      <c r="P6" s="32"/>
    </row>
    <row r="7" spans="1:16" ht="11.25">
      <c r="A7" s="109"/>
      <c r="B7" s="115"/>
      <c r="C7" s="7" t="s">
        <v>17</v>
      </c>
      <c r="D7" s="8" t="s">
        <v>18</v>
      </c>
      <c r="E7" s="34">
        <f>+'SECTORES OK (2)'!E7*'2010'!$E$2</f>
        <v>207369776.66680002</v>
      </c>
      <c r="F7" s="34">
        <f>+'SECTORES OK (2)'!F7*'2010'!$E$2</f>
        <v>30337200</v>
      </c>
      <c r="G7" s="34">
        <f>+'SECTORES OK (2)'!G7*'2010'!$E$2</f>
        <v>8988800</v>
      </c>
      <c r="H7" s="34">
        <f>+'SECTORES OK (2)'!H7*'2010'!$E$2</f>
        <v>62921600</v>
      </c>
      <c r="I7" s="34">
        <f>+'SECTORES OK (2)'!I7*'2010'!$E$2</f>
        <v>0</v>
      </c>
      <c r="J7" s="34">
        <f>+'SECTORES OK (2)'!J7*'2010'!$E$2</f>
        <v>0</v>
      </c>
      <c r="K7" s="34">
        <f>+'SECTORES OK (2)'!K7*'2010'!$E$2</f>
        <v>50562000</v>
      </c>
      <c r="L7" s="34">
        <f>+'SECTORES OK (2)'!L7*'2010'!$E$2</f>
        <v>0</v>
      </c>
      <c r="M7" s="34">
        <f>+'SECTORES OK (2)'!M7*'2010'!$E$2</f>
        <v>0</v>
      </c>
      <c r="N7" s="34">
        <f>+'SECTORES OK (2)'!N7*'2010'!$E$2</f>
        <v>0</v>
      </c>
      <c r="O7" s="34">
        <f>SUM(E7:N7)</f>
        <v>360179376.6668</v>
      </c>
      <c r="P7" s="32"/>
    </row>
    <row r="8" spans="1:16" ht="11.25">
      <c r="A8" s="109"/>
      <c r="B8" s="115"/>
      <c r="C8" s="7" t="s">
        <v>19</v>
      </c>
      <c r="D8" s="8" t="s">
        <v>20</v>
      </c>
      <c r="E8" s="34">
        <f>+'SECTORES OK (2)'!E8*'2010'!$E$2</f>
        <v>0</v>
      </c>
      <c r="F8" s="34">
        <f>+'SECTORES OK (2)'!F8*'2010'!$E$2</f>
        <v>5618000</v>
      </c>
      <c r="G8" s="34">
        <f>+'SECTORES OK (2)'!G8*'2010'!$E$2</f>
        <v>0</v>
      </c>
      <c r="H8" s="34">
        <f>+'SECTORES OK (2)'!H8*'2010'!$E$2</f>
        <v>5618000</v>
      </c>
      <c r="I8" s="34">
        <f>+'SECTORES OK (2)'!I8*'2010'!$E$2</f>
        <v>0</v>
      </c>
      <c r="J8" s="34">
        <f>+'SECTORES OK (2)'!J8*'2010'!$E$2</f>
        <v>0</v>
      </c>
      <c r="K8" s="34">
        <f>+'SECTORES OK (2)'!K8*'2010'!$E$2</f>
        <v>2248323.6</v>
      </c>
      <c r="L8" s="34">
        <f>+'SECTORES OK (2)'!L8*'2010'!$E$2</f>
        <v>0</v>
      </c>
      <c r="M8" s="34">
        <f>+'SECTORES OK (2)'!M8*'2010'!$E$2</f>
        <v>0</v>
      </c>
      <c r="N8" s="34">
        <f>+'SECTORES OK (2)'!N8*'2010'!$E$2</f>
        <v>0</v>
      </c>
      <c r="O8" s="34">
        <f>SUM(E8:N8)</f>
        <v>13484323.6</v>
      </c>
      <c r="P8" s="32"/>
    </row>
    <row r="9" spans="1:16" ht="11.25">
      <c r="A9" s="109"/>
      <c r="B9" s="115"/>
      <c r="C9" s="7" t="s">
        <v>21</v>
      </c>
      <c r="D9" s="8" t="s">
        <v>22</v>
      </c>
      <c r="E9" s="34">
        <f>+'SECTORES OK (2)'!E9*'2010'!$E$2</f>
        <v>0</v>
      </c>
      <c r="F9" s="34">
        <f>+'SECTORES OK (2)'!F9*'2010'!$E$2</f>
        <v>0</v>
      </c>
      <c r="G9" s="34">
        <f>+'SECTORES OK (2)'!G9*'2010'!$E$2</f>
        <v>0</v>
      </c>
      <c r="H9" s="34">
        <f>+'SECTORES OK (2)'!H9*'2010'!$E$2</f>
        <v>0</v>
      </c>
      <c r="I9" s="34">
        <f>+'SECTORES OK (2)'!I9*'2010'!$E$2</f>
        <v>0</v>
      </c>
      <c r="J9" s="34">
        <f>+'SECTORES OK (2)'!J9*'2010'!$E$2</f>
        <v>0</v>
      </c>
      <c r="K9" s="34">
        <f>+'SECTORES OK (2)'!K9*'2010'!$E$2</f>
        <v>0</v>
      </c>
      <c r="L9" s="34">
        <f>+'SECTORES OK (2)'!L9*'2010'!$E$2</f>
        <v>0</v>
      </c>
      <c r="M9" s="34">
        <f>+'SECTORES OK (2)'!M9*'2010'!$E$2</f>
        <v>0</v>
      </c>
      <c r="N9" s="34">
        <f>+'SECTORES OK (2)'!N9*'2010'!$E$2</f>
        <v>0</v>
      </c>
      <c r="O9" s="34">
        <f>SUM(E9:N9)</f>
        <v>0</v>
      </c>
      <c r="P9" s="32"/>
    </row>
    <row r="10" spans="1:16" ht="11.25">
      <c r="A10" s="10"/>
      <c r="B10" s="16"/>
      <c r="C10" s="10"/>
      <c r="D10" s="11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90">
        <f>O6+O7+O8+O9</f>
        <v>7290301900.416801</v>
      </c>
    </row>
    <row r="11" spans="1:16" ht="24" customHeight="1">
      <c r="A11" s="109">
        <v>1.2</v>
      </c>
      <c r="B11" s="108" t="s">
        <v>1</v>
      </c>
      <c r="C11" s="7" t="s">
        <v>23</v>
      </c>
      <c r="D11" s="8" t="s">
        <v>24</v>
      </c>
      <c r="E11" s="34">
        <f>+'SECTORES OK (2)'!E11*'2010'!$E$2</f>
        <v>208184341.72280002</v>
      </c>
      <c r="F11" s="34">
        <f>+'SECTORES OK (2)'!F11*'2010'!$E$2</f>
        <v>0</v>
      </c>
      <c r="G11" s="34">
        <f>+'SECTORES OK (2)'!G11*'2010'!$E$2</f>
        <v>0</v>
      </c>
      <c r="H11" s="34">
        <f>+'SECTORES OK (2)'!H11*'2010'!$E$2</f>
        <v>1123600</v>
      </c>
      <c r="I11" s="34">
        <f>+'SECTORES OK (2)'!I11*'2010'!$E$2</f>
        <v>0</v>
      </c>
      <c r="J11" s="34">
        <f>+'SECTORES OK (2)'!J11*'2010'!$E$2</f>
        <v>0</v>
      </c>
      <c r="K11" s="34">
        <f>+'SECTORES OK (2)'!K11*'2010'!$E$2</f>
        <v>0</v>
      </c>
      <c r="L11" s="34">
        <f>+'SECTORES OK (2)'!L11*'2010'!$E$2</f>
        <v>0</v>
      </c>
      <c r="M11" s="34">
        <f>+'SECTORES OK (2)'!M11*'2010'!$E$2</f>
        <v>0</v>
      </c>
      <c r="N11" s="34">
        <f>+'SECTORES OK (2)'!N11*'2010'!$E$2</f>
        <v>0</v>
      </c>
      <c r="O11" s="34">
        <f>SUM(E11:N11)</f>
        <v>209307941.72280002</v>
      </c>
      <c r="P11" s="32"/>
    </row>
    <row r="12" spans="1:16" ht="11.25">
      <c r="A12" s="109"/>
      <c r="B12" s="108"/>
      <c r="C12" s="7" t="s">
        <v>25</v>
      </c>
      <c r="D12" s="38" t="s">
        <v>26</v>
      </c>
      <c r="E12" s="34">
        <f>+'SECTORES OK (2)'!E12*'2010'!$E$2</f>
        <v>33708000</v>
      </c>
      <c r="F12" s="34">
        <f>+'SECTORES OK (2)'!F12*'2010'!$E$2</f>
        <v>0</v>
      </c>
      <c r="G12" s="34">
        <f>+'SECTORES OK (2)'!G12*'2010'!$E$2</f>
        <v>0</v>
      </c>
      <c r="H12" s="34">
        <f>+'SECTORES OK (2)'!H12*'2010'!$E$2</f>
        <v>0</v>
      </c>
      <c r="I12" s="34">
        <f>+'SECTORES OK (2)'!I12*'2010'!$E$2</f>
        <v>0</v>
      </c>
      <c r="J12" s="34">
        <f>+'SECTORES OK (2)'!J12*'2010'!$E$2</f>
        <v>0</v>
      </c>
      <c r="K12" s="34">
        <f>+'SECTORES OK (2)'!K12*'2010'!$E$2</f>
        <v>0</v>
      </c>
      <c r="L12" s="34">
        <f>+'SECTORES OK (2)'!L12*'2010'!$E$2</f>
        <v>50976483.68040001</v>
      </c>
      <c r="M12" s="34">
        <f>+'SECTORES OK (2)'!M12*'2010'!$E$2</f>
        <v>0</v>
      </c>
      <c r="N12" s="34">
        <f>+'SECTORES OK (2)'!N12*'2010'!$E$2</f>
        <v>0</v>
      </c>
      <c r="O12" s="34">
        <f>SUM(E12:N12)</f>
        <v>84684483.68040001</v>
      </c>
      <c r="P12" s="32"/>
    </row>
    <row r="13" spans="1:16" ht="22.5">
      <c r="A13" s="109"/>
      <c r="B13" s="108"/>
      <c r="C13" s="7" t="s">
        <v>27</v>
      </c>
      <c r="D13" s="8" t="s">
        <v>122</v>
      </c>
      <c r="E13" s="34">
        <f>+'SECTORES OK (2)'!E13*'2010'!$E$2</f>
        <v>202248000</v>
      </c>
      <c r="F13" s="34">
        <f>+'SECTORES OK (2)'!F13*'2010'!$E$2</f>
        <v>0</v>
      </c>
      <c r="G13" s="34">
        <f>+'SECTORES OK (2)'!G13*'2010'!$E$2</f>
        <v>0</v>
      </c>
      <c r="H13" s="34">
        <f>+'SECTORES OK (2)'!H13*'2010'!$E$2</f>
        <v>0</v>
      </c>
      <c r="I13" s="34">
        <f>+'SECTORES OK (2)'!I13*'2010'!$E$2</f>
        <v>0</v>
      </c>
      <c r="J13" s="34">
        <f>+'SECTORES OK (2)'!J13*'2010'!$E$2</f>
        <v>0</v>
      </c>
      <c r="K13" s="34">
        <f>+'SECTORES OK (2)'!K13*'2010'!$E$2</f>
        <v>0</v>
      </c>
      <c r="L13" s="34">
        <f>+'SECTORES OK (2)'!L13*'2010'!$E$2</f>
        <v>0</v>
      </c>
      <c r="M13" s="34">
        <f>+'SECTORES OK (2)'!M13*'2010'!$E$2</f>
        <v>0</v>
      </c>
      <c r="N13" s="34">
        <f>+'SECTORES OK (2)'!N13*'2010'!$E$2</f>
        <v>0</v>
      </c>
      <c r="O13" s="34">
        <f>SUM(E13:N13)</f>
        <v>202248000</v>
      </c>
      <c r="P13" s="32"/>
    </row>
    <row r="14" spans="1:16" ht="11.25">
      <c r="A14" s="109"/>
      <c r="B14" s="108"/>
      <c r="C14" s="7" t="s">
        <v>181</v>
      </c>
      <c r="D14" s="39" t="s">
        <v>30</v>
      </c>
      <c r="E14" s="34">
        <f>+'SECTORES OK (2)'!E14*'2010'!$E$2</f>
        <v>0</v>
      </c>
      <c r="F14" s="34">
        <f>+'SECTORES OK (2)'!F14*'2010'!$E$2</f>
        <v>0</v>
      </c>
      <c r="G14" s="34">
        <f>+'SECTORES OK (2)'!G14*'2010'!$E$2</f>
        <v>0</v>
      </c>
      <c r="H14" s="34">
        <f>+'SECTORES OK (2)'!H14*'2010'!$E$2</f>
        <v>56180000</v>
      </c>
      <c r="I14" s="34">
        <f>+'SECTORES OK (2)'!I14*'2010'!$E$2</f>
        <v>0</v>
      </c>
      <c r="J14" s="34">
        <f>+'SECTORES OK (2)'!J14*'2010'!$E$2</f>
        <v>0</v>
      </c>
      <c r="K14" s="34">
        <f>+'SECTORES OK (2)'!K14*'2010'!$E$2</f>
        <v>0</v>
      </c>
      <c r="L14" s="34">
        <f>+'SECTORES OK (2)'!L14*'2010'!$E$2</f>
        <v>0</v>
      </c>
      <c r="M14" s="34">
        <f>+'SECTORES OK (2)'!M14*'2010'!$E$2</f>
        <v>0</v>
      </c>
      <c r="N14" s="34">
        <f>+'SECTORES OK (2)'!N14*'2010'!$E$2</f>
        <v>0</v>
      </c>
      <c r="O14" s="34">
        <f>SUM(E14:N14)</f>
        <v>56180000</v>
      </c>
      <c r="P14" s="32"/>
    </row>
    <row r="15" spans="1:16" ht="11.25">
      <c r="A15" s="109"/>
      <c r="B15" s="108"/>
      <c r="C15" s="9" t="s">
        <v>29</v>
      </c>
      <c r="D15" s="9" t="s">
        <v>136</v>
      </c>
      <c r="E15" s="34">
        <f>+'SECTORES OK (2)'!E15*'2010'!$E$2</f>
        <v>7239258.170400001</v>
      </c>
      <c r="F15" s="34">
        <f>+'SECTORES OK (2)'!F15*'2010'!$E$2</f>
        <v>0</v>
      </c>
      <c r="G15" s="34">
        <f>+'SECTORES OK (2)'!G15*'2010'!$E$2</f>
        <v>0</v>
      </c>
      <c r="H15" s="34">
        <f>+'SECTORES OK (2)'!H15*'2010'!$E$2</f>
        <v>0</v>
      </c>
      <c r="I15" s="34">
        <f>+'SECTORES OK (2)'!I15*'2010'!$E$2</f>
        <v>0</v>
      </c>
      <c r="J15" s="34">
        <f>+'SECTORES OK (2)'!J15*'2010'!$E$2</f>
        <v>0</v>
      </c>
      <c r="K15" s="34">
        <f>+'SECTORES OK (2)'!K15*'2010'!$E$2</f>
        <v>0</v>
      </c>
      <c r="L15" s="34">
        <f>+'SECTORES OK (2)'!L15*'2010'!$E$2</f>
        <v>0</v>
      </c>
      <c r="M15" s="34">
        <f>+'SECTORES OK (2)'!M15*'2010'!$E$2</f>
        <v>0</v>
      </c>
      <c r="N15" s="34">
        <f>+'SECTORES OK (2)'!N15*'2010'!$E$2</f>
        <v>0</v>
      </c>
      <c r="O15" s="34">
        <f>SUM(E15:N15)</f>
        <v>7239258.170400001</v>
      </c>
      <c r="P15" s="32"/>
    </row>
    <row r="16" spans="1:16" ht="11.25">
      <c r="A16" s="10"/>
      <c r="B16" s="17"/>
      <c r="C16" s="5"/>
      <c r="D16" s="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90">
        <f>SUM(O11:O15)</f>
        <v>559659683.5736</v>
      </c>
    </row>
    <row r="17" spans="1:16" ht="22.5">
      <c r="A17" s="7">
        <v>1.3</v>
      </c>
      <c r="B17" s="20" t="s">
        <v>31</v>
      </c>
      <c r="C17" s="7" t="s">
        <v>32</v>
      </c>
      <c r="D17" s="8" t="s">
        <v>28</v>
      </c>
      <c r="E17" s="34">
        <f>+'SECTORES OK (2)'!E17*'2010'!$E$2</f>
        <v>68015539.47680001</v>
      </c>
      <c r="F17" s="34">
        <f>+'2008'!F17*'2010'!$E$2</f>
        <v>0</v>
      </c>
      <c r="G17" s="34">
        <f>+'2008'!G17*'2010'!$E$2</f>
        <v>0</v>
      </c>
      <c r="H17" s="34">
        <f>+'2008'!H17*'2010'!$E$2</f>
        <v>0</v>
      </c>
      <c r="I17" s="34">
        <f>+'2008'!I17*'2010'!$E$2</f>
        <v>0</v>
      </c>
      <c r="J17" s="34">
        <f>+'2008'!J17*'2010'!$E$2</f>
        <v>0</v>
      </c>
      <c r="K17" s="34">
        <f>+'2008'!K17*'2010'!$E$2</f>
        <v>0</v>
      </c>
      <c r="L17" s="34">
        <f>+'2008'!L17*'2010'!$E$2</f>
        <v>0</v>
      </c>
      <c r="M17" s="34">
        <f>+'2008'!M17*'2010'!$E$2</f>
        <v>0</v>
      </c>
      <c r="N17" s="34">
        <f>+'2008'!N17*'2010'!$E$2</f>
        <v>0</v>
      </c>
      <c r="O17" s="34">
        <f>SUM(E17:N17)</f>
        <v>68015539.47680001</v>
      </c>
      <c r="P17" s="32"/>
    </row>
    <row r="18" spans="1:16" ht="11.25">
      <c r="A18" s="10"/>
      <c r="B18" s="17"/>
      <c r="C18" s="10"/>
      <c r="D18" s="11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3"/>
      <c r="P18" s="90">
        <f>+O17</f>
        <v>68015539.47680001</v>
      </c>
    </row>
    <row r="19" spans="1:16" ht="11.25">
      <c r="A19" s="113">
        <v>1.4</v>
      </c>
      <c r="B19" s="107" t="s">
        <v>2</v>
      </c>
      <c r="C19" s="7" t="s">
        <v>33</v>
      </c>
      <c r="D19" s="8" t="s">
        <v>202</v>
      </c>
      <c r="E19" s="34">
        <f>+'SECTORES OK (2)'!E19*'2010'!$E$2</f>
        <v>21300931.270800002</v>
      </c>
      <c r="F19" s="34">
        <f>+'SECTORES OK (2)'!F19*'2010'!$E$2</f>
        <v>0</v>
      </c>
      <c r="G19" s="34">
        <f>+'SECTORES OK (2)'!G19*'2010'!$E$2</f>
        <v>0</v>
      </c>
      <c r="H19" s="34">
        <f>+'SECTORES OK (2)'!H19*'2010'!$E$2</f>
        <v>1123600</v>
      </c>
      <c r="I19" s="34">
        <f>+'SECTORES OK (2)'!I19*'2010'!$E$2</f>
        <v>0</v>
      </c>
      <c r="J19" s="34">
        <f>+'SECTORES OK (2)'!J19*'2010'!$E$2</f>
        <v>0</v>
      </c>
      <c r="K19" s="34">
        <f>+'SECTORES OK (2)'!K19*'2010'!$E$2</f>
        <v>0</v>
      </c>
      <c r="L19" s="34">
        <f>+'SECTORES OK (2)'!L19*'2010'!$E$2</f>
        <v>0</v>
      </c>
      <c r="M19" s="34">
        <f>+'SECTORES OK (2)'!M19*'2010'!$E$2</f>
        <v>0</v>
      </c>
      <c r="N19" s="34">
        <f>+'SECTORES OK (2)'!N19*'2010'!$E$2</f>
        <v>0</v>
      </c>
      <c r="O19" s="34">
        <f>SUM(E19:N19)</f>
        <v>22424531.270800002</v>
      </c>
      <c r="P19" s="32"/>
    </row>
    <row r="20" spans="1:16" ht="11.25">
      <c r="A20" s="114"/>
      <c r="B20" s="107"/>
      <c r="C20" s="7" t="s">
        <v>204</v>
      </c>
      <c r="D20" s="8" t="s">
        <v>203</v>
      </c>
      <c r="E20" s="34">
        <f>+'SECTORES OK (2)'!E20*'2010'!$E$2</f>
        <v>11602231.802000001</v>
      </c>
      <c r="F20" s="34">
        <f>+'SECTORES OK (2)'!F20*'2010'!$E$2</f>
        <v>0</v>
      </c>
      <c r="G20" s="34">
        <f>+'SECTORES OK (2)'!G20*'2010'!$E$2</f>
        <v>0</v>
      </c>
      <c r="H20" s="34">
        <f>+'SECTORES OK (2)'!H20*'2010'!$E$2</f>
        <v>1123600</v>
      </c>
      <c r="I20" s="34">
        <f>+'SECTORES OK (2)'!I20*'2010'!$E$2</f>
        <v>0</v>
      </c>
      <c r="J20" s="34">
        <f>+'SECTORES OK (2)'!J20*'2010'!$E$2</f>
        <v>0</v>
      </c>
      <c r="K20" s="34">
        <f>+'SECTORES OK (2)'!K20*'2010'!$E$2</f>
        <v>0</v>
      </c>
      <c r="L20" s="34">
        <f>+'SECTORES OK (2)'!L20*'2010'!$E$2</f>
        <v>0</v>
      </c>
      <c r="M20" s="34">
        <f>+'SECTORES OK (2)'!M20*'2010'!$E$2</f>
        <v>0</v>
      </c>
      <c r="N20" s="34">
        <f>+'SECTORES OK (2)'!N20*'2010'!$E$2</f>
        <v>0</v>
      </c>
      <c r="O20" s="34">
        <f>SUM(E20:N20)</f>
        <v>12725831.802000001</v>
      </c>
      <c r="P20" s="33"/>
    </row>
    <row r="21" spans="1:16" ht="11.25">
      <c r="A21" s="10"/>
      <c r="B21" s="17"/>
      <c r="C21" s="10"/>
      <c r="D21" s="11"/>
      <c r="E21" s="34">
        <f>+'SECTORES OK (2)'!E21*'2010'!$E$2</f>
        <v>0</v>
      </c>
      <c r="F21" s="34">
        <f>+'SECTORES OK (2)'!F21*'2010'!$E$2</f>
        <v>0</v>
      </c>
      <c r="G21" s="34">
        <f>+'SECTORES OK (2)'!G21*'2010'!$E$2</f>
        <v>0</v>
      </c>
      <c r="H21" s="34">
        <f>+'SECTORES OK (2)'!H21*'2010'!$E$2</f>
        <v>0</v>
      </c>
      <c r="I21" s="34">
        <f>+'SECTORES OK (2)'!I21*'2010'!$E$2</f>
        <v>0</v>
      </c>
      <c r="J21" s="34">
        <f>+'SECTORES OK (2)'!J21*'2010'!$E$2</f>
        <v>0</v>
      </c>
      <c r="K21" s="34">
        <f>+'SECTORES OK (2)'!K21*'2010'!$E$2</f>
        <v>0</v>
      </c>
      <c r="L21" s="34">
        <f>+'SECTORES OK (2)'!L21*'2010'!$E$2</f>
        <v>0</v>
      </c>
      <c r="M21" s="34">
        <f>+'SECTORES OK (2)'!M21*'2010'!$E$2</f>
        <v>0</v>
      </c>
      <c r="N21" s="34">
        <f>+'SECTORES OK (2)'!N21*'2010'!$E$2</f>
        <v>0</v>
      </c>
      <c r="O21" s="33"/>
      <c r="P21" s="90">
        <f>+O20+O19</f>
        <v>35150363.0728</v>
      </c>
    </row>
    <row r="22" spans="1:16" ht="11.25">
      <c r="A22" s="109">
        <v>1.5</v>
      </c>
      <c r="B22" s="107" t="s">
        <v>123</v>
      </c>
      <c r="C22" s="7" t="s">
        <v>34</v>
      </c>
      <c r="D22" s="8" t="s">
        <v>35</v>
      </c>
      <c r="E22" s="34">
        <f>+'SECTORES OK (2)'!E22*'2010'!$E$2</f>
        <v>16622070.982400002</v>
      </c>
      <c r="F22" s="34">
        <f>+'SECTORES OK (2)'!F22*'2010'!$E$2</f>
        <v>12019766.056400003</v>
      </c>
      <c r="G22" s="34">
        <f>+'SECTORES OK (2)'!G22*'2010'!$E$2</f>
        <v>0</v>
      </c>
      <c r="H22" s="34">
        <f>+'SECTORES OK (2)'!H22*'2010'!$E$2</f>
        <v>1123600</v>
      </c>
      <c r="I22" s="34">
        <f>+'SECTORES OK (2)'!I22*'2010'!$E$2</f>
        <v>0</v>
      </c>
      <c r="J22" s="34">
        <f>+'SECTORES OK (2)'!J22*'2010'!$E$2</f>
        <v>0</v>
      </c>
      <c r="K22" s="34">
        <f>+'SECTORES OK (2)'!K22*'2010'!$E$2</f>
        <v>11236000</v>
      </c>
      <c r="L22" s="34">
        <f>+'SECTORES OK (2)'!L22*'2010'!$E$2</f>
        <v>0</v>
      </c>
      <c r="M22" s="34">
        <f>+'SECTORES OK (2)'!M22*'2010'!$E$2</f>
        <v>0</v>
      </c>
      <c r="N22" s="34">
        <f>+'SECTORES OK (2)'!N22*'2010'!$E$2</f>
        <v>0</v>
      </c>
      <c r="O22" s="34">
        <f>SUM(E22:N22)</f>
        <v>41001437.0388</v>
      </c>
      <c r="P22" s="32"/>
    </row>
    <row r="23" spans="1:16" ht="22.5">
      <c r="A23" s="109"/>
      <c r="B23" s="107"/>
      <c r="C23" s="7" t="s">
        <v>140</v>
      </c>
      <c r="D23" s="8" t="s">
        <v>182</v>
      </c>
      <c r="E23" s="34">
        <f>+'SECTORES OK (2)'!E23*'2010'!$E$2</f>
        <v>4122699.6368000004</v>
      </c>
      <c r="F23" s="34">
        <f>+'SECTORES OK (2)'!F23*'2010'!$E$2</f>
        <v>5618000</v>
      </c>
      <c r="G23" s="34">
        <f>+'SECTORES OK (2)'!G23*'2010'!$E$2</f>
        <v>0</v>
      </c>
      <c r="H23" s="34">
        <f>+'SECTORES OK (2)'!H23*'2010'!$E$2</f>
        <v>1123600</v>
      </c>
      <c r="I23" s="34">
        <f>+'SECTORES OK (2)'!I23*'2010'!$E$2</f>
        <v>0</v>
      </c>
      <c r="J23" s="34">
        <f>+'SECTORES OK (2)'!J23*'2010'!$E$2</f>
        <v>0</v>
      </c>
      <c r="K23" s="34">
        <f>+'SECTORES OK (2)'!K23*'2010'!$E$2</f>
        <v>0</v>
      </c>
      <c r="L23" s="34">
        <f>+'SECTORES OK (2)'!L23*'2010'!$E$2</f>
        <v>0</v>
      </c>
      <c r="M23" s="34">
        <f>+'SECTORES OK (2)'!M23*'2010'!$E$2</f>
        <v>0</v>
      </c>
      <c r="N23" s="34">
        <f>+'SECTORES OK (2)'!N23*'2010'!$E$2</f>
        <v>0</v>
      </c>
      <c r="O23" s="34">
        <f>SUM(E23:N23)</f>
        <v>10864299.6368</v>
      </c>
      <c r="P23" s="32"/>
    </row>
    <row r="24" spans="1:16" ht="11.25">
      <c r="A24" s="109"/>
      <c r="B24" s="107"/>
      <c r="C24" s="47" t="s">
        <v>183</v>
      </c>
      <c r="D24" s="51" t="s">
        <v>137</v>
      </c>
      <c r="E24" s="34">
        <f>+'SECTORES OK (2)'!E24*'2010'!$E$2</f>
        <v>2247200</v>
      </c>
      <c r="F24" s="34">
        <f>+'SECTORES OK (2)'!F24*'2010'!$E$2</f>
        <v>0</v>
      </c>
      <c r="G24" s="34">
        <f>+'SECTORES OK (2)'!G24*'2010'!$E$2</f>
        <v>0</v>
      </c>
      <c r="H24" s="34">
        <f>+'SECTORES OK (2)'!H24*'2010'!$E$2</f>
        <v>0</v>
      </c>
      <c r="I24" s="34">
        <f>+'SECTORES OK (2)'!I24*'2010'!$E$2</f>
        <v>0</v>
      </c>
      <c r="J24" s="34">
        <f>+'SECTORES OK (2)'!J24*'2010'!$E$2</f>
        <v>0</v>
      </c>
      <c r="K24" s="34">
        <f>+'SECTORES OK (2)'!K24*'2010'!$E$2</f>
        <v>0</v>
      </c>
      <c r="L24" s="34">
        <f>+'SECTORES OK (2)'!L24*'2010'!$E$2</f>
        <v>0</v>
      </c>
      <c r="M24" s="34">
        <f>+'SECTORES OK (2)'!M24*'2010'!$E$2</f>
        <v>0</v>
      </c>
      <c r="N24" s="34">
        <f>+'SECTORES OK (2)'!N24*'2010'!$E$2</f>
        <v>0</v>
      </c>
      <c r="O24" s="34">
        <f>SUM(E24:N24)</f>
        <v>2247200</v>
      </c>
      <c r="P24" s="32"/>
    </row>
    <row r="25" spans="1:16" ht="11.25">
      <c r="A25" s="65"/>
      <c r="B25" s="66"/>
      <c r="C25" s="65"/>
      <c r="D25" s="67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33"/>
      <c r="P25" s="55">
        <f>+O24+O23+O22</f>
        <v>54112936.6756</v>
      </c>
    </row>
    <row r="26" spans="1:16" ht="11.25">
      <c r="A26" s="109">
        <v>1.6</v>
      </c>
      <c r="B26" s="108" t="s">
        <v>36</v>
      </c>
      <c r="C26" s="48" t="s">
        <v>37</v>
      </c>
      <c r="D26" s="64" t="s">
        <v>138</v>
      </c>
      <c r="E26" s="34">
        <f>+'SECTORES OK (2)'!E26*'2010'!$E$2</f>
        <v>6741600</v>
      </c>
      <c r="F26" s="34">
        <f>+'SECTORES OK (2)'!F26*'2010'!$E$2</f>
        <v>0</v>
      </c>
      <c r="G26" s="34">
        <f>+'SECTORES OK (2)'!G26*'2010'!$E$2</f>
        <v>0</v>
      </c>
      <c r="H26" s="34">
        <f>+'SECTORES OK (2)'!H26*'2010'!$E$2</f>
        <v>0</v>
      </c>
      <c r="I26" s="34">
        <f>+'SECTORES OK (2)'!I26*'2010'!$E$2</f>
        <v>0</v>
      </c>
      <c r="J26" s="34">
        <f>+'SECTORES OK (2)'!J26*'2010'!$E$2</f>
        <v>0</v>
      </c>
      <c r="K26" s="34">
        <f>+'SECTORES OK (2)'!K26*'2010'!$E$2</f>
        <v>0</v>
      </c>
      <c r="L26" s="34">
        <f>+'SECTORES OK (2)'!L26*'2010'!$E$2</f>
        <v>0</v>
      </c>
      <c r="M26" s="34">
        <f>+'SECTORES OK (2)'!M26*'2010'!$E$2</f>
        <v>0</v>
      </c>
      <c r="N26" s="34">
        <f>+'SECTORES OK (2)'!N26*'2010'!$E$2</f>
        <v>0</v>
      </c>
      <c r="O26" s="34">
        <f>SUM(E26:N26)</f>
        <v>6741600</v>
      </c>
      <c r="P26" s="32"/>
    </row>
    <row r="27" spans="1:16" ht="23.25" customHeight="1">
      <c r="A27" s="109"/>
      <c r="B27" s="108"/>
      <c r="C27" s="7" t="s">
        <v>38</v>
      </c>
      <c r="D27" s="8" t="s">
        <v>141</v>
      </c>
      <c r="E27" s="34">
        <f>+'SECTORES OK (2)'!E27*'2010'!$E$2</f>
        <v>28090000</v>
      </c>
      <c r="F27" s="34">
        <f>+'SECTORES OK (2)'!F27*'2010'!$E$2</f>
        <v>0</v>
      </c>
      <c r="G27" s="34">
        <f>+'SECTORES OK (2)'!G27*'2010'!$E$2</f>
        <v>0</v>
      </c>
      <c r="H27" s="34">
        <f>+'SECTORES OK (2)'!H27*'2010'!$E$2</f>
        <v>0</v>
      </c>
      <c r="I27" s="34">
        <f>+'SECTORES OK (2)'!I27*'2010'!$E$2</f>
        <v>0</v>
      </c>
      <c r="J27" s="34">
        <f>+'SECTORES OK (2)'!J27*'2010'!$E$2</f>
        <v>0</v>
      </c>
      <c r="K27" s="34">
        <f>+'SECTORES OK (2)'!K27*'2010'!$E$2</f>
        <v>0</v>
      </c>
      <c r="L27" s="34">
        <f>+'SECTORES OK (2)'!L27*'2010'!$E$2</f>
        <v>0</v>
      </c>
      <c r="M27" s="34">
        <f>+'SECTORES OK (2)'!M27*'2010'!$E$2</f>
        <v>0</v>
      </c>
      <c r="N27" s="34">
        <f>+'SECTORES OK (2)'!N27*'2010'!$E$2</f>
        <v>0</v>
      </c>
      <c r="O27" s="34">
        <f>SUM(E27:N27)</f>
        <v>28090000</v>
      </c>
      <c r="P27" s="32"/>
    </row>
    <row r="28" spans="1:16" ht="11.25">
      <c r="A28" s="109"/>
      <c r="B28" s="108"/>
      <c r="C28" s="7" t="s">
        <v>39</v>
      </c>
      <c r="D28" s="8" t="s">
        <v>230</v>
      </c>
      <c r="E28" s="34">
        <f>+'SECTORES OK (2)'!E28*'2010'!$E$2</f>
        <v>5618000</v>
      </c>
      <c r="F28" s="34">
        <f>+'SECTORES OK (2)'!F28*'2010'!$E$2</f>
        <v>0</v>
      </c>
      <c r="G28" s="34">
        <f>+'SECTORES OK (2)'!G28*'2010'!$E$2</f>
        <v>0</v>
      </c>
      <c r="H28" s="34">
        <f>+'SECTORES OK (2)'!H28*'2010'!$E$2</f>
        <v>0</v>
      </c>
      <c r="I28" s="34">
        <f>+'SECTORES OK (2)'!I28*'2010'!$E$2</f>
        <v>0</v>
      </c>
      <c r="J28" s="34">
        <f>+'SECTORES OK (2)'!J28*'2010'!$E$2</f>
        <v>0</v>
      </c>
      <c r="K28" s="34">
        <f>+'SECTORES OK (2)'!K28*'2010'!$E$2</f>
        <v>9550600</v>
      </c>
      <c r="L28" s="34">
        <f>+'SECTORES OK (2)'!L28*'2010'!$E$2</f>
        <v>0</v>
      </c>
      <c r="M28" s="34">
        <f>+'SECTORES OK (2)'!M28*'2010'!$E$2</f>
        <v>0</v>
      </c>
      <c r="N28" s="34">
        <f>+'SECTORES OK (2)'!N28*'2010'!$E$2</f>
        <v>0</v>
      </c>
      <c r="O28" s="34">
        <f>SUM(E28:N28)</f>
        <v>15168600</v>
      </c>
      <c r="P28" s="32"/>
    </row>
    <row r="29" spans="1:16" ht="11.25">
      <c r="A29" s="109"/>
      <c r="B29" s="108"/>
      <c r="C29" s="7"/>
      <c r="D29" s="8" t="s">
        <v>231</v>
      </c>
      <c r="E29" s="34">
        <f>+'SECTORES OK (2)'!E29*'2010'!$E$2</f>
        <v>94382400</v>
      </c>
      <c r="F29" s="34">
        <f>+'SECTORES OK (2)'!F29*'2010'!$E$2</f>
        <v>0</v>
      </c>
      <c r="G29" s="34">
        <f>+'SECTORES OK (2)'!G29*'2010'!$E$2</f>
        <v>0</v>
      </c>
      <c r="H29" s="34">
        <f>+'SECTORES OK (2)'!H29*'2010'!$E$2</f>
        <v>0</v>
      </c>
      <c r="I29" s="34">
        <f>+'SECTORES OK (2)'!I29*'2010'!$E$2</f>
        <v>0</v>
      </c>
      <c r="J29" s="34">
        <f>+'SECTORES OK (2)'!J29*'2010'!$E$2</f>
        <v>0</v>
      </c>
      <c r="K29" s="34">
        <f>+'SECTORES OK (2)'!K29*'2010'!$E$2</f>
        <v>0</v>
      </c>
      <c r="L29" s="34">
        <f>+'SECTORES OK (2)'!L29*'2010'!$E$2</f>
        <v>0</v>
      </c>
      <c r="M29" s="34">
        <f>+'SECTORES OK (2)'!M29*'2010'!$E$2</f>
        <v>0</v>
      </c>
      <c r="N29" s="34">
        <f>+'SECTORES OK (2)'!N29*'2010'!$E$2</f>
        <v>0</v>
      </c>
      <c r="O29" s="34">
        <f>SUM(E29:N29)</f>
        <v>94382400</v>
      </c>
      <c r="P29" s="32"/>
    </row>
    <row r="30" spans="1:16" ht="11.25">
      <c r="A30" s="109"/>
      <c r="B30" s="108"/>
      <c r="C30" s="68" t="s">
        <v>41</v>
      </c>
      <c r="D30" s="69" t="s">
        <v>142</v>
      </c>
      <c r="E30" s="34">
        <f>+'SECTORES OK (2)'!E30*'2010'!$E$2</f>
        <v>5618000</v>
      </c>
      <c r="F30" s="34">
        <f>+'SECTORES OK (2)'!F30*'2010'!$E$2</f>
        <v>0</v>
      </c>
      <c r="G30" s="34">
        <f>+'SECTORES OK (2)'!G30*'2010'!$E$2</f>
        <v>0</v>
      </c>
      <c r="H30" s="34">
        <f>+'SECTORES OK (2)'!H30*'2010'!$E$2</f>
        <v>0</v>
      </c>
      <c r="I30" s="34">
        <f>+'SECTORES OK (2)'!I30*'2010'!$E$2</f>
        <v>0</v>
      </c>
      <c r="J30" s="34">
        <f>+'SECTORES OK (2)'!J30*'2010'!$E$2</f>
        <v>0</v>
      </c>
      <c r="K30" s="34">
        <f>+'SECTORES OK (2)'!K30*'2010'!$E$2</f>
        <v>0</v>
      </c>
      <c r="L30" s="34">
        <f>+'SECTORES OK (2)'!L30*'2010'!$E$2</f>
        <v>0</v>
      </c>
      <c r="M30" s="34">
        <f>+'SECTORES OK (2)'!M30*'2010'!$E$2</f>
        <v>0</v>
      </c>
      <c r="N30" s="34">
        <f>+'SECTORES OK (2)'!N30*'2010'!$E$2</f>
        <v>0</v>
      </c>
      <c r="O30" s="34">
        <f>SUM(E30:N30)</f>
        <v>5618000</v>
      </c>
      <c r="P30" s="32"/>
    </row>
    <row r="31" spans="1:16" ht="11.25">
      <c r="A31" s="65"/>
      <c r="B31" s="70"/>
      <c r="C31" s="56"/>
      <c r="D31" s="7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33"/>
      <c r="P31" s="55">
        <f>SUM(O26:O30)</f>
        <v>150000600</v>
      </c>
    </row>
    <row r="32" spans="1:16" ht="11.25">
      <c r="A32" s="109">
        <v>1.7</v>
      </c>
      <c r="B32" s="107" t="s">
        <v>42</v>
      </c>
      <c r="C32" s="48" t="s">
        <v>175</v>
      </c>
      <c r="D32" s="64" t="s">
        <v>143</v>
      </c>
      <c r="E32" s="34">
        <f>+'SECTORES OK (2)'!E32*'2010'!$E$2</f>
        <v>5618000</v>
      </c>
      <c r="F32" s="34">
        <f>+'SECTORES OK (2)'!F32*'2010'!$E$2</f>
        <v>0</v>
      </c>
      <c r="G32" s="34">
        <f>+'SECTORES OK (2)'!G32*'2010'!$E$2</f>
        <v>0</v>
      </c>
      <c r="H32" s="34">
        <f>+'SECTORES OK (2)'!H32*'2010'!$E$2</f>
        <v>0</v>
      </c>
      <c r="I32" s="34">
        <f>+'SECTORES OK (2)'!I32*'2010'!$E$2</f>
        <v>0</v>
      </c>
      <c r="J32" s="34">
        <f>+'SECTORES OK (2)'!J32*'2010'!$E$2</f>
        <v>0</v>
      </c>
      <c r="K32" s="34">
        <f>+'SECTORES OK (2)'!K32*'2010'!$E$2</f>
        <v>0</v>
      </c>
      <c r="L32" s="34">
        <f>+'SECTORES OK (2)'!L32*'2010'!$E$2</f>
        <v>0</v>
      </c>
      <c r="M32" s="34">
        <f>+'SECTORES OK (2)'!M32*'2010'!$E$2</f>
        <v>0</v>
      </c>
      <c r="N32" s="34">
        <f>+'SECTORES OK (2)'!N32*'2010'!$E$2</f>
        <v>0</v>
      </c>
      <c r="O32" s="34">
        <f>SUM(E32:N32)</f>
        <v>5618000</v>
      </c>
      <c r="P32" s="32"/>
    </row>
    <row r="33" spans="1:16" ht="11.25">
      <c r="A33" s="109"/>
      <c r="B33" s="107"/>
      <c r="C33" s="7" t="s">
        <v>176</v>
      </c>
      <c r="D33" s="40" t="s">
        <v>144</v>
      </c>
      <c r="E33" s="34">
        <f>+'SECTORES OK (2)'!E33*'2010'!$E$2</f>
        <v>2696640</v>
      </c>
      <c r="F33" s="34">
        <f>+'SECTORES OK (2)'!F33*'2010'!$E$2</f>
        <v>0</v>
      </c>
      <c r="G33" s="34">
        <f>+'SECTORES OK (2)'!G33*'2010'!$E$2</f>
        <v>0</v>
      </c>
      <c r="H33" s="34">
        <f>+'SECTORES OK (2)'!H33*'2010'!$E$2</f>
        <v>0</v>
      </c>
      <c r="I33" s="34">
        <f>+'SECTORES OK (2)'!I33*'2010'!$E$2</f>
        <v>0</v>
      </c>
      <c r="J33" s="34">
        <f>+'SECTORES OK (2)'!J33*'2010'!$E$2</f>
        <v>0</v>
      </c>
      <c r="K33" s="34">
        <f>+'SECTORES OK (2)'!K33*'2010'!$E$2</f>
        <v>0</v>
      </c>
      <c r="L33" s="34">
        <f>+'SECTORES OK (2)'!L33*'2010'!$E$2</f>
        <v>0</v>
      </c>
      <c r="M33" s="34">
        <f>+'SECTORES OK (2)'!M33*'2010'!$E$2</f>
        <v>0</v>
      </c>
      <c r="N33" s="34">
        <f>+'SECTORES OK (2)'!N33*'2010'!$E$2</f>
        <v>0</v>
      </c>
      <c r="O33" s="34">
        <f>SUM(E33:N33)</f>
        <v>2696640</v>
      </c>
      <c r="P33" s="32"/>
    </row>
    <row r="34" spans="1:16" ht="11.25">
      <c r="A34" s="109"/>
      <c r="B34" s="107"/>
      <c r="C34" s="7" t="s">
        <v>177</v>
      </c>
      <c r="D34" s="40" t="s">
        <v>145</v>
      </c>
      <c r="E34" s="34">
        <f>+'SECTORES OK (2)'!E34*'2010'!$E$2</f>
        <v>2696640</v>
      </c>
      <c r="F34" s="34">
        <f>+'SECTORES OK (2)'!F34*'2010'!$E$2</f>
        <v>0</v>
      </c>
      <c r="G34" s="34">
        <f>+'SECTORES OK (2)'!G34*'2010'!$E$2</f>
        <v>0</v>
      </c>
      <c r="H34" s="34">
        <f>+'SECTORES OK (2)'!H34*'2010'!$E$2</f>
        <v>0</v>
      </c>
      <c r="I34" s="34">
        <f>+'SECTORES OK (2)'!I34*'2010'!$E$2</f>
        <v>0</v>
      </c>
      <c r="J34" s="34">
        <f>+'SECTORES OK (2)'!J34*'2010'!$E$2</f>
        <v>0</v>
      </c>
      <c r="K34" s="34">
        <f>+'SECTORES OK (2)'!K34*'2010'!$E$2</f>
        <v>0</v>
      </c>
      <c r="L34" s="34">
        <f>+'SECTORES OK (2)'!L34*'2010'!$E$2</f>
        <v>0</v>
      </c>
      <c r="M34" s="34">
        <f>+'SECTORES OK (2)'!M34*'2010'!$E$2</f>
        <v>0</v>
      </c>
      <c r="N34" s="34">
        <f>+'SECTORES OK (2)'!N34*'2010'!$E$2</f>
        <v>0</v>
      </c>
      <c r="O34" s="34">
        <f>SUM(E34:N34)</f>
        <v>2696640</v>
      </c>
      <c r="P34" s="32"/>
    </row>
    <row r="35" spans="1:16" ht="11.25">
      <c r="A35" s="109"/>
      <c r="B35" s="107"/>
      <c r="C35" s="47" t="s">
        <v>178</v>
      </c>
      <c r="D35" s="72" t="s">
        <v>146</v>
      </c>
      <c r="E35" s="34">
        <f>+'SECTORES OK (2)'!E35*'2010'!$E$2</f>
        <v>2696640</v>
      </c>
      <c r="F35" s="34">
        <f>+'SECTORES OK (2)'!F35*'2010'!$E$2</f>
        <v>0</v>
      </c>
      <c r="G35" s="34">
        <f>+'SECTORES OK (2)'!G35*'2010'!$E$2</f>
        <v>0</v>
      </c>
      <c r="H35" s="34">
        <f>+'SECTORES OK (2)'!H35*'2010'!$E$2</f>
        <v>0</v>
      </c>
      <c r="I35" s="34">
        <f>+'SECTORES OK (2)'!I35*'2010'!$E$2</f>
        <v>0</v>
      </c>
      <c r="J35" s="34">
        <f>+'SECTORES OK (2)'!J35*'2010'!$E$2</f>
        <v>0</v>
      </c>
      <c r="K35" s="34">
        <f>+'SECTORES OK (2)'!K35*'2010'!$E$2</f>
        <v>0</v>
      </c>
      <c r="L35" s="34">
        <f>+'SECTORES OK (2)'!L35*'2010'!$E$2</f>
        <v>0</v>
      </c>
      <c r="M35" s="34">
        <f>+'SECTORES OK (2)'!M35*'2010'!$E$2</f>
        <v>0</v>
      </c>
      <c r="N35" s="34">
        <f>+'SECTORES OK (2)'!N35*'2010'!$E$2</f>
        <v>0</v>
      </c>
      <c r="O35" s="34">
        <f>SUM(E35:N35)</f>
        <v>2696640</v>
      </c>
      <c r="P35" s="32"/>
    </row>
    <row r="36" spans="1:16" ht="11.25">
      <c r="A36" s="65"/>
      <c r="B36" s="66"/>
      <c r="C36" s="65"/>
      <c r="D36" s="7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33"/>
      <c r="P36" s="55">
        <f>SUM(O32:O35)</f>
        <v>13707920</v>
      </c>
    </row>
    <row r="37" spans="1:16" ht="11.25">
      <c r="A37" s="109">
        <v>1.8</v>
      </c>
      <c r="B37" s="108" t="s">
        <v>46</v>
      </c>
      <c r="C37" s="73" t="s">
        <v>43</v>
      </c>
      <c r="D37" s="64" t="s">
        <v>47</v>
      </c>
      <c r="E37" s="34">
        <f>+'SECTORES OK (2)'!E37*'2010'!$E$2</f>
        <v>5618000</v>
      </c>
      <c r="F37" s="34">
        <f>+'SECTORES OK (2)'!F37*'2010'!$E$2</f>
        <v>2584280</v>
      </c>
      <c r="G37" s="34">
        <f>+'SECTORES OK (2)'!G37*'2010'!$E$2</f>
        <v>0</v>
      </c>
      <c r="H37" s="34">
        <f>+'SECTORES OK (2)'!H37*'2010'!$E$2</f>
        <v>0</v>
      </c>
      <c r="I37" s="34">
        <f>+'SECTORES OK (2)'!I37*'2010'!$E$2</f>
        <v>0</v>
      </c>
      <c r="J37" s="34">
        <f>+'SECTORES OK (2)'!J37*'2010'!$E$2</f>
        <v>0</v>
      </c>
      <c r="K37" s="34">
        <f>+'SECTORES OK (2)'!K37*'2010'!$E$2</f>
        <v>0</v>
      </c>
      <c r="L37" s="34">
        <f>+'SECTORES OK (2)'!L37*'2010'!$E$2</f>
        <v>0</v>
      </c>
      <c r="M37" s="34">
        <f>+'SECTORES OK (2)'!M37*'2010'!$E$2</f>
        <v>0</v>
      </c>
      <c r="N37" s="34">
        <f>+'SECTORES OK (2)'!N37*'2010'!$E$2</f>
        <v>0</v>
      </c>
      <c r="O37" s="34">
        <f>SUM(E37:N37)</f>
        <v>8202280</v>
      </c>
      <c r="P37" s="32"/>
    </row>
    <row r="38" spans="1:16" ht="11.25">
      <c r="A38" s="109"/>
      <c r="B38" s="108"/>
      <c r="C38" s="50" t="s">
        <v>179</v>
      </c>
      <c r="D38" s="51" t="s">
        <v>48</v>
      </c>
      <c r="E38" s="34">
        <f>+'SECTORES OK (2)'!E38*'2010'!$E$2</f>
        <v>5618000</v>
      </c>
      <c r="F38" s="34">
        <f>+'SECTORES OK (2)'!F38*'2010'!$E$2</f>
        <v>2584280</v>
      </c>
      <c r="G38" s="34">
        <f>+'SECTORES OK (2)'!G38*'2010'!$E$2</f>
        <v>0</v>
      </c>
      <c r="H38" s="34">
        <f>+'SECTORES OK (2)'!H38*'2010'!$E$2</f>
        <v>0</v>
      </c>
      <c r="I38" s="34">
        <f>+'SECTORES OK (2)'!I38*'2010'!$E$2</f>
        <v>0</v>
      </c>
      <c r="J38" s="34">
        <f>+'SECTORES OK (2)'!J38*'2010'!$E$2</f>
        <v>0</v>
      </c>
      <c r="K38" s="34">
        <f>+'SECTORES OK (2)'!K38*'2010'!$E$2</f>
        <v>0</v>
      </c>
      <c r="L38" s="34">
        <f>+'SECTORES OK (2)'!L38*'2010'!$E$2</f>
        <v>0</v>
      </c>
      <c r="M38" s="34">
        <f>+'SECTORES OK (2)'!M38*'2010'!$E$2</f>
        <v>0</v>
      </c>
      <c r="N38" s="34">
        <f>+'SECTORES OK (2)'!N38*'2010'!$E$2</f>
        <v>0</v>
      </c>
      <c r="O38" s="34">
        <f>SUM(E38:N38)</f>
        <v>8202280</v>
      </c>
      <c r="P38" s="32"/>
    </row>
    <row r="39" spans="1:16" ht="11.25">
      <c r="A39" s="109"/>
      <c r="B39" s="108"/>
      <c r="C39" s="42" t="s">
        <v>180</v>
      </c>
      <c r="D39" s="8" t="s">
        <v>49</v>
      </c>
      <c r="E39" s="34">
        <f>+'SECTORES OK (2)'!E39*'2010'!$E$2</f>
        <v>5618000</v>
      </c>
      <c r="F39" s="34">
        <f>+'SECTORES OK (2)'!F39*'2010'!$E$2</f>
        <v>2584280</v>
      </c>
      <c r="G39" s="34">
        <f>+'SECTORES OK (2)'!G39*'2010'!$E$2</f>
        <v>0</v>
      </c>
      <c r="H39" s="34">
        <f>+'SECTORES OK (2)'!H39*'2010'!$E$2</f>
        <v>0</v>
      </c>
      <c r="I39" s="34">
        <f>+'SECTORES OK (2)'!I39*'2010'!$E$2</f>
        <v>0</v>
      </c>
      <c r="J39" s="34">
        <f>+'SECTORES OK (2)'!J39*'2010'!$E$2</f>
        <v>0</v>
      </c>
      <c r="K39" s="34">
        <f>+'SECTORES OK (2)'!K39*'2010'!$E$2</f>
        <v>0</v>
      </c>
      <c r="L39" s="34">
        <f>+'SECTORES OK (2)'!L39*'2010'!$E$2</f>
        <v>0</v>
      </c>
      <c r="M39" s="34">
        <f>+'SECTORES OK (2)'!M39*'2010'!$E$2</f>
        <v>0</v>
      </c>
      <c r="N39" s="34">
        <f>+'SECTORES OK (2)'!N39*'2010'!$E$2</f>
        <v>0</v>
      </c>
      <c r="O39" s="34">
        <f>SUM(E39:N39)</f>
        <v>8202280</v>
      </c>
      <c r="P39" s="55"/>
    </row>
    <row r="40" spans="1:16" ht="11.25">
      <c r="A40" s="10"/>
      <c r="B40" s="17"/>
      <c r="C40" s="16"/>
      <c r="D40" s="1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>
        <f>SUM(O37:O39)</f>
        <v>24606840</v>
      </c>
    </row>
    <row r="41" spans="1:16" ht="11.25">
      <c r="A41" s="10"/>
      <c r="B41" s="17"/>
      <c r="C41" s="16"/>
      <c r="D41" s="11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2.75">
      <c r="A42" s="15">
        <v>2</v>
      </c>
      <c r="B42" s="36" t="s">
        <v>116</v>
      </c>
      <c r="C42" s="10"/>
      <c r="D42" s="11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1.25" customHeight="1">
      <c r="A43" s="109">
        <v>2.1</v>
      </c>
      <c r="B43" s="119" t="s">
        <v>117</v>
      </c>
      <c r="C43" s="7" t="s">
        <v>52</v>
      </c>
      <c r="D43" s="43" t="s">
        <v>208</v>
      </c>
      <c r="E43" s="34">
        <f>+'SECTORES OK (2)'!E43*'2010'!$E$2</f>
        <v>2809000</v>
      </c>
      <c r="F43" s="34">
        <f>+'SECTORES OK (2)'!F43*'2010'!$E$2</f>
        <v>0</v>
      </c>
      <c r="G43" s="34">
        <f>+'SECTORES OK (2)'!G43*'2010'!$E$2</f>
        <v>0</v>
      </c>
      <c r="H43" s="34">
        <f>+'SECTORES OK (2)'!H43*'2010'!$E$2</f>
        <v>0</v>
      </c>
      <c r="I43" s="34">
        <f>+'SECTORES OK (2)'!I43*'2010'!$E$2</f>
        <v>0</v>
      </c>
      <c r="J43" s="34">
        <f>+'SECTORES OK (2)'!J43*'2010'!$E$2</f>
        <v>0</v>
      </c>
      <c r="K43" s="34">
        <f>+'SECTORES OK (2)'!K43*'2010'!$E$2</f>
        <v>0</v>
      </c>
      <c r="L43" s="34">
        <f>+'SECTORES OK (2)'!L43*'2010'!$E$2</f>
        <v>0</v>
      </c>
      <c r="M43" s="34">
        <f>+'SECTORES OK (2)'!M43*'2010'!$E$2</f>
        <v>0</v>
      </c>
      <c r="N43" s="34">
        <f>+'SECTORES OK (2)'!N43*'2010'!$E$2</f>
        <v>0</v>
      </c>
      <c r="O43" s="34">
        <f>SUM(E43:N43)</f>
        <v>2809000</v>
      </c>
      <c r="P43" s="55"/>
    </row>
    <row r="44" spans="1:16" ht="11.25" customHeight="1">
      <c r="A44" s="109"/>
      <c r="B44" s="119"/>
      <c r="C44" s="7" t="s">
        <v>53</v>
      </c>
      <c r="D44" s="43" t="s">
        <v>212</v>
      </c>
      <c r="E44" s="34">
        <f>+'SECTORES OK (2)'!E44*'2010'!$E$2</f>
        <v>1123600</v>
      </c>
      <c r="F44" s="34">
        <f>+'SECTORES OK (2)'!F44*'2010'!$E$2</f>
        <v>0</v>
      </c>
      <c r="G44" s="34">
        <f>+'SECTORES OK (2)'!G44*'2010'!$E$2</f>
        <v>0</v>
      </c>
      <c r="H44" s="34">
        <f>+'SECTORES OK (2)'!H44*'2010'!$E$2</f>
        <v>0</v>
      </c>
      <c r="I44" s="34">
        <f>+'SECTORES OK (2)'!I44*'2010'!$E$2</f>
        <v>0</v>
      </c>
      <c r="J44" s="34">
        <f>+'SECTORES OK (2)'!J44*'2010'!$E$2</f>
        <v>0</v>
      </c>
      <c r="K44" s="34">
        <f>+'SECTORES OK (2)'!K44*'2010'!$E$2</f>
        <v>0</v>
      </c>
      <c r="L44" s="34">
        <f>+'SECTORES OK (2)'!L44*'2010'!$E$2</f>
        <v>0</v>
      </c>
      <c r="M44" s="34">
        <f>+'SECTORES OK (2)'!M44*'2010'!$E$2</f>
        <v>0</v>
      </c>
      <c r="N44" s="34">
        <f>+'SECTORES OK (2)'!N44*'2010'!$E$2</f>
        <v>0</v>
      </c>
      <c r="O44" s="34">
        <f>SUM(E44:N44)</f>
        <v>1123600</v>
      </c>
      <c r="P44" s="33"/>
    </row>
    <row r="45" spans="1:16" ht="11.25" customHeight="1">
      <c r="A45" s="109"/>
      <c r="B45" s="119"/>
      <c r="C45" s="7" t="s">
        <v>115</v>
      </c>
      <c r="D45" s="43" t="s">
        <v>234</v>
      </c>
      <c r="E45" s="34">
        <f>+'SECTORES OK (2)'!E45*'2010'!$E$2</f>
        <v>3932600</v>
      </c>
      <c r="F45" s="34">
        <f>+'SECTORES OK (2)'!F45*'2010'!$E$2</f>
        <v>0</v>
      </c>
      <c r="G45" s="34">
        <f>+'SECTORES OK (2)'!G45*'2010'!$E$2</f>
        <v>0</v>
      </c>
      <c r="H45" s="34">
        <f>+'SECTORES OK (2)'!H45*'2010'!$E$2</f>
        <v>0</v>
      </c>
      <c r="I45" s="34">
        <f>+'SECTORES OK (2)'!I45*'2010'!$E$2</f>
        <v>0</v>
      </c>
      <c r="J45" s="34">
        <f>+'SECTORES OK (2)'!J45*'2010'!$E$2</f>
        <v>0</v>
      </c>
      <c r="K45" s="34">
        <f>+'SECTORES OK (2)'!K45*'2010'!$E$2</f>
        <v>0</v>
      </c>
      <c r="L45" s="34">
        <f>+'SECTORES OK (2)'!L45*'2010'!$E$2</f>
        <v>0</v>
      </c>
      <c r="M45" s="34">
        <f>+'SECTORES OK (2)'!M45*'2010'!$E$2</f>
        <v>0</v>
      </c>
      <c r="N45" s="34">
        <f>+'SECTORES OK (2)'!N45*'2010'!$E$2</f>
        <v>0</v>
      </c>
      <c r="O45" s="34">
        <f>SUM(E45:N45)</f>
        <v>3932600</v>
      </c>
      <c r="P45" s="33"/>
    </row>
    <row r="46" spans="1:16" ht="26.25" customHeight="1">
      <c r="A46" s="109"/>
      <c r="B46" s="119"/>
      <c r="C46" s="47" t="s">
        <v>233</v>
      </c>
      <c r="D46" s="75" t="s">
        <v>232</v>
      </c>
      <c r="E46" s="34">
        <f>+'SECTORES OK (2)'!E46*'2010'!$E$2</f>
        <v>2022480</v>
      </c>
      <c r="F46" s="34">
        <f>+'SECTORES OK (2)'!F46*'2010'!$E$2</f>
        <v>0</v>
      </c>
      <c r="G46" s="34">
        <f>+'SECTORES OK (2)'!G46*'2010'!$E$2</f>
        <v>0</v>
      </c>
      <c r="H46" s="34">
        <f>+'SECTORES OK (2)'!H46*'2010'!$E$2</f>
        <v>0</v>
      </c>
      <c r="I46" s="34">
        <f>+'SECTORES OK (2)'!I46*'2010'!$E$2</f>
        <v>0</v>
      </c>
      <c r="J46" s="34">
        <f>+'SECTORES OK (2)'!J46*'2010'!$E$2</f>
        <v>0</v>
      </c>
      <c r="K46" s="34">
        <f>+'SECTORES OK (2)'!K46*'2010'!$E$2</f>
        <v>0</v>
      </c>
      <c r="L46" s="34">
        <f>+'SECTORES OK (2)'!L46*'2010'!$E$2</f>
        <v>0</v>
      </c>
      <c r="M46" s="34">
        <f>+'SECTORES OK (2)'!M46*'2010'!$E$2</f>
        <v>0</v>
      </c>
      <c r="N46" s="34">
        <f>+'SECTORES OK (2)'!N46*'2010'!$E$2</f>
        <v>0</v>
      </c>
      <c r="O46" s="34">
        <f>SUM(E46:N46)</f>
        <v>2022480</v>
      </c>
      <c r="P46" s="33"/>
    </row>
    <row r="47" spans="1:16" ht="11.25" customHeight="1">
      <c r="A47" s="65"/>
      <c r="B47" s="76"/>
      <c r="C47" s="65"/>
      <c r="D47" s="6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33"/>
      <c r="P47" s="55">
        <f>SUM(O43:O46)</f>
        <v>9887680</v>
      </c>
    </row>
    <row r="48" spans="1:16" ht="11.25">
      <c r="A48" s="109">
        <v>2.2</v>
      </c>
      <c r="B48" s="108" t="s">
        <v>118</v>
      </c>
      <c r="C48" s="48" t="s">
        <v>54</v>
      </c>
      <c r="D48" s="64" t="s">
        <v>209</v>
      </c>
      <c r="E48" s="34">
        <f>+'SECTORES OK (2)'!E48*'2010'!$E$2</f>
        <v>2247200</v>
      </c>
      <c r="F48" s="34">
        <f>+'SECTORES OK (2)'!F48*'2010'!$E$2</f>
        <v>0</v>
      </c>
      <c r="G48" s="34">
        <f>+'SECTORES OK (2)'!G48*'2010'!$E$2</f>
        <v>0</v>
      </c>
      <c r="H48" s="34">
        <f>+'SECTORES OK (2)'!H48*'2010'!$E$2</f>
        <v>0</v>
      </c>
      <c r="I48" s="34">
        <f>+'SECTORES OK (2)'!I48*'2010'!$E$2</f>
        <v>0</v>
      </c>
      <c r="J48" s="34">
        <f>+'SECTORES OK (2)'!J48*'2010'!$E$2</f>
        <v>0</v>
      </c>
      <c r="K48" s="34">
        <f>+'SECTORES OK (2)'!K48*'2010'!$E$2</f>
        <v>0</v>
      </c>
      <c r="L48" s="34">
        <f>+'SECTORES OK (2)'!L48*'2010'!$E$2</f>
        <v>0</v>
      </c>
      <c r="M48" s="34">
        <f>+'SECTORES OK (2)'!M48*'2010'!$E$2</f>
        <v>0</v>
      </c>
      <c r="N48" s="34">
        <f>+'SECTORES OK (2)'!N48*'2010'!$E$2</f>
        <v>0</v>
      </c>
      <c r="O48" s="34">
        <f>SUM(E48:N48)</f>
        <v>2247200</v>
      </c>
      <c r="P48" s="33"/>
    </row>
    <row r="49" spans="1:16" ht="11.25">
      <c r="A49" s="109"/>
      <c r="B49" s="118"/>
      <c r="C49" s="7" t="s">
        <v>128</v>
      </c>
      <c r="D49" s="8" t="s">
        <v>210</v>
      </c>
      <c r="E49" s="34">
        <f>+'SECTORES OK (2)'!E49*'2010'!$E$2</f>
        <v>1123600</v>
      </c>
      <c r="F49" s="34">
        <f>+'SECTORES OK (2)'!F49*'2010'!$E$2</f>
        <v>0</v>
      </c>
      <c r="G49" s="34">
        <f>+'SECTORES OK (2)'!G49*'2010'!$E$2</f>
        <v>0</v>
      </c>
      <c r="H49" s="34">
        <f>+'SECTORES OK (2)'!H49*'2010'!$E$2</f>
        <v>0</v>
      </c>
      <c r="I49" s="34">
        <f>+'SECTORES OK (2)'!I49*'2010'!$E$2</f>
        <v>0</v>
      </c>
      <c r="J49" s="34">
        <f>+'SECTORES OK (2)'!J49*'2010'!$E$2</f>
        <v>0</v>
      </c>
      <c r="K49" s="34">
        <f>+'SECTORES OK (2)'!K49*'2010'!$E$2</f>
        <v>0</v>
      </c>
      <c r="L49" s="34">
        <f>+'SECTORES OK (2)'!L49*'2010'!$E$2</f>
        <v>0</v>
      </c>
      <c r="M49" s="34">
        <f>+'SECTORES OK (2)'!M49*'2010'!$E$2</f>
        <v>0</v>
      </c>
      <c r="N49" s="34">
        <f>+'SECTORES OK (2)'!N49*'2010'!$E$2</f>
        <v>0</v>
      </c>
      <c r="O49" s="34">
        <f>SUM(E49:N49)</f>
        <v>1123600</v>
      </c>
      <c r="P49" s="33"/>
    </row>
    <row r="50" spans="1:16" ht="11.25">
      <c r="A50" s="109"/>
      <c r="B50" s="118"/>
      <c r="C50" s="47" t="s">
        <v>129</v>
      </c>
      <c r="D50" s="47" t="s">
        <v>211</v>
      </c>
      <c r="E50" s="34">
        <f>+'SECTORES OK (2)'!E50*'2010'!$E$2</f>
        <v>1123600</v>
      </c>
      <c r="F50" s="34">
        <f>+'SECTORES OK (2)'!F50*'2010'!$E$2</f>
        <v>0</v>
      </c>
      <c r="G50" s="34">
        <f>+'SECTORES OK (2)'!G50*'2010'!$E$2</f>
        <v>0</v>
      </c>
      <c r="H50" s="34">
        <f>+'SECTORES OK (2)'!H50*'2010'!$E$2</f>
        <v>0</v>
      </c>
      <c r="I50" s="34">
        <f>+'SECTORES OK (2)'!I50*'2010'!$E$2</f>
        <v>0</v>
      </c>
      <c r="J50" s="34">
        <f>+'SECTORES OK (2)'!J50*'2010'!$E$2</f>
        <v>0</v>
      </c>
      <c r="K50" s="34">
        <f>+'SECTORES OK (2)'!K50*'2010'!$E$2</f>
        <v>0</v>
      </c>
      <c r="L50" s="34">
        <f>+'SECTORES OK (2)'!L50*'2010'!$E$2</f>
        <v>0</v>
      </c>
      <c r="M50" s="34">
        <f>+'SECTORES OK (2)'!M50*'2010'!$E$2</f>
        <v>0</v>
      </c>
      <c r="N50" s="34">
        <f>+'SECTORES OK (2)'!N50*'2010'!$E$2</f>
        <v>0</v>
      </c>
      <c r="O50" s="34">
        <f>SUM(E50:N50)</f>
        <v>1123600</v>
      </c>
      <c r="P50" s="33"/>
    </row>
    <row r="51" spans="1:16" ht="12.75">
      <c r="A51" s="65"/>
      <c r="B51" s="76"/>
      <c r="C51" s="65"/>
      <c r="D51" s="77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33"/>
      <c r="P51" s="55">
        <f>SUM(O48:O50)</f>
        <v>4494400</v>
      </c>
    </row>
    <row r="52" spans="1:16" ht="22.5">
      <c r="A52" s="109">
        <v>2.3</v>
      </c>
      <c r="B52" s="108" t="s">
        <v>119</v>
      </c>
      <c r="C52" s="48" t="s">
        <v>56</v>
      </c>
      <c r="D52" s="64" t="s">
        <v>235</v>
      </c>
      <c r="E52" s="34">
        <f>+'SECTORES OK (2)'!E52*'2010'!$E$2</f>
        <v>0</v>
      </c>
      <c r="F52" s="34">
        <f>+'SECTORES OK (2)'!F52*'2010'!$E$2</f>
        <v>5618000</v>
      </c>
      <c r="G52" s="34">
        <f>+'SECTORES OK (2)'!G52*'2010'!$E$2</f>
        <v>0</v>
      </c>
      <c r="H52" s="34">
        <f>+'SECTORES OK (2)'!H52*'2010'!$E$2</f>
        <v>0</v>
      </c>
      <c r="I52" s="34">
        <f>+'SECTORES OK (2)'!I52*'2010'!$E$2</f>
        <v>0</v>
      </c>
      <c r="J52" s="34">
        <f>+'SECTORES OK (2)'!J52*'2010'!$E$2</f>
        <v>0</v>
      </c>
      <c r="K52" s="34">
        <f>+'SECTORES OK (2)'!K52*'2010'!$E$2</f>
        <v>0</v>
      </c>
      <c r="L52" s="34">
        <f>+'SECTORES OK (2)'!L52*'2010'!$E$2</f>
        <v>0</v>
      </c>
      <c r="M52" s="34">
        <f>+'SECTORES OK (2)'!M52*'2010'!$E$2</f>
        <v>0</v>
      </c>
      <c r="N52" s="34">
        <f>+'SECTORES OK (2)'!N52*'2010'!$E$2</f>
        <v>0</v>
      </c>
      <c r="O52" s="34">
        <f>SUM(E52:N52)</f>
        <v>5618000</v>
      </c>
      <c r="P52" s="33"/>
    </row>
    <row r="53" spans="1:16" ht="22.5">
      <c r="A53" s="109"/>
      <c r="B53" s="118"/>
      <c r="C53" s="7" t="s">
        <v>57</v>
      </c>
      <c r="D53" s="8" t="s">
        <v>236</v>
      </c>
      <c r="E53" s="34">
        <f>+'SECTORES OK (2)'!E53*'2010'!$E$2</f>
        <v>11236000</v>
      </c>
      <c r="F53" s="34">
        <f>+'SECTORES OK (2)'!F53*'2010'!$E$2</f>
        <v>0</v>
      </c>
      <c r="G53" s="34">
        <f>+'SECTORES OK (2)'!G53*'2010'!$E$2</f>
        <v>0</v>
      </c>
      <c r="H53" s="34">
        <f>+'SECTORES OK (2)'!H53*'2010'!$E$2</f>
        <v>0</v>
      </c>
      <c r="I53" s="34">
        <f>+'SECTORES OK (2)'!I53*'2010'!$E$2</f>
        <v>0</v>
      </c>
      <c r="J53" s="34">
        <f>+'SECTORES OK (2)'!J53*'2010'!$E$2</f>
        <v>0</v>
      </c>
      <c r="K53" s="34">
        <f>+'SECTORES OK (2)'!K53*'2010'!$E$2</f>
        <v>0</v>
      </c>
      <c r="L53" s="34">
        <f>+'SECTORES OK (2)'!L53*'2010'!$E$2</f>
        <v>0</v>
      </c>
      <c r="M53" s="34">
        <f>+'SECTORES OK (2)'!M53*'2010'!$E$2</f>
        <v>0</v>
      </c>
      <c r="N53" s="34">
        <f>+'SECTORES OK (2)'!N53*'2010'!$E$2</f>
        <v>0</v>
      </c>
      <c r="O53" s="34">
        <f>SUM(E53:N53)</f>
        <v>11236000</v>
      </c>
      <c r="P53" s="33"/>
    </row>
    <row r="54" spans="1:16" ht="11.25">
      <c r="A54" s="109"/>
      <c r="B54" s="118"/>
      <c r="C54" s="47" t="s">
        <v>58</v>
      </c>
      <c r="D54" s="51" t="s">
        <v>237</v>
      </c>
      <c r="E54" s="34">
        <f>+'SECTORES OK (2)'!E54*'2010'!$E$2</f>
        <v>0</v>
      </c>
      <c r="F54" s="34">
        <f>+'SECTORES OK (2)'!F54*'2010'!$E$2</f>
        <v>5618000</v>
      </c>
      <c r="G54" s="34">
        <f>+'SECTORES OK (2)'!G54*'2010'!$E$2</f>
        <v>0</v>
      </c>
      <c r="H54" s="34">
        <f>+'SECTORES OK (2)'!H54*'2010'!$E$2</f>
        <v>0</v>
      </c>
      <c r="I54" s="34">
        <f>+'SECTORES OK (2)'!I54*'2010'!$E$2</f>
        <v>0</v>
      </c>
      <c r="J54" s="34">
        <f>+'SECTORES OK (2)'!J54*'2010'!$E$2</f>
        <v>0</v>
      </c>
      <c r="K54" s="34">
        <f>+'SECTORES OK (2)'!K54*'2010'!$E$2</f>
        <v>0</v>
      </c>
      <c r="L54" s="34">
        <f>+'SECTORES OK (2)'!L54*'2010'!$E$2</f>
        <v>0</v>
      </c>
      <c r="M54" s="34">
        <f>+'SECTORES OK (2)'!M54*'2010'!$E$2</f>
        <v>0</v>
      </c>
      <c r="N54" s="34">
        <f>+'SECTORES OK (2)'!N54*'2010'!$E$2</f>
        <v>0</v>
      </c>
      <c r="O54" s="34">
        <f>SUM(E54:N54)</f>
        <v>5618000</v>
      </c>
      <c r="P54" s="33"/>
    </row>
    <row r="55" spans="1:16" ht="12.75">
      <c r="A55" s="65"/>
      <c r="B55" s="76"/>
      <c r="C55" s="65"/>
      <c r="D55" s="67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33"/>
      <c r="P55" s="55">
        <f>SUM(O52:O54)</f>
        <v>22472000</v>
      </c>
    </row>
    <row r="56" spans="1:16" ht="11.25">
      <c r="A56" s="109">
        <v>2.4</v>
      </c>
      <c r="B56" s="108" t="s">
        <v>40</v>
      </c>
      <c r="C56" s="48" t="s">
        <v>59</v>
      </c>
      <c r="D56" s="64" t="s">
        <v>127</v>
      </c>
      <c r="E56" s="34">
        <f>+'SECTORES OK (2)'!E56*'2010'!$E$2</f>
        <v>3370800</v>
      </c>
      <c r="F56" s="34">
        <f>+'SECTORES OK (2)'!F56*'2010'!$E$2</f>
        <v>0</v>
      </c>
      <c r="G56" s="34">
        <f>+'SECTORES OK (2)'!G56*'2010'!$E$2</f>
        <v>0</v>
      </c>
      <c r="H56" s="34">
        <f>+'SECTORES OK (2)'!H56*'2010'!$E$2</f>
        <v>0</v>
      </c>
      <c r="I56" s="34">
        <f>+'SECTORES OK (2)'!I56*'2010'!$E$2</f>
        <v>0</v>
      </c>
      <c r="J56" s="34">
        <f>+'SECTORES OK (2)'!J56*'2010'!$E$2</f>
        <v>0</v>
      </c>
      <c r="K56" s="34">
        <f>+'SECTORES OK (2)'!K56*'2010'!$E$2</f>
        <v>0</v>
      </c>
      <c r="L56" s="34">
        <f>+'SECTORES OK (2)'!L56*'2010'!$E$2</f>
        <v>0</v>
      </c>
      <c r="M56" s="34">
        <f>+'SECTORES OK (2)'!M56*'2010'!$E$2</f>
        <v>0</v>
      </c>
      <c r="N56" s="34">
        <f>+'SECTORES OK (2)'!N56*'2010'!$E$2</f>
        <v>0</v>
      </c>
      <c r="O56" s="34">
        <f>SUM(E56:N56)</f>
        <v>3370800</v>
      </c>
      <c r="P56" s="33"/>
    </row>
    <row r="57" spans="1:16" ht="22.5">
      <c r="A57" s="109"/>
      <c r="B57" s="118"/>
      <c r="C57" s="7" t="s">
        <v>61</v>
      </c>
      <c r="D57" s="8" t="s">
        <v>125</v>
      </c>
      <c r="E57" s="34">
        <f>+'SECTORES OK (2)'!E57*'2010'!$E$2</f>
        <v>16854000</v>
      </c>
      <c r="F57" s="34">
        <f>+'SECTORES OK (2)'!F57*'2010'!$E$2</f>
        <v>0</v>
      </c>
      <c r="G57" s="34">
        <f>+'SECTORES OK (2)'!G57*'2010'!$E$2</f>
        <v>0</v>
      </c>
      <c r="H57" s="34">
        <f>+'SECTORES OK (2)'!H57*'2010'!$E$2</f>
        <v>0</v>
      </c>
      <c r="I57" s="34">
        <f>+'SECTORES OK (2)'!I57*'2010'!$E$2</f>
        <v>0</v>
      </c>
      <c r="J57" s="34">
        <f>+'SECTORES OK (2)'!J57*'2010'!$E$2</f>
        <v>0</v>
      </c>
      <c r="K57" s="34">
        <f>+'SECTORES OK (2)'!K57*'2010'!$E$2</f>
        <v>0</v>
      </c>
      <c r="L57" s="34">
        <f>+'SECTORES OK (2)'!L57*'2010'!$E$2</f>
        <v>0</v>
      </c>
      <c r="M57" s="34">
        <f>+'SECTORES OK (2)'!M57*'2010'!$E$2</f>
        <v>0</v>
      </c>
      <c r="N57" s="34">
        <f>+'SECTORES OK (2)'!N57*'2010'!$E$2</f>
        <v>0</v>
      </c>
      <c r="O57" s="34">
        <f>SUM(E57:N57)</f>
        <v>16854000</v>
      </c>
      <c r="P57" s="33"/>
    </row>
    <row r="58" spans="1:16" ht="22.5">
      <c r="A58" s="109"/>
      <c r="B58" s="118"/>
      <c r="C58" s="7" t="s">
        <v>130</v>
      </c>
      <c r="D58" s="8" t="s">
        <v>124</v>
      </c>
      <c r="E58" s="34">
        <f>+'SECTORES OK (2)'!E58*'2010'!$E$2</f>
        <v>33396108.864800002</v>
      </c>
      <c r="F58" s="34">
        <f>+'SECTORES OK (2)'!F58*'2010'!$E$2</f>
        <v>0</v>
      </c>
      <c r="G58" s="34">
        <f>+'SECTORES OK (2)'!G58*'2010'!$E$2</f>
        <v>0</v>
      </c>
      <c r="H58" s="34">
        <f>+'SECTORES OK (2)'!H58*'2010'!$E$2</f>
        <v>0</v>
      </c>
      <c r="I58" s="34">
        <f>+'SECTORES OK (2)'!I58*'2010'!$E$2</f>
        <v>0</v>
      </c>
      <c r="J58" s="34">
        <f>+'SECTORES OK (2)'!J58*'2010'!$E$2</f>
        <v>0</v>
      </c>
      <c r="K58" s="34">
        <f>+'SECTORES OK (2)'!K58*'2010'!$E$2</f>
        <v>0</v>
      </c>
      <c r="L58" s="34">
        <f>+'SECTORES OK (2)'!L58*'2010'!$E$2</f>
        <v>0</v>
      </c>
      <c r="M58" s="34">
        <f>+'SECTORES OK (2)'!M58*'2010'!$E$2</f>
        <v>0</v>
      </c>
      <c r="N58" s="34">
        <f>+'SECTORES OK (2)'!N58*'2010'!$E$2</f>
        <v>0</v>
      </c>
      <c r="O58" s="34">
        <f>SUM(E58:N58)</f>
        <v>33396108.864800002</v>
      </c>
      <c r="P58" s="33"/>
    </row>
    <row r="59" spans="1:16" ht="11.25">
      <c r="A59" s="109"/>
      <c r="B59" s="118"/>
      <c r="C59" s="47" t="s">
        <v>131</v>
      </c>
      <c r="D59" s="51" t="s">
        <v>126</v>
      </c>
      <c r="E59" s="34">
        <f>+'SECTORES OK (2)'!E59*'2010'!$E$2</f>
        <v>11236000</v>
      </c>
      <c r="F59" s="34">
        <f>+'SECTORES OK (2)'!F59*'2010'!$E$2</f>
        <v>0</v>
      </c>
      <c r="G59" s="34">
        <f>+'SECTORES OK (2)'!G59*'2010'!$E$2</f>
        <v>0</v>
      </c>
      <c r="H59" s="34">
        <f>+'SECTORES OK (2)'!H59*'2010'!$E$2</f>
        <v>0</v>
      </c>
      <c r="I59" s="34">
        <f>+'SECTORES OK (2)'!I59*'2010'!$E$2</f>
        <v>0</v>
      </c>
      <c r="J59" s="34">
        <f>+'SECTORES OK (2)'!J59*'2010'!$E$2</f>
        <v>0</v>
      </c>
      <c r="K59" s="34">
        <f>+'SECTORES OK (2)'!K59*'2010'!$E$2</f>
        <v>0</v>
      </c>
      <c r="L59" s="34">
        <f>+'SECTORES OK (2)'!L59*'2010'!$E$2</f>
        <v>0</v>
      </c>
      <c r="M59" s="34">
        <f>+'SECTORES OK (2)'!M59*'2010'!$E$2</f>
        <v>0</v>
      </c>
      <c r="N59" s="34">
        <f>+'SECTORES OK (2)'!N59*'2010'!$E$2</f>
        <v>0</v>
      </c>
      <c r="O59" s="34">
        <f>SUM(E59:N59)</f>
        <v>11236000</v>
      </c>
      <c r="P59" s="33"/>
    </row>
    <row r="60" spans="1:16" ht="12.75">
      <c r="A60" s="57"/>
      <c r="B60" s="58"/>
      <c r="C60" s="57"/>
      <c r="D60" s="59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33"/>
      <c r="P60" s="63">
        <f>+O59+O58+O57+O56</f>
        <v>64856908.864800006</v>
      </c>
    </row>
    <row r="61" spans="1:16" ht="11.25">
      <c r="A61" s="60"/>
      <c r="B61" s="61"/>
      <c r="C61" s="60"/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33"/>
      <c r="P61" s="62"/>
    </row>
    <row r="62" spans="1:16" ht="12.75">
      <c r="A62" s="23">
        <v>3</v>
      </c>
      <c r="B62" s="12" t="s">
        <v>50</v>
      </c>
      <c r="C62" s="13"/>
      <c r="D62" s="1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32"/>
      <c r="P62" s="32"/>
    </row>
    <row r="63" spans="1:16" ht="11.25">
      <c r="A63" s="109">
        <v>3.1</v>
      </c>
      <c r="B63" s="107" t="s">
        <v>51</v>
      </c>
      <c r="C63" s="7" t="s">
        <v>64</v>
      </c>
      <c r="D63" s="8" t="s">
        <v>139</v>
      </c>
      <c r="E63" s="34">
        <f>+'SECTORES OK (2)'!E63*'2010'!$E$2</f>
        <v>1123600</v>
      </c>
      <c r="F63" s="34">
        <f>+'SECTORES OK (2)'!F63*'2010'!$E$2</f>
        <v>0</v>
      </c>
      <c r="G63" s="34">
        <f>+'SECTORES OK (2)'!G63*'2010'!$E$2</f>
        <v>0</v>
      </c>
      <c r="H63" s="34">
        <f>+'SECTORES OK (2)'!H63*'2010'!$E$2</f>
        <v>0</v>
      </c>
      <c r="I63" s="34">
        <f>+'SECTORES OK (2)'!I63*'2010'!$E$2</f>
        <v>0</v>
      </c>
      <c r="J63" s="34">
        <f>+'SECTORES OK (2)'!J63*'2010'!$E$2</f>
        <v>0</v>
      </c>
      <c r="K63" s="34">
        <f>+'SECTORES OK (2)'!K63*'2010'!$E$2</f>
        <v>0</v>
      </c>
      <c r="L63" s="34">
        <f>+'SECTORES OK (2)'!L63*'2010'!$E$2</f>
        <v>0</v>
      </c>
      <c r="M63" s="34">
        <f>+'SECTORES OK (2)'!M63*'2010'!$E$2</f>
        <v>0</v>
      </c>
      <c r="N63" s="34">
        <f>+'SECTORES OK (2)'!N63*'2010'!$E$2</f>
        <v>0</v>
      </c>
      <c r="O63" s="34">
        <f aca="true" t="shared" si="0" ref="O63:O69">SUM(E63:N63)</f>
        <v>1123600</v>
      </c>
      <c r="P63" s="32"/>
    </row>
    <row r="64" spans="1:16" ht="23.25" customHeight="1">
      <c r="A64" s="109"/>
      <c r="B64" s="107"/>
      <c r="C64" s="7" t="s">
        <v>65</v>
      </c>
      <c r="D64" s="8" t="s">
        <v>238</v>
      </c>
      <c r="E64" s="34">
        <f>+'SECTORES OK (2)'!E64*'2010'!$E$2</f>
        <v>1123600</v>
      </c>
      <c r="F64" s="34">
        <f>+'SECTORES OK (2)'!F64*'2010'!$E$2</f>
        <v>0</v>
      </c>
      <c r="G64" s="34">
        <f>+'SECTORES OK (2)'!G64*'2010'!$E$2</f>
        <v>0</v>
      </c>
      <c r="H64" s="34">
        <f>+'SECTORES OK (2)'!H64*'2010'!$E$2</f>
        <v>0</v>
      </c>
      <c r="I64" s="34">
        <f>+'SECTORES OK (2)'!I64*'2010'!$E$2</f>
        <v>0</v>
      </c>
      <c r="J64" s="34">
        <f>+'SECTORES OK (2)'!J64*'2010'!$E$2</f>
        <v>0</v>
      </c>
      <c r="K64" s="34">
        <f>+'SECTORES OK (2)'!K64*'2010'!$E$2</f>
        <v>0</v>
      </c>
      <c r="L64" s="34">
        <f>+'SECTORES OK (2)'!L64*'2010'!$E$2</f>
        <v>0</v>
      </c>
      <c r="M64" s="34">
        <f>+'SECTORES OK (2)'!M64*'2010'!$E$2</f>
        <v>0</v>
      </c>
      <c r="N64" s="34">
        <f>+'SECTORES OK (2)'!N64*'2010'!$E$2</f>
        <v>0</v>
      </c>
      <c r="O64" s="34">
        <f t="shared" si="0"/>
        <v>1123600</v>
      </c>
      <c r="P64" s="32"/>
    </row>
    <row r="65" spans="1:16" ht="22.5">
      <c r="A65" s="109"/>
      <c r="B65" s="107"/>
      <c r="C65" s="7" t="s">
        <v>66</v>
      </c>
      <c r="D65" s="45" t="s">
        <v>120</v>
      </c>
      <c r="E65" s="34">
        <f>+'SECTORES OK (2)'!E65*'2010'!$E$2</f>
        <v>2247200</v>
      </c>
      <c r="F65" s="34">
        <f>+'SECTORES OK (2)'!F65*'2010'!$E$2</f>
        <v>0</v>
      </c>
      <c r="G65" s="34">
        <f>+'SECTORES OK (2)'!G65*'2010'!$E$2</f>
        <v>0</v>
      </c>
      <c r="H65" s="34">
        <f>+'SECTORES OK (2)'!H65*'2010'!$E$2</f>
        <v>0</v>
      </c>
      <c r="I65" s="34">
        <f>+'SECTORES OK (2)'!I65*'2010'!$E$2</f>
        <v>0</v>
      </c>
      <c r="J65" s="34">
        <f>+'SECTORES OK (2)'!J65*'2010'!$E$2</f>
        <v>0</v>
      </c>
      <c r="K65" s="34">
        <f>+'SECTORES OK (2)'!K65*'2010'!$E$2</f>
        <v>0</v>
      </c>
      <c r="L65" s="34">
        <f>+'SECTORES OK (2)'!L65*'2010'!$E$2</f>
        <v>0</v>
      </c>
      <c r="M65" s="34">
        <f>+'SECTORES OK (2)'!M65*'2010'!$E$2</f>
        <v>0</v>
      </c>
      <c r="N65" s="34">
        <f>+'SECTORES OK (2)'!N65*'2010'!$E$2</f>
        <v>0</v>
      </c>
      <c r="O65" s="34">
        <f t="shared" si="0"/>
        <v>2247200</v>
      </c>
      <c r="P65" s="32"/>
    </row>
    <row r="66" spans="1:16" ht="22.5">
      <c r="A66" s="109"/>
      <c r="B66" s="107"/>
      <c r="C66" s="7" t="s">
        <v>67</v>
      </c>
      <c r="D66" s="45" t="s">
        <v>134</v>
      </c>
      <c r="E66" s="34">
        <f>+'SECTORES OK (2)'!E66*'2010'!$E$2</f>
        <v>1123600</v>
      </c>
      <c r="F66" s="34">
        <f>+'SECTORES OK (2)'!F66*'2010'!$E$2</f>
        <v>0</v>
      </c>
      <c r="G66" s="34">
        <f>+'SECTORES OK (2)'!G66*'2010'!$E$2</f>
        <v>0</v>
      </c>
      <c r="H66" s="34">
        <f>+'SECTORES OK (2)'!H66*'2010'!$E$2</f>
        <v>0</v>
      </c>
      <c r="I66" s="34">
        <f>+'SECTORES OK (2)'!I66*'2010'!$E$2</f>
        <v>0</v>
      </c>
      <c r="J66" s="34">
        <f>+'SECTORES OK (2)'!J66*'2010'!$E$2</f>
        <v>0</v>
      </c>
      <c r="K66" s="34">
        <f>+'SECTORES OK (2)'!K66*'2010'!$E$2</f>
        <v>0</v>
      </c>
      <c r="L66" s="34">
        <f>+'SECTORES OK (2)'!L66*'2010'!$E$2</f>
        <v>0</v>
      </c>
      <c r="M66" s="34">
        <f>+'SECTORES OK (2)'!M66*'2010'!$E$2</f>
        <v>0</v>
      </c>
      <c r="N66" s="34">
        <f>+'SECTORES OK (2)'!N66*'2010'!$E$2</f>
        <v>0</v>
      </c>
      <c r="O66" s="34">
        <f t="shared" si="0"/>
        <v>1123600</v>
      </c>
      <c r="P66" s="32"/>
    </row>
    <row r="67" spans="1:16" ht="22.5">
      <c r="A67" s="109"/>
      <c r="B67" s="107"/>
      <c r="C67" s="7" t="s">
        <v>68</v>
      </c>
      <c r="D67" s="45" t="s">
        <v>135</v>
      </c>
      <c r="E67" s="34">
        <f>+'SECTORES OK (2)'!E67*'2010'!$E$2</f>
        <v>2247200</v>
      </c>
      <c r="F67" s="34">
        <f>+'SECTORES OK (2)'!F67*'2010'!$E$2</f>
        <v>0</v>
      </c>
      <c r="G67" s="34">
        <f>+'SECTORES OK (2)'!G67*'2010'!$E$2</f>
        <v>0</v>
      </c>
      <c r="H67" s="34">
        <f>+'SECTORES OK (2)'!H67*'2010'!$E$2</f>
        <v>0</v>
      </c>
      <c r="I67" s="34">
        <f>+'SECTORES OK (2)'!I67*'2010'!$E$2</f>
        <v>0</v>
      </c>
      <c r="J67" s="34">
        <f>+'SECTORES OK (2)'!J67*'2010'!$E$2</f>
        <v>0</v>
      </c>
      <c r="K67" s="34">
        <f>+'SECTORES OK (2)'!K67*'2010'!$E$2</f>
        <v>0</v>
      </c>
      <c r="L67" s="34">
        <f>+'SECTORES OK (2)'!L67*'2010'!$E$2</f>
        <v>0</v>
      </c>
      <c r="M67" s="34">
        <f>+'SECTORES OK (2)'!M67*'2010'!$E$2</f>
        <v>0</v>
      </c>
      <c r="N67" s="34">
        <f>+'SECTORES OK (2)'!N67*'2010'!$E$2</f>
        <v>0</v>
      </c>
      <c r="O67" s="34">
        <f t="shared" si="0"/>
        <v>2247200</v>
      </c>
      <c r="P67" s="32"/>
    </row>
    <row r="68" spans="1:16" ht="22.5">
      <c r="A68" s="109"/>
      <c r="B68" s="107"/>
      <c r="C68" s="7" t="s">
        <v>147</v>
      </c>
      <c r="D68" s="45" t="s">
        <v>149</v>
      </c>
      <c r="E68" s="34">
        <f>+'SECTORES OK (2)'!E68*'2010'!$E$2</f>
        <v>0</v>
      </c>
      <c r="F68" s="34">
        <f>+'SECTORES OK (2)'!F68*'2010'!$E$2</f>
        <v>0</v>
      </c>
      <c r="G68" s="34">
        <f>+'SECTORES OK (2)'!G68*'2010'!$E$2</f>
        <v>0</v>
      </c>
      <c r="H68" s="34">
        <f>+'SECTORES OK (2)'!H68*'2010'!$E$2</f>
        <v>0</v>
      </c>
      <c r="I68" s="34">
        <f>+'SECTORES OK (2)'!I68*'2010'!$E$2</f>
        <v>0</v>
      </c>
      <c r="J68" s="34">
        <f>+'SECTORES OK (2)'!J68*'2010'!$E$2</f>
        <v>0</v>
      </c>
      <c r="K68" s="34">
        <f>+'SECTORES OK (2)'!K68*'2010'!$E$2</f>
        <v>0</v>
      </c>
      <c r="L68" s="34">
        <f>+'SECTORES OK (2)'!L68*'2010'!$E$2</f>
        <v>0</v>
      </c>
      <c r="M68" s="34">
        <f>+'SECTORES OK (2)'!M68*'2010'!$E$2</f>
        <v>0</v>
      </c>
      <c r="N68" s="34">
        <f>+'SECTORES OK (2)'!N68*'2010'!$E$2</f>
        <v>0</v>
      </c>
      <c r="O68" s="34">
        <f t="shared" si="0"/>
        <v>0</v>
      </c>
      <c r="P68" s="32"/>
    </row>
    <row r="69" spans="1:16" ht="11.25">
      <c r="A69" s="109"/>
      <c r="B69" s="107"/>
      <c r="C69" s="68" t="s">
        <v>151</v>
      </c>
      <c r="D69" s="68" t="s">
        <v>148</v>
      </c>
      <c r="E69" s="34">
        <f>+'SECTORES OK (2)'!E69*'2010'!$E$2</f>
        <v>0</v>
      </c>
      <c r="F69" s="34">
        <f>+'SECTORES OK (2)'!F69*'2010'!$E$2</f>
        <v>0</v>
      </c>
      <c r="G69" s="34">
        <f>+'SECTORES OK (2)'!G69*'2010'!$E$2</f>
        <v>0</v>
      </c>
      <c r="H69" s="34">
        <f>+'SECTORES OK (2)'!H69*'2010'!$E$2</f>
        <v>0</v>
      </c>
      <c r="I69" s="34">
        <f>+'SECTORES OK (2)'!I69*'2010'!$E$2</f>
        <v>0</v>
      </c>
      <c r="J69" s="34">
        <f>+'SECTORES OK (2)'!J69*'2010'!$E$2</f>
        <v>0</v>
      </c>
      <c r="K69" s="34">
        <f>+'SECTORES OK (2)'!K69*'2010'!$E$2</f>
        <v>0</v>
      </c>
      <c r="L69" s="34">
        <f>+'SECTORES OK (2)'!L69*'2010'!$E$2</f>
        <v>0</v>
      </c>
      <c r="M69" s="34">
        <f>+'SECTORES OK (2)'!M69*'2010'!$E$2</f>
        <v>0</v>
      </c>
      <c r="N69" s="34">
        <f>+'SECTORES OK (2)'!N69*'2010'!$E$2</f>
        <v>0</v>
      </c>
      <c r="O69" s="34">
        <f t="shared" si="0"/>
        <v>0</v>
      </c>
      <c r="P69" s="32"/>
    </row>
    <row r="70" spans="1:16" ht="11.25">
      <c r="A70" s="65"/>
      <c r="B70" s="66"/>
      <c r="C70" s="56"/>
      <c r="D70" s="56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33"/>
      <c r="P70" s="55">
        <f>+O67+O66+O65+O64</f>
        <v>6741600</v>
      </c>
    </row>
    <row r="71" spans="1:16" ht="11.25">
      <c r="A71" s="109">
        <v>3.2</v>
      </c>
      <c r="B71" s="107" t="s">
        <v>3</v>
      </c>
      <c r="C71" s="73" t="s">
        <v>69</v>
      </c>
      <c r="D71" s="78" t="s">
        <v>55</v>
      </c>
      <c r="E71" s="34">
        <f>+'SECTORES OK (2)'!E71*'2010'!$E$2</f>
        <v>1123600</v>
      </c>
      <c r="F71" s="34">
        <f>+'SECTORES OK (2)'!F71*'2010'!$E$2</f>
        <v>0</v>
      </c>
      <c r="G71" s="34">
        <f>+'SECTORES OK (2)'!G71*'2010'!$E$2</f>
        <v>0</v>
      </c>
      <c r="H71" s="34">
        <f>+'SECTORES OK (2)'!H71*'2010'!$E$2</f>
        <v>0</v>
      </c>
      <c r="I71" s="34">
        <f>+'SECTORES OK (2)'!I71*'2010'!$E$2</f>
        <v>0</v>
      </c>
      <c r="J71" s="34">
        <f>+'SECTORES OK (2)'!J71*'2010'!$E$2</f>
        <v>0</v>
      </c>
      <c r="K71" s="34">
        <f>+'SECTORES OK (2)'!K71*'2010'!$E$2</f>
        <v>0</v>
      </c>
      <c r="L71" s="34">
        <f>+'SECTORES OK (2)'!L71*'2010'!$E$2</f>
        <v>0</v>
      </c>
      <c r="M71" s="34">
        <f>+'SECTORES OK (2)'!M71*'2010'!$E$2</f>
        <v>0</v>
      </c>
      <c r="N71" s="34">
        <f>+'SECTORES OK (2)'!N71*'2010'!$E$2</f>
        <v>0</v>
      </c>
      <c r="O71" s="34">
        <f>SUM(E71:N71)</f>
        <v>1123600</v>
      </c>
      <c r="P71" s="32"/>
    </row>
    <row r="72" spans="1:16" ht="11.25">
      <c r="A72" s="109"/>
      <c r="B72" s="107"/>
      <c r="C72" s="42" t="s">
        <v>70</v>
      </c>
      <c r="D72" s="39" t="s">
        <v>133</v>
      </c>
      <c r="E72" s="34">
        <f>+'SECTORES OK (2)'!E72*'2010'!$E$2</f>
        <v>1123600</v>
      </c>
      <c r="F72" s="34">
        <f>+'SECTORES OK (2)'!F72*'2010'!$E$2</f>
        <v>0</v>
      </c>
      <c r="G72" s="34">
        <f>+'SECTORES OK (2)'!G72*'2010'!$E$2</f>
        <v>0</v>
      </c>
      <c r="H72" s="34">
        <f>+'SECTORES OK (2)'!H72*'2010'!$E$2</f>
        <v>0</v>
      </c>
      <c r="I72" s="34">
        <f>+'SECTORES OK (2)'!I72*'2010'!$E$2</f>
        <v>0</v>
      </c>
      <c r="J72" s="34">
        <f>+'SECTORES OK (2)'!J72*'2010'!$E$2</f>
        <v>0</v>
      </c>
      <c r="K72" s="34">
        <f>+'SECTORES OK (2)'!K72*'2010'!$E$2</f>
        <v>0</v>
      </c>
      <c r="L72" s="34">
        <f>+'SECTORES OK (2)'!L72*'2010'!$E$2</f>
        <v>0</v>
      </c>
      <c r="M72" s="34">
        <f>+'SECTORES OK (2)'!M72*'2010'!$E$2</f>
        <v>0</v>
      </c>
      <c r="N72" s="34">
        <f>+'SECTORES OK (2)'!N72*'2010'!$E$2</f>
        <v>0</v>
      </c>
      <c r="O72" s="34">
        <f>SUM(E72:N72)</f>
        <v>1123600</v>
      </c>
      <c r="P72" s="32"/>
    </row>
    <row r="73" spans="1:16" ht="11.25">
      <c r="A73" s="109"/>
      <c r="B73" s="107"/>
      <c r="C73" s="50" t="s">
        <v>71</v>
      </c>
      <c r="D73" s="69" t="s">
        <v>132</v>
      </c>
      <c r="E73" s="34">
        <f>+'SECTORES OK (2)'!E73*'2010'!$E$2</f>
        <v>1123600</v>
      </c>
      <c r="F73" s="34">
        <f>+'SECTORES OK (2)'!F73*'2010'!$E$2</f>
        <v>0</v>
      </c>
      <c r="G73" s="34">
        <f>+'SECTORES OK (2)'!G73*'2010'!$E$2</f>
        <v>0</v>
      </c>
      <c r="H73" s="34">
        <f>+'SECTORES OK (2)'!H73*'2010'!$E$2</f>
        <v>0</v>
      </c>
      <c r="I73" s="34">
        <f>+'SECTORES OK (2)'!I73*'2010'!$E$2</f>
        <v>0</v>
      </c>
      <c r="J73" s="34">
        <f>+'SECTORES OK (2)'!J73*'2010'!$E$2</f>
        <v>0</v>
      </c>
      <c r="K73" s="34">
        <f>+'SECTORES OK (2)'!K73*'2010'!$E$2</f>
        <v>0</v>
      </c>
      <c r="L73" s="34">
        <f>+'SECTORES OK (2)'!L73*'2010'!$E$2</f>
        <v>0</v>
      </c>
      <c r="M73" s="34">
        <f>+'SECTORES OK (2)'!M73*'2010'!$E$2</f>
        <v>0</v>
      </c>
      <c r="N73" s="34">
        <f>+'SECTORES OK (2)'!N73*'2010'!$E$2</f>
        <v>0</v>
      </c>
      <c r="O73" s="34">
        <f>SUM(E73:N73)</f>
        <v>1123600</v>
      </c>
      <c r="P73" s="32"/>
    </row>
    <row r="74" spans="1:16" ht="11.25">
      <c r="A74" s="65"/>
      <c r="B74" s="66"/>
      <c r="C74" s="77"/>
      <c r="D74" s="71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33"/>
      <c r="P74" s="55">
        <f>+O73+O72+O71</f>
        <v>3370800</v>
      </c>
    </row>
    <row r="75" spans="1:16" ht="11.25" customHeight="1">
      <c r="A75" s="109">
        <v>3.3</v>
      </c>
      <c r="B75" s="119" t="s">
        <v>4</v>
      </c>
      <c r="C75" s="39" t="s">
        <v>72</v>
      </c>
      <c r="D75" s="64" t="s">
        <v>184</v>
      </c>
      <c r="E75" s="34">
        <f>+'SECTORES OK (2)'!E75*'2010'!$E$2</f>
        <v>7865200</v>
      </c>
      <c r="F75" s="34">
        <f>+'SECTORES OK (2)'!F75*'2010'!$E$2</f>
        <v>0</v>
      </c>
      <c r="G75" s="34">
        <f>+'SECTORES OK (2)'!G75*'2010'!$E$2</f>
        <v>0</v>
      </c>
      <c r="H75" s="34">
        <f>+'SECTORES OK (2)'!H75*'2010'!$E$2</f>
        <v>16854000</v>
      </c>
      <c r="I75" s="34">
        <f>+'SECTORES OK (2)'!I75*'2010'!$E$2</f>
        <v>0</v>
      </c>
      <c r="J75" s="34">
        <f>+'SECTORES OK (2)'!J75*'2010'!$E$2</f>
        <v>0</v>
      </c>
      <c r="K75" s="34">
        <f>+'SECTORES OK (2)'!K75*'2010'!$E$2</f>
        <v>0</v>
      </c>
      <c r="L75" s="34">
        <f>+'SECTORES OK (2)'!L75*'2010'!$E$2</f>
        <v>0</v>
      </c>
      <c r="M75" s="34">
        <f>+'SECTORES OK (2)'!M75*'2010'!$E$2</f>
        <v>0</v>
      </c>
      <c r="N75" s="34">
        <f>+'SECTORES OK (2)'!N75*'2010'!$E$2</f>
        <v>0</v>
      </c>
      <c r="O75" s="34">
        <f>SUM(E75:N75)</f>
        <v>24719200</v>
      </c>
      <c r="P75" s="32"/>
    </row>
    <row r="76" spans="1:16" ht="11.25">
      <c r="A76" s="109"/>
      <c r="B76" s="119"/>
      <c r="C76" s="39" t="s">
        <v>74</v>
      </c>
      <c r="D76" s="8" t="s">
        <v>185</v>
      </c>
      <c r="E76" s="34">
        <f>+'SECTORES OK (2)'!E76*'2010'!$E$2</f>
        <v>11236000</v>
      </c>
      <c r="F76" s="34">
        <f>+'SECTORES OK (2)'!F76*'2010'!$E$2</f>
        <v>24406056.0508</v>
      </c>
      <c r="G76" s="34">
        <f>+'SECTORES OK (2)'!G76*'2010'!$E$2</f>
        <v>0</v>
      </c>
      <c r="H76" s="34">
        <f>+'SECTORES OK (2)'!H76*'2010'!$E$2</f>
        <v>0</v>
      </c>
      <c r="I76" s="34">
        <f>+'SECTORES OK (2)'!I76*'2010'!$E$2</f>
        <v>0</v>
      </c>
      <c r="J76" s="34">
        <f>+'SECTORES OK (2)'!J76*'2010'!$E$2</f>
        <v>0</v>
      </c>
      <c r="K76" s="34">
        <f>+'SECTORES OK (2)'!K76*'2010'!$E$2</f>
        <v>0</v>
      </c>
      <c r="L76" s="34">
        <f>+'SECTORES OK (2)'!L76*'2010'!$E$2</f>
        <v>0</v>
      </c>
      <c r="M76" s="34">
        <f>+'SECTORES OK (2)'!M76*'2010'!$E$2</f>
        <v>0</v>
      </c>
      <c r="N76" s="34">
        <f>+'SECTORES OK (2)'!N76*'2010'!$E$2</f>
        <v>0</v>
      </c>
      <c r="O76" s="34">
        <f>SUM(E76:N76)</f>
        <v>35642056.050799996</v>
      </c>
      <c r="P76" s="32"/>
    </row>
    <row r="77" spans="1:16" ht="11.25">
      <c r="A77" s="109"/>
      <c r="B77" s="119"/>
      <c r="C77" s="7" t="s">
        <v>104</v>
      </c>
      <c r="D77" s="8" t="s">
        <v>188</v>
      </c>
      <c r="E77" s="34">
        <f>+'SECTORES OK (2)'!E77*'2010'!$E$2</f>
        <v>0</v>
      </c>
      <c r="F77" s="34">
        <f>+'SECTORES OK (2)'!F77*'2010'!$E$2</f>
        <v>0</v>
      </c>
      <c r="G77" s="34">
        <f>+'SECTORES OK (2)'!G77*'2010'!$E$2</f>
        <v>0</v>
      </c>
      <c r="H77" s="34">
        <f>+'SECTORES OK (2)'!H77*'2010'!$E$2</f>
        <v>5618000</v>
      </c>
      <c r="I77" s="34">
        <f>+'SECTORES OK (2)'!I77*'2010'!$E$2</f>
        <v>0</v>
      </c>
      <c r="J77" s="34">
        <f>+'SECTORES OK (2)'!J77*'2010'!$E$2</f>
        <v>0</v>
      </c>
      <c r="K77" s="34">
        <f>+'SECTORES OK (2)'!K77*'2010'!$E$2</f>
        <v>0</v>
      </c>
      <c r="L77" s="34">
        <f>+'SECTORES OK (2)'!L77*'2010'!$E$2</f>
        <v>0</v>
      </c>
      <c r="M77" s="34">
        <f>+'SECTORES OK (2)'!M77*'2010'!$E$2</f>
        <v>0</v>
      </c>
      <c r="N77" s="34">
        <f>+'SECTORES OK (2)'!N77*'2010'!$E$2</f>
        <v>0</v>
      </c>
      <c r="O77" s="34">
        <f>SUM(E77:N77)</f>
        <v>5618000</v>
      </c>
      <c r="P77" s="32"/>
    </row>
    <row r="78" spans="1:16" ht="11.25">
      <c r="A78" s="109"/>
      <c r="B78" s="119"/>
      <c r="C78" s="7" t="s">
        <v>187</v>
      </c>
      <c r="D78" s="46" t="s">
        <v>186</v>
      </c>
      <c r="E78" s="34">
        <f>+'SECTORES OK (2)'!E78*'2010'!$E$2</f>
        <v>5618000</v>
      </c>
      <c r="F78" s="34">
        <f>+'SECTORES OK (2)'!F78*'2010'!$E$2</f>
        <v>0</v>
      </c>
      <c r="G78" s="34">
        <f>+'SECTORES OK (2)'!G78*'2010'!$E$2</f>
        <v>0</v>
      </c>
      <c r="H78" s="34">
        <f>+'SECTORES OK (2)'!H78*'2010'!$E$2</f>
        <v>5618000</v>
      </c>
      <c r="I78" s="34">
        <f>+'SECTORES OK (2)'!I78*'2010'!$E$2</f>
        <v>0</v>
      </c>
      <c r="J78" s="34">
        <f>+'SECTORES OK (2)'!J78*'2010'!$E$2</f>
        <v>0</v>
      </c>
      <c r="K78" s="34">
        <f>+'SECTORES OK (2)'!K78*'2010'!$E$2</f>
        <v>0</v>
      </c>
      <c r="L78" s="34">
        <f>+'SECTORES OK (2)'!L78*'2010'!$E$2</f>
        <v>0</v>
      </c>
      <c r="M78" s="34">
        <f>+'SECTORES OK (2)'!M78*'2010'!$E$2</f>
        <v>0</v>
      </c>
      <c r="N78" s="34">
        <f>+'SECTORES OK (2)'!N78*'2010'!$E$2</f>
        <v>0</v>
      </c>
      <c r="O78" s="34">
        <f>SUM(E78:N78)</f>
        <v>11236000</v>
      </c>
      <c r="P78" s="32"/>
    </row>
    <row r="79" spans="1:16" ht="11.25">
      <c r="A79" s="109"/>
      <c r="B79" s="119"/>
      <c r="C79" s="47" t="s">
        <v>187</v>
      </c>
      <c r="D79" s="79" t="s">
        <v>239</v>
      </c>
      <c r="E79" s="34">
        <f>+'SECTORES OK (2)'!E79*'2010'!$E$2</f>
        <v>0</v>
      </c>
      <c r="F79" s="34">
        <f>+'SECTORES OK (2)'!F79*'2010'!$E$2</f>
        <v>5618000</v>
      </c>
      <c r="G79" s="34">
        <f>+'SECTORES OK (2)'!G79*'2010'!$E$2</f>
        <v>0</v>
      </c>
      <c r="H79" s="34">
        <f>+'SECTORES OK (2)'!H79*'2010'!$E$2</f>
        <v>16854000</v>
      </c>
      <c r="I79" s="34">
        <f>+'SECTORES OK (2)'!I79*'2010'!$E$2</f>
        <v>0</v>
      </c>
      <c r="J79" s="34">
        <f>+'SECTORES OK (2)'!J79*'2010'!$E$2</f>
        <v>0</v>
      </c>
      <c r="K79" s="34">
        <f>+'SECTORES OK (2)'!K79*'2010'!$E$2</f>
        <v>0</v>
      </c>
      <c r="L79" s="34">
        <f>+'SECTORES OK (2)'!L79*'2010'!$E$2</f>
        <v>0</v>
      </c>
      <c r="M79" s="34">
        <f>+'SECTORES OK (2)'!M79*'2010'!$E$2</f>
        <v>0</v>
      </c>
      <c r="N79" s="34">
        <f>+'SECTORES OK (2)'!N79*'2010'!$E$2</f>
        <v>0</v>
      </c>
      <c r="O79" s="34">
        <f>SUM(E79:N79)</f>
        <v>22472000</v>
      </c>
      <c r="P79" s="91"/>
    </row>
    <row r="80" spans="1:16" ht="11.25">
      <c r="A80" s="65"/>
      <c r="B80" s="66"/>
      <c r="C80" s="65"/>
      <c r="D80" s="81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33"/>
      <c r="P80" s="55">
        <f>+O79+O78+O77+O76+O75</f>
        <v>99687256.0508</v>
      </c>
    </row>
    <row r="81" spans="1:16" ht="11.25">
      <c r="A81" s="109">
        <v>3.4</v>
      </c>
      <c r="B81" s="107" t="s">
        <v>5</v>
      </c>
      <c r="C81" s="48" t="s">
        <v>76</v>
      </c>
      <c r="D81" s="80" t="s">
        <v>189</v>
      </c>
      <c r="E81" s="34">
        <f>+'SECTORES OK (2)'!E81*'2010'!$E$2</f>
        <v>0</v>
      </c>
      <c r="F81" s="34">
        <f>+'SECTORES OK (2)'!F81*'2010'!$E$2</f>
        <v>0</v>
      </c>
      <c r="G81" s="34">
        <f>+'SECTORES OK (2)'!G81*'2010'!$E$2</f>
        <v>0</v>
      </c>
      <c r="H81" s="34">
        <f>+'SECTORES OK (2)'!H81*'2010'!$E$2</f>
        <v>5618000</v>
      </c>
      <c r="I81" s="34">
        <f>+'SECTORES OK (2)'!I81*'2010'!$E$2</f>
        <v>0</v>
      </c>
      <c r="J81" s="34">
        <f>+'SECTORES OK (2)'!J81*'2010'!$E$2</f>
        <v>0</v>
      </c>
      <c r="K81" s="34">
        <f>+'SECTORES OK (2)'!K81*'2010'!$E$2</f>
        <v>0</v>
      </c>
      <c r="L81" s="34">
        <f>+'SECTORES OK (2)'!L81*'2010'!$E$2</f>
        <v>0</v>
      </c>
      <c r="M81" s="34">
        <f>+'SECTORES OK (2)'!M81*'2010'!$E$2</f>
        <v>0</v>
      </c>
      <c r="N81" s="34">
        <f>+'SECTORES OK (2)'!N81*'2010'!$E$2</f>
        <v>0</v>
      </c>
      <c r="O81" s="34">
        <f>SUM(E81:N81)</f>
        <v>5618000</v>
      </c>
      <c r="P81" s="32"/>
    </row>
    <row r="82" spans="1:16" ht="11.25">
      <c r="A82" s="109"/>
      <c r="B82" s="107"/>
      <c r="C82" s="7" t="s">
        <v>105</v>
      </c>
      <c r="D82" s="8" t="s">
        <v>60</v>
      </c>
      <c r="E82" s="34">
        <f>+'SECTORES OK (2)'!E82*'2010'!$E$2</f>
        <v>68539600</v>
      </c>
      <c r="F82" s="34">
        <f>+'SECTORES OK (2)'!F82*'2010'!$E$2</f>
        <v>0</v>
      </c>
      <c r="G82" s="34">
        <f>+'SECTORES OK (2)'!G82*'2010'!$E$2</f>
        <v>0</v>
      </c>
      <c r="H82" s="34">
        <f>+'SECTORES OK (2)'!H82*'2010'!$E$2</f>
        <v>0</v>
      </c>
      <c r="I82" s="34">
        <f>+'SECTORES OK (2)'!I82*'2010'!$E$2</f>
        <v>0</v>
      </c>
      <c r="J82" s="34">
        <f>+'SECTORES OK (2)'!J82*'2010'!$E$2</f>
        <v>0</v>
      </c>
      <c r="K82" s="34">
        <f>+'SECTORES OK (2)'!K82*'2010'!$E$2</f>
        <v>12359600</v>
      </c>
      <c r="L82" s="34">
        <f>+'SECTORES OK (2)'!L82*'2010'!$E$2</f>
        <v>0</v>
      </c>
      <c r="M82" s="34">
        <f>+'SECTORES OK (2)'!M82*'2010'!$E$2</f>
        <v>0</v>
      </c>
      <c r="N82" s="34">
        <f>+'SECTORES OK (2)'!N82*'2010'!$E$2</f>
        <v>0</v>
      </c>
      <c r="O82" s="34">
        <f>SUM(E82:N82)</f>
        <v>80899200</v>
      </c>
      <c r="P82" s="32"/>
    </row>
    <row r="83" spans="1:16" ht="13.5" customHeight="1">
      <c r="A83" s="109"/>
      <c r="B83" s="107"/>
      <c r="C83" s="68" t="s">
        <v>190</v>
      </c>
      <c r="D83" s="51" t="s">
        <v>62</v>
      </c>
      <c r="E83" s="34">
        <f>+'SECTORES OK (2)'!E83*'2010'!$E$2</f>
        <v>11236000</v>
      </c>
      <c r="F83" s="34">
        <f>+'SECTORES OK (2)'!F83*'2010'!$E$2</f>
        <v>0</v>
      </c>
      <c r="G83" s="34">
        <f>+'SECTORES OK (2)'!G83*'2010'!$E$2</f>
        <v>0</v>
      </c>
      <c r="H83" s="34">
        <f>+'SECTORES OK (2)'!H83*'2010'!$E$2</f>
        <v>0</v>
      </c>
      <c r="I83" s="34">
        <f>+'SECTORES OK (2)'!I83*'2010'!$E$2</f>
        <v>0</v>
      </c>
      <c r="J83" s="34">
        <f>+'SECTORES OK (2)'!J83*'2010'!$E$2</f>
        <v>0</v>
      </c>
      <c r="K83" s="34">
        <f>+'SECTORES OK (2)'!K83*'2010'!$E$2</f>
        <v>0</v>
      </c>
      <c r="L83" s="34">
        <f>+'SECTORES OK (2)'!L83*'2010'!$E$2</f>
        <v>0</v>
      </c>
      <c r="M83" s="34">
        <f>+'SECTORES OK (2)'!M83*'2010'!$E$2</f>
        <v>0</v>
      </c>
      <c r="N83" s="34">
        <f>+'SECTORES OK (2)'!N83*'2010'!$E$2</f>
        <v>0</v>
      </c>
      <c r="O83" s="34">
        <f>SUM(E83:N83)</f>
        <v>11236000</v>
      </c>
      <c r="P83" s="32"/>
    </row>
    <row r="84" spans="1:16" ht="11.25">
      <c r="A84" s="57"/>
      <c r="B84" s="82"/>
      <c r="C84" s="57"/>
      <c r="D84" s="59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32"/>
      <c r="P84" s="63">
        <f>+O83+O82+O81</f>
        <v>97753200</v>
      </c>
    </row>
    <row r="85" spans="1:16" ht="11.25">
      <c r="A85" s="60"/>
      <c r="B85" s="83"/>
      <c r="C85" s="60"/>
      <c r="D85" s="6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32"/>
      <c r="P85" s="62"/>
    </row>
    <row r="86" spans="1:16" ht="12.75">
      <c r="A86" s="15">
        <v>4</v>
      </c>
      <c r="B86" s="12" t="s">
        <v>63</v>
      </c>
      <c r="C86" s="10"/>
      <c r="D86" s="1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33"/>
      <c r="P86" s="33"/>
    </row>
    <row r="87" spans="1:16" ht="11.25" customHeight="1">
      <c r="A87" s="109">
        <v>4.1</v>
      </c>
      <c r="B87" s="119" t="s">
        <v>80</v>
      </c>
      <c r="C87" s="7" t="s">
        <v>106</v>
      </c>
      <c r="D87" s="8" t="s">
        <v>78</v>
      </c>
      <c r="E87" s="34">
        <f>+'SECTORES OK (2)'!E87*'2010'!$E$2</f>
        <v>36935671.3376</v>
      </c>
      <c r="F87" s="34">
        <f>+'SECTORES OK (2)'!F87*'2010'!$E$2</f>
        <v>0</v>
      </c>
      <c r="G87" s="34">
        <f>+'SECTORES OK (2)'!G87*'2010'!$E$2</f>
        <v>0</v>
      </c>
      <c r="H87" s="34">
        <f>+'SECTORES OK (2)'!H87*'2010'!$E$2</f>
        <v>0</v>
      </c>
      <c r="I87" s="34">
        <f>+'SECTORES OK (2)'!I87*'2010'!$E$2</f>
        <v>0</v>
      </c>
      <c r="J87" s="34">
        <f>+'SECTORES OK (2)'!J87*'2010'!$E$2</f>
        <v>0</v>
      </c>
      <c r="K87" s="34">
        <f>+'SECTORES OK (2)'!K87*'2010'!$E$2</f>
        <v>0</v>
      </c>
      <c r="L87" s="34">
        <f>+'SECTORES OK (2)'!L87*'2010'!$E$2</f>
        <v>0</v>
      </c>
      <c r="M87" s="34">
        <f>+'SECTORES OK (2)'!M87*'2010'!$E$2</f>
        <v>0</v>
      </c>
      <c r="N87" s="34">
        <f>+'SECTORES OK (2)'!N87*'2010'!$E$2</f>
        <v>0</v>
      </c>
      <c r="O87" s="34">
        <f>SUM(E87:N87)</f>
        <v>36935671.3376</v>
      </c>
      <c r="P87" s="32"/>
    </row>
    <row r="88" spans="1:16" ht="11.25">
      <c r="A88" s="109"/>
      <c r="B88" s="119"/>
      <c r="C88" s="7" t="s">
        <v>107</v>
      </c>
      <c r="D88" s="8" t="s">
        <v>79</v>
      </c>
      <c r="E88" s="34">
        <f>+'SECTORES OK (2)'!E88*'2010'!$E$2</f>
        <v>252909535.22960004</v>
      </c>
      <c r="F88" s="34">
        <f>+'SECTORES OK (2)'!F88*'2010'!$E$2</f>
        <v>0</v>
      </c>
      <c r="G88" s="34">
        <f>+'SECTORES OK (2)'!G88*'2010'!$E$2</f>
        <v>0</v>
      </c>
      <c r="H88" s="34">
        <f>+'SECTORES OK (2)'!H88*'2010'!$E$2</f>
        <v>1123600</v>
      </c>
      <c r="I88" s="34">
        <f>+'SECTORES OK (2)'!I88*'2010'!$E$2</f>
        <v>0</v>
      </c>
      <c r="J88" s="34">
        <f>+'SECTORES OK (2)'!J88*'2010'!$E$2</f>
        <v>0</v>
      </c>
      <c r="K88" s="34">
        <f>+'SECTORES OK (2)'!K88*'2010'!$E$2</f>
        <v>0</v>
      </c>
      <c r="L88" s="34">
        <f>+'SECTORES OK (2)'!L88*'2010'!$E$2</f>
        <v>0</v>
      </c>
      <c r="M88" s="34">
        <f>+'SECTORES OK (2)'!M88*'2010'!$E$2</f>
        <v>0</v>
      </c>
      <c r="N88" s="34">
        <f>+'SECTORES OK (2)'!N88*'2010'!$E$2</f>
        <v>0</v>
      </c>
      <c r="O88" s="34">
        <f>SUM(E88:N88)</f>
        <v>254033135.22960004</v>
      </c>
      <c r="P88" s="32"/>
    </row>
    <row r="89" spans="1:16" ht="11.25">
      <c r="A89" s="109"/>
      <c r="B89" s="119"/>
      <c r="C89" s="47" t="s">
        <v>243</v>
      </c>
      <c r="D89" s="51" t="s">
        <v>240</v>
      </c>
      <c r="E89" s="34">
        <f>+'SECTORES OK (2)'!E89*'2010'!$E$2</f>
        <v>89962925.0188</v>
      </c>
      <c r="F89" s="34">
        <f>+'SECTORES OK (2)'!F89*'2010'!$E$2</f>
        <v>0</v>
      </c>
      <c r="G89" s="34">
        <f>+'SECTORES OK (2)'!G89*'2010'!$E$2</f>
        <v>0</v>
      </c>
      <c r="H89" s="34">
        <f>+'SECTORES OK (2)'!H89*'2010'!$E$2</f>
        <v>0</v>
      </c>
      <c r="I89" s="34">
        <f>+'SECTORES OK (2)'!I89*'2010'!$E$2</f>
        <v>0</v>
      </c>
      <c r="J89" s="34">
        <f>+'SECTORES OK (2)'!J89*'2010'!$E$2</f>
        <v>0</v>
      </c>
      <c r="K89" s="34">
        <f>+'SECTORES OK (2)'!K89*'2010'!$E$2</f>
        <v>0</v>
      </c>
      <c r="L89" s="34">
        <f>+'SECTORES OK (2)'!L89*'2010'!$E$2</f>
        <v>0</v>
      </c>
      <c r="M89" s="34">
        <f>+'SECTORES OK (2)'!M89*'2010'!$E$2</f>
        <v>0</v>
      </c>
      <c r="N89" s="34">
        <f>+'SECTORES OK (2)'!N89*'2010'!$E$2</f>
        <v>0</v>
      </c>
      <c r="O89" s="34">
        <f>SUM(E89:N89)</f>
        <v>89962925.0188</v>
      </c>
      <c r="P89" s="32"/>
    </row>
    <row r="90" spans="1:16" ht="11.25">
      <c r="A90" s="65"/>
      <c r="B90" s="70"/>
      <c r="C90" s="65"/>
      <c r="D90" s="67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33"/>
      <c r="P90" s="55">
        <f>+O89+O88+O87</f>
        <v>380931731.586</v>
      </c>
    </row>
    <row r="91" spans="1:16" ht="11.25">
      <c r="A91" s="109">
        <v>4.2</v>
      </c>
      <c r="B91" s="108" t="s">
        <v>191</v>
      </c>
      <c r="C91" s="73" t="s">
        <v>108</v>
      </c>
      <c r="D91" s="64" t="s">
        <v>81</v>
      </c>
      <c r="E91" s="34">
        <f>+'SECTORES OK (2)'!E91*'2010'!$E$2</f>
        <v>79354250</v>
      </c>
      <c r="F91" s="34">
        <f>+'SECTORES OK (2)'!F91*'2010'!$E$2</f>
        <v>19663000</v>
      </c>
      <c r="G91" s="54">
        <f>+'2008'!G91*'2010'!$E$2</f>
        <v>0</v>
      </c>
      <c r="H91" s="54">
        <f>+'2008'!H91*'2010'!$E$2</f>
        <v>0</v>
      </c>
      <c r="I91" s="54">
        <f>+'2008'!I91*'2010'!$E$2</f>
        <v>0</v>
      </c>
      <c r="J91" s="54">
        <f>+'2008'!J91*'2010'!$E$2</f>
        <v>0</v>
      </c>
      <c r="K91" s="54">
        <f>+'2008'!K91*'2010'!$E$2</f>
        <v>0</v>
      </c>
      <c r="L91" s="54">
        <f>+'2008'!L91*'2010'!$E$2</f>
        <v>0</v>
      </c>
      <c r="M91" s="54">
        <f>+'2008'!M91*'2010'!$E$2</f>
        <v>0</v>
      </c>
      <c r="N91" s="54">
        <f>+'2008'!N91*'2010'!$E$2</f>
        <v>0</v>
      </c>
      <c r="O91" s="34">
        <f>SUM(E91:N91)</f>
        <v>99017250</v>
      </c>
      <c r="P91" s="32"/>
    </row>
    <row r="92" spans="1:16" ht="11.25">
      <c r="A92" s="109"/>
      <c r="B92" s="108"/>
      <c r="C92" s="50" t="s">
        <v>109</v>
      </c>
      <c r="D92" s="51" t="s">
        <v>82</v>
      </c>
      <c r="E92" s="34">
        <f>+'SECTORES OK (2)'!E92*'2010'!$E$2</f>
        <v>79354250</v>
      </c>
      <c r="F92" s="34">
        <f>+'SECTORES OK (2)'!F92*'2010'!$E$2</f>
        <v>19663000</v>
      </c>
      <c r="G92" s="52">
        <f>+'2008'!G92*'2010'!$E$2</f>
        <v>0</v>
      </c>
      <c r="H92" s="52">
        <f>+'2008'!H92*'2010'!$E$2</f>
        <v>0</v>
      </c>
      <c r="I92" s="52">
        <f>+'2008'!I92*'2010'!$E$2</f>
        <v>0</v>
      </c>
      <c r="J92" s="52">
        <f>+'2008'!J92*'2010'!$E$2</f>
        <v>0</v>
      </c>
      <c r="K92" s="52">
        <f>+'2008'!K92*'2010'!$E$2</f>
        <v>0</v>
      </c>
      <c r="L92" s="52">
        <f>+'2008'!L92*'2010'!$E$2</f>
        <v>0</v>
      </c>
      <c r="M92" s="52">
        <f>+'2008'!M92*'2010'!$E$2</f>
        <v>0</v>
      </c>
      <c r="N92" s="52">
        <f>+'2008'!N92*'2010'!$E$2</f>
        <v>0</v>
      </c>
      <c r="O92" s="34">
        <f>SUM(E92:N92)</f>
        <v>99017250</v>
      </c>
      <c r="P92" s="32"/>
    </row>
    <row r="93" spans="1:16" ht="11.25">
      <c r="A93" s="65"/>
      <c r="B93" s="70"/>
      <c r="C93" s="77"/>
      <c r="D93" s="67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33"/>
      <c r="P93" s="55">
        <f>+O91+O92</f>
        <v>198034500</v>
      </c>
    </row>
    <row r="94" spans="1:16" ht="11.25">
      <c r="A94" s="109">
        <v>4.3</v>
      </c>
      <c r="B94" s="108" t="s">
        <v>6</v>
      </c>
      <c r="C94" s="48" t="s">
        <v>110</v>
      </c>
      <c r="D94" s="64" t="s">
        <v>83</v>
      </c>
      <c r="E94" s="34">
        <f>+'SECTORES OK (2)'!E94*'2010'!$E$2</f>
        <v>0</v>
      </c>
      <c r="F94" s="34">
        <f>+'SECTORES OK (2)'!F94*'2010'!$E$2</f>
        <v>0</v>
      </c>
      <c r="G94" s="34">
        <f>+'SECTORES OK (2)'!G94*'2010'!$E$2</f>
        <v>0</v>
      </c>
      <c r="H94" s="34">
        <f>+'SECTORES OK (2)'!H94*'2010'!$E$2</f>
        <v>11236000</v>
      </c>
      <c r="I94" s="54">
        <f>+'2008'!I94*'2010'!$E$2</f>
        <v>0</v>
      </c>
      <c r="J94" s="54">
        <f>+'2008'!J94*'2010'!$E$2</f>
        <v>0</v>
      </c>
      <c r="K94" s="54">
        <f>+'2008'!K94*'2010'!$E$2</f>
        <v>0</v>
      </c>
      <c r="L94" s="54">
        <f>+'2008'!L94*'2010'!$E$2</f>
        <v>0</v>
      </c>
      <c r="M94" s="54">
        <f>+'2008'!M94*'2010'!$E$2</f>
        <v>0</v>
      </c>
      <c r="N94" s="54">
        <f>+'2008'!N94*'2010'!$E$2</f>
        <v>0</v>
      </c>
      <c r="O94" s="34">
        <f>SUM(E94:N94)</f>
        <v>11236000</v>
      </c>
      <c r="P94" s="32"/>
    </row>
    <row r="95" spans="1:16" ht="11.25">
      <c r="A95" s="109"/>
      <c r="B95" s="108"/>
      <c r="C95" s="7" t="s">
        <v>111</v>
      </c>
      <c r="D95" s="8" t="s">
        <v>84</v>
      </c>
      <c r="E95" s="34">
        <f>+'SECTORES OK (2)'!E95*'2010'!$E$2</f>
        <v>0</v>
      </c>
      <c r="F95" s="34">
        <f>+'SECTORES OK (2)'!F95*'2010'!$E$2</f>
        <v>0</v>
      </c>
      <c r="G95" s="34">
        <f>+'SECTORES OK (2)'!G95*'2010'!$E$2</f>
        <v>0</v>
      </c>
      <c r="H95" s="34">
        <f>+'SECTORES OK (2)'!H95*'2010'!$E$2</f>
        <v>4743574.0304000005</v>
      </c>
      <c r="I95" s="34">
        <f>+'2008'!I95*'2010'!$E$2</f>
        <v>0</v>
      </c>
      <c r="J95" s="34">
        <f>+'2008'!J95*'2010'!$E$2</f>
        <v>0</v>
      </c>
      <c r="K95" s="34">
        <f>+'2008'!K95*'2010'!$E$2</f>
        <v>0</v>
      </c>
      <c r="L95" s="34">
        <f>+'2008'!L95*'2010'!$E$2</f>
        <v>0</v>
      </c>
      <c r="M95" s="34">
        <f>+'2008'!M95*'2010'!$E$2</f>
        <v>0</v>
      </c>
      <c r="N95" s="34">
        <f>+'2008'!N95*'2010'!$E$2</f>
        <v>0</v>
      </c>
      <c r="O95" s="34">
        <f>SUM(E95:N95)</f>
        <v>4743574.0304000005</v>
      </c>
      <c r="P95" s="32"/>
    </row>
    <row r="96" spans="1:16" ht="11.25">
      <c r="A96" s="109"/>
      <c r="B96" s="108"/>
      <c r="C96" s="7" t="s">
        <v>112</v>
      </c>
      <c r="D96" s="8" t="s">
        <v>85</v>
      </c>
      <c r="E96" s="34">
        <f>+'SECTORES OK (2)'!E96*'2010'!$E$2</f>
        <v>22472000</v>
      </c>
      <c r="F96" s="34">
        <f>+'SECTORES OK (2)'!F96*'2010'!$E$2</f>
        <v>0</v>
      </c>
      <c r="G96" s="34">
        <f>+'SECTORES OK (2)'!G96*'2010'!$E$2</f>
        <v>0</v>
      </c>
      <c r="H96" s="34">
        <f>+'SECTORES OK (2)'!H96*'2010'!$E$2</f>
        <v>11236000</v>
      </c>
      <c r="I96" s="34">
        <f>+'2008'!I96*'2010'!$E$2</f>
        <v>0</v>
      </c>
      <c r="J96" s="34">
        <f>+'2008'!J96*'2010'!$E$2</f>
        <v>0</v>
      </c>
      <c r="K96" s="34">
        <f>+'2008'!K96*'2010'!$E$2</f>
        <v>0</v>
      </c>
      <c r="L96" s="34">
        <f>+'2008'!L96*'2010'!$E$2</f>
        <v>0</v>
      </c>
      <c r="M96" s="34">
        <f>+'2008'!M96*'2010'!$E$2</f>
        <v>0</v>
      </c>
      <c r="N96" s="34">
        <f>+'2008'!N96*'2010'!$E$2</f>
        <v>0</v>
      </c>
      <c r="O96" s="34">
        <f>SUM(E96:N96)</f>
        <v>33708000</v>
      </c>
      <c r="P96" s="32"/>
    </row>
    <row r="97" spans="1:16" ht="11.25">
      <c r="A97" s="109"/>
      <c r="B97" s="108"/>
      <c r="C97" s="7" t="s">
        <v>152</v>
      </c>
      <c r="D97" s="8" t="s">
        <v>86</v>
      </c>
      <c r="E97" s="34">
        <f>+'SECTORES OK (2)'!E97*'2010'!$E$2</f>
        <v>0</v>
      </c>
      <c r="F97" s="34">
        <f>+'SECTORES OK (2)'!F97*'2010'!$E$2</f>
        <v>0</v>
      </c>
      <c r="G97" s="34">
        <f>+'SECTORES OK (2)'!G97*'2010'!$E$2</f>
        <v>0</v>
      </c>
      <c r="H97" s="34">
        <f>+'SECTORES OK (2)'!H97*'2010'!$E$2</f>
        <v>0</v>
      </c>
      <c r="I97" s="34">
        <f>+'2008'!I97*'2010'!$E$2</f>
        <v>0</v>
      </c>
      <c r="J97" s="34">
        <f>+'2008'!J97*'2010'!$E$2</f>
        <v>0</v>
      </c>
      <c r="K97" s="34">
        <f>+'2008'!K97*'2010'!$E$2</f>
        <v>0</v>
      </c>
      <c r="L97" s="34">
        <f>+'2008'!L97*'2010'!$E$2</f>
        <v>0</v>
      </c>
      <c r="M97" s="34">
        <f>+'2008'!M97*'2010'!$E$2</f>
        <v>0</v>
      </c>
      <c r="N97" s="34">
        <f>+'2008'!N97*'2010'!$E$2</f>
        <v>0</v>
      </c>
      <c r="O97" s="34">
        <f>SUM(E97:N97)</f>
        <v>0</v>
      </c>
      <c r="P97" s="32"/>
    </row>
    <row r="98" spans="1:16" ht="11.25">
      <c r="A98" s="109"/>
      <c r="B98" s="108"/>
      <c r="C98" s="47" t="s">
        <v>153</v>
      </c>
      <c r="D98" s="51" t="s">
        <v>87</v>
      </c>
      <c r="E98" s="34">
        <f>+'SECTORES OK (2)'!E98*'2010'!$E$2</f>
        <v>0</v>
      </c>
      <c r="F98" s="34">
        <f>+'SECTORES OK (2)'!F98*'2010'!$E$2</f>
        <v>0</v>
      </c>
      <c r="G98" s="34">
        <f>+'SECTORES OK (2)'!G98*'2010'!$E$2</f>
        <v>0</v>
      </c>
      <c r="H98" s="34">
        <f>+'SECTORES OK (2)'!H98*'2010'!$E$2</f>
        <v>0</v>
      </c>
      <c r="I98" s="52">
        <f>+'2008'!I98*'2010'!$E$2</f>
        <v>0</v>
      </c>
      <c r="J98" s="52">
        <f>+'2008'!J98*'2010'!$E$2</f>
        <v>0</v>
      </c>
      <c r="K98" s="52">
        <f>+'2008'!K98*'2010'!$E$2</f>
        <v>0</v>
      </c>
      <c r="L98" s="52">
        <f>+'2008'!L98*'2010'!$E$2</f>
        <v>0</v>
      </c>
      <c r="M98" s="52">
        <f>+'2008'!M98*'2010'!$E$2</f>
        <v>0</v>
      </c>
      <c r="N98" s="52">
        <f>+'2008'!N98*'2010'!$E$2</f>
        <v>0</v>
      </c>
      <c r="O98" s="34">
        <f>SUM(E98:N98)</f>
        <v>0</v>
      </c>
      <c r="P98" s="32"/>
    </row>
    <row r="99" spans="1:16" ht="11.25">
      <c r="A99" s="65"/>
      <c r="B99" s="70"/>
      <c r="C99" s="65"/>
      <c r="D99" s="67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33"/>
      <c r="P99" s="55">
        <f>+O96+O95+O94</f>
        <v>49687574.0304</v>
      </c>
    </row>
    <row r="100" spans="1:16" ht="11.25">
      <c r="A100" s="109">
        <v>4.4</v>
      </c>
      <c r="B100" s="108" t="s">
        <v>7</v>
      </c>
      <c r="C100" s="48" t="s">
        <v>113</v>
      </c>
      <c r="D100" s="64" t="s">
        <v>73</v>
      </c>
      <c r="E100" s="34">
        <f>+'SECTORES OK (2)'!E100*'2010'!$E$2</f>
        <v>70702665.95560001</v>
      </c>
      <c r="F100" s="34">
        <f>+'SECTORES OK (2)'!F100*'2010'!$E$2</f>
        <v>0</v>
      </c>
      <c r="G100" s="34">
        <f>+'SECTORES OK (2)'!G100*'2010'!$E$2</f>
        <v>0</v>
      </c>
      <c r="H100" s="34">
        <f>+'SECTORES OK (2)'!H100*'2010'!$E$2</f>
        <v>13483200</v>
      </c>
      <c r="I100" s="54">
        <f>+'2008'!I100*'2010'!$E$2</f>
        <v>0</v>
      </c>
      <c r="J100" s="54">
        <f>+'2008'!J100*'2010'!$E$2</f>
        <v>0</v>
      </c>
      <c r="K100" s="54">
        <f>+'2008'!K100*'2010'!$E$2</f>
        <v>0</v>
      </c>
      <c r="L100" s="54">
        <f>+'2008'!L100*'2010'!$E$2</f>
        <v>0</v>
      </c>
      <c r="M100" s="54">
        <f>+'2008'!M100*'2010'!$E$2</f>
        <v>0</v>
      </c>
      <c r="N100" s="54">
        <v>0</v>
      </c>
      <c r="O100" s="34">
        <f>SUM(E100:N100)</f>
        <v>84185865.95560001</v>
      </c>
      <c r="P100" s="32"/>
    </row>
    <row r="101" spans="1:16" ht="11.25">
      <c r="A101" s="109"/>
      <c r="B101" s="108"/>
      <c r="C101" s="47" t="s">
        <v>114</v>
      </c>
      <c r="D101" s="51" t="s">
        <v>75</v>
      </c>
      <c r="E101" s="34">
        <f>+'SECTORES OK (2)'!E101*'2010'!$E$2</f>
        <v>0</v>
      </c>
      <c r="F101" s="34">
        <f>+'SECTORES OK (2)'!F101*'2010'!$E$2</f>
        <v>0</v>
      </c>
      <c r="G101" s="34">
        <f>+'SECTORES OK (2)'!G101*'2010'!$E$2</f>
        <v>0</v>
      </c>
      <c r="H101" s="34">
        <f>+'SECTORES OK (2)'!H101*'2010'!$E$2</f>
        <v>0</v>
      </c>
      <c r="I101" s="52">
        <f>+'2008'!I101*'2010'!$E$2</f>
        <v>0</v>
      </c>
      <c r="J101" s="52">
        <f>+'2008'!J101*'2010'!$E$2</f>
        <v>0</v>
      </c>
      <c r="K101" s="52">
        <f>+'2008'!K101*'2010'!$E$2</f>
        <v>0</v>
      </c>
      <c r="L101" s="52">
        <f>+'2008'!L101*'2010'!$E$2</f>
        <v>0</v>
      </c>
      <c r="M101" s="52">
        <f>+'2008'!M101*'2010'!$E$2</f>
        <v>0</v>
      </c>
      <c r="N101" s="52">
        <f>+'2008'!N101*'2010'!$E$2</f>
        <v>0</v>
      </c>
      <c r="O101" s="34">
        <f>SUM(E101:N101)</f>
        <v>0</v>
      </c>
      <c r="P101" s="32"/>
    </row>
    <row r="102" spans="1:16" ht="11.25">
      <c r="A102" s="65"/>
      <c r="B102" s="70"/>
      <c r="C102" s="65"/>
      <c r="D102" s="67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33"/>
      <c r="P102" s="55">
        <f>+O100+N100</f>
        <v>84185865.95560001</v>
      </c>
    </row>
    <row r="103" spans="1:16" ht="11.25">
      <c r="A103" s="109">
        <v>4.5</v>
      </c>
      <c r="B103" s="108" t="s">
        <v>89</v>
      </c>
      <c r="C103" s="73" t="s">
        <v>154</v>
      </c>
      <c r="D103" s="53" t="s">
        <v>192</v>
      </c>
      <c r="E103" s="34">
        <f>+'SECTORES OK (2)'!E103*'2010'!$E$2</f>
        <v>3370800</v>
      </c>
      <c r="F103" s="34">
        <f>+'SECTORES OK (2)'!F103*'2010'!$E$2</f>
        <v>8988800</v>
      </c>
      <c r="G103" s="34">
        <f>+'SECTORES OK (2)'!G103*'2010'!$E$2</f>
        <v>0</v>
      </c>
      <c r="H103" s="34">
        <f>+'SECTORES OK (2)'!H103*'2010'!$E$2</f>
        <v>67416000</v>
      </c>
      <c r="I103" s="54">
        <f>+'2008'!I103*'2010'!$E$2</f>
        <v>0</v>
      </c>
      <c r="J103" s="54">
        <f>+'2008'!J103*'2010'!$E$2</f>
        <v>0</v>
      </c>
      <c r="K103" s="54">
        <f>+'2008'!K103*'2010'!$E$2</f>
        <v>0</v>
      </c>
      <c r="L103" s="54">
        <f>+'2008'!L103*'2010'!$E$2</f>
        <v>0</v>
      </c>
      <c r="M103" s="54">
        <f>+'2008'!M103*'2010'!$E$2</f>
        <v>0</v>
      </c>
      <c r="N103" s="54">
        <f>+'2008'!N103*'2010'!$E$2</f>
        <v>0</v>
      </c>
      <c r="O103" s="34">
        <f>SUM(E103:N103)</f>
        <v>79775600</v>
      </c>
      <c r="P103" s="32"/>
    </row>
    <row r="104" spans="1:16" ht="22.5">
      <c r="A104" s="109"/>
      <c r="B104" s="108"/>
      <c r="C104" s="42" t="s">
        <v>155</v>
      </c>
      <c r="D104" s="43" t="s">
        <v>121</v>
      </c>
      <c r="E104" s="34">
        <f>+'2008'!E104*'2010'!$E$2</f>
        <v>0</v>
      </c>
      <c r="F104" s="34">
        <f>+'2008'!F104*'2010'!$E$2</f>
        <v>0</v>
      </c>
      <c r="G104" s="34">
        <f>+'2008'!G104*'2010'!$E$2</f>
        <v>0</v>
      </c>
      <c r="H104" s="34">
        <f>+'2008'!H104*'2010'!$E$2</f>
        <v>0</v>
      </c>
      <c r="I104" s="34">
        <f>+'2008'!I104*'2010'!$E$2</f>
        <v>0</v>
      </c>
      <c r="J104" s="34">
        <f>+'2008'!J104*'2010'!$E$2</f>
        <v>0</v>
      </c>
      <c r="K104" s="34">
        <f>+'2008'!K104*'2010'!$E$2</f>
        <v>0</v>
      </c>
      <c r="L104" s="34">
        <f>+'2008'!L104*'2010'!$E$2</f>
        <v>0</v>
      </c>
      <c r="M104" s="34">
        <f>+'2008'!M104*'2010'!$E$2</f>
        <v>0</v>
      </c>
      <c r="N104" s="34">
        <f>+'2008'!N104*'2010'!$E$2</f>
        <v>0</v>
      </c>
      <c r="O104" s="34">
        <f>SUM(E104:N104)</f>
        <v>0</v>
      </c>
      <c r="P104" s="32"/>
    </row>
    <row r="105" spans="1:16" ht="11.25">
      <c r="A105" s="109"/>
      <c r="B105" s="108"/>
      <c r="C105" s="68" t="s">
        <v>194</v>
      </c>
      <c r="D105" s="75" t="s">
        <v>193</v>
      </c>
      <c r="E105" s="52">
        <f>+'2008'!E105*'2010'!$E$2</f>
        <v>0</v>
      </c>
      <c r="F105" s="52">
        <f>+'2008'!F105*'2010'!$E$2</f>
        <v>0</v>
      </c>
      <c r="G105" s="52">
        <f>+'2008'!G105*'2010'!$E$2</f>
        <v>0</v>
      </c>
      <c r="H105" s="52">
        <f>+'2008'!H105*'2010'!$E$2</f>
        <v>0</v>
      </c>
      <c r="I105" s="52">
        <f>+'2008'!I105*'2010'!$E$2</f>
        <v>0</v>
      </c>
      <c r="J105" s="52">
        <f>+'2008'!J105*'2010'!$E$2</f>
        <v>0</v>
      </c>
      <c r="K105" s="52">
        <f>+'2008'!K105*'2010'!$E$2</f>
        <v>0</v>
      </c>
      <c r="L105" s="52">
        <f>+'2008'!L105*'2010'!$E$2</f>
        <v>0</v>
      </c>
      <c r="M105" s="52">
        <f>+'2008'!M105*'2010'!$E$2</f>
        <v>0</v>
      </c>
      <c r="N105" s="52">
        <f>+'2008'!N105*'2010'!$E$2</f>
        <v>0</v>
      </c>
      <c r="O105" s="34">
        <f>SUM(E105:N105)</f>
        <v>0</v>
      </c>
      <c r="P105" s="32"/>
    </row>
    <row r="106" spans="1:16" ht="11.25">
      <c r="A106" s="65"/>
      <c r="B106" s="70"/>
      <c r="C106" s="56"/>
      <c r="D106" s="66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33"/>
      <c r="P106" s="55">
        <f>+O105+O104+O103</f>
        <v>79775600</v>
      </c>
    </row>
    <row r="107" spans="1:16" ht="11.25">
      <c r="A107" s="109">
        <v>4.6</v>
      </c>
      <c r="B107" s="107" t="s">
        <v>8</v>
      </c>
      <c r="C107" s="48" t="s">
        <v>156</v>
      </c>
      <c r="D107" s="80" t="s">
        <v>205</v>
      </c>
      <c r="E107" s="34">
        <f>+'SECTORES OK (2)'!E107*'2010'!$E$2</f>
        <v>147315411.7312</v>
      </c>
      <c r="F107" s="34">
        <f>+'SECTORES OK (2)'!F107*'2010'!$E$2</f>
        <v>73056928.1816</v>
      </c>
      <c r="G107" s="34">
        <f>+'SECTORES OK (2)'!G107*'2010'!$E$2</f>
        <v>0</v>
      </c>
      <c r="H107" s="34">
        <f>+'SECTORES OK (2)'!H107*'2010'!$E$2</f>
        <v>154157920</v>
      </c>
      <c r="I107" s="54">
        <f>+'2008'!I107*'2010'!$E$2</f>
        <v>0</v>
      </c>
      <c r="J107" s="54">
        <f>+'2008'!J107*'2010'!$E$2</f>
        <v>0</v>
      </c>
      <c r="K107" s="54">
        <f>+'2008'!K107*'2010'!$E$2</f>
        <v>0</v>
      </c>
      <c r="L107" s="54">
        <f>+'2008'!L107*'2010'!$E$2</f>
        <v>0</v>
      </c>
      <c r="M107" s="54">
        <f>+'2008'!M107*'2010'!$E$2</f>
        <v>0</v>
      </c>
      <c r="N107" s="54">
        <f>+'2008'!N107*'2010'!$E$2</f>
        <v>0</v>
      </c>
      <c r="O107" s="34">
        <f>SUM(E107:N107)</f>
        <v>374530259.9128</v>
      </c>
      <c r="P107" s="32"/>
    </row>
    <row r="108" spans="1:16" ht="11.25">
      <c r="A108" s="109"/>
      <c r="B108" s="107"/>
      <c r="C108" s="7" t="s">
        <v>197</v>
      </c>
      <c r="D108" s="46" t="s">
        <v>242</v>
      </c>
      <c r="E108" s="34">
        <f>+'SECTORES OK (2)'!E108*'2010'!$E$2</f>
        <v>0</v>
      </c>
      <c r="F108" s="34">
        <f>+'SECTORES OK (2)'!F108*'2010'!$E$2</f>
        <v>0</v>
      </c>
      <c r="G108" s="34">
        <f>+'SECTORES OK (2)'!G108*'2010'!$E$2</f>
        <v>0</v>
      </c>
      <c r="H108" s="34">
        <f>+'SECTORES OK (2)'!H108*'2010'!$E$2</f>
        <v>0</v>
      </c>
      <c r="I108" s="34">
        <f>+'2008'!I108*'2010'!$E$2</f>
        <v>0</v>
      </c>
      <c r="J108" s="34">
        <f>+'2008'!J108*'2010'!$E$2</f>
        <v>0</v>
      </c>
      <c r="K108" s="34">
        <f>+'2008'!K108*'2010'!$E$2</f>
        <v>0</v>
      </c>
      <c r="L108" s="34">
        <f>+'2008'!L108*'2010'!$E$2</f>
        <v>0</v>
      </c>
      <c r="M108" s="34">
        <f>+'2008'!M108*'2010'!$E$2</f>
        <v>0</v>
      </c>
      <c r="N108" s="34">
        <f>+'2008'!N108*'2010'!$E$2</f>
        <v>0</v>
      </c>
      <c r="O108" s="34">
        <f>SUM(E108:N108)</f>
        <v>0</v>
      </c>
      <c r="P108" s="32"/>
    </row>
    <row r="109" spans="1:16" ht="11.25">
      <c r="A109" s="109"/>
      <c r="B109" s="107"/>
      <c r="C109" s="7" t="s">
        <v>198</v>
      </c>
      <c r="D109" s="46" t="s">
        <v>206</v>
      </c>
      <c r="E109" s="34">
        <f>+'SECTORES OK (2)'!E109*'2010'!$E$2</f>
        <v>0</v>
      </c>
      <c r="F109" s="34">
        <f>+'SECTORES OK (2)'!F109*'2010'!$E$2</f>
        <v>0</v>
      </c>
      <c r="G109" s="34">
        <f>+'SECTORES OK (2)'!G109*'2010'!$E$2</f>
        <v>0</v>
      </c>
      <c r="H109" s="34">
        <f>+'SECTORES OK (2)'!H109*'2010'!$E$2</f>
        <v>0</v>
      </c>
      <c r="I109" s="34">
        <f>+'2008'!I109*'2010'!$E$2</f>
        <v>0</v>
      </c>
      <c r="J109" s="34">
        <f>+'2008'!J109*'2010'!$E$2</f>
        <v>0</v>
      </c>
      <c r="K109" s="34">
        <f>+'2008'!K109*'2010'!$E$2</f>
        <v>0</v>
      </c>
      <c r="L109" s="34">
        <f>+'2008'!L109*'2010'!$E$2</f>
        <v>0</v>
      </c>
      <c r="M109" s="34">
        <f>+'2008'!M109*'2010'!$E$2</f>
        <v>0</v>
      </c>
      <c r="N109" s="34">
        <f>+'2008'!N109*'2010'!$E$2</f>
        <v>0</v>
      </c>
      <c r="O109" s="34">
        <f>SUM(E109:N109)</f>
        <v>0</v>
      </c>
      <c r="P109" s="32"/>
    </row>
    <row r="110" spans="1:16" ht="11.25">
      <c r="A110" s="109"/>
      <c r="B110" s="107"/>
      <c r="C110" s="7" t="s">
        <v>199</v>
      </c>
      <c r="D110" s="46" t="s">
        <v>196</v>
      </c>
      <c r="E110" s="34">
        <f>+'SECTORES OK (2)'!E110*'2010'!$E$2</f>
        <v>0</v>
      </c>
      <c r="F110" s="34">
        <f>+'SECTORES OK (2)'!F110*'2010'!$E$2</f>
        <v>0</v>
      </c>
      <c r="G110" s="34">
        <f>+'SECTORES OK (2)'!G110*'2010'!$E$2</f>
        <v>0</v>
      </c>
      <c r="H110" s="34">
        <f>+'SECTORES OK (2)'!H110*'2010'!$E$2</f>
        <v>0</v>
      </c>
      <c r="I110" s="34">
        <f>+'2008'!I110*'2010'!$E$2</f>
        <v>0</v>
      </c>
      <c r="J110" s="34">
        <f>+'2008'!J110*'2010'!$E$2</f>
        <v>0</v>
      </c>
      <c r="K110" s="34">
        <f>+'2008'!K110*'2010'!$E$2</f>
        <v>0</v>
      </c>
      <c r="L110" s="34">
        <f>+'2008'!L110*'2010'!$E$2</f>
        <v>0</v>
      </c>
      <c r="M110" s="34">
        <f>+'2008'!M110*'2010'!$E$2</f>
        <v>0</v>
      </c>
      <c r="N110" s="34">
        <f>+'2008'!N110*'2010'!$E$2</f>
        <v>0</v>
      </c>
      <c r="O110" s="34">
        <f>SUM(E110:N110)</f>
        <v>0</v>
      </c>
      <c r="P110" s="32"/>
    </row>
    <row r="111" spans="1:16" ht="11.25">
      <c r="A111" s="109"/>
      <c r="B111" s="107"/>
      <c r="C111" s="47" t="s">
        <v>241</v>
      </c>
      <c r="D111" s="79" t="s">
        <v>195</v>
      </c>
      <c r="E111" s="34">
        <f>+'SECTORES OK (2)'!E111*'2010'!$E$2</f>
        <v>11236000</v>
      </c>
      <c r="F111" s="34">
        <f>+'SECTORES OK (2)'!F111*'2010'!$E$2</f>
        <v>0</v>
      </c>
      <c r="G111" s="34">
        <f>+'SECTORES OK (2)'!G111*'2010'!$E$2</f>
        <v>0</v>
      </c>
      <c r="H111" s="34">
        <f>+'SECTORES OK (2)'!H111*'2010'!$E$2</f>
        <v>0</v>
      </c>
      <c r="I111" s="52">
        <f>+'2008'!I111*'2010'!$E$2</f>
        <v>0</v>
      </c>
      <c r="J111" s="52">
        <f>+'2008'!J111*'2010'!$E$2</f>
        <v>0</v>
      </c>
      <c r="K111" s="52">
        <f>+'2008'!K111*'2010'!$E$2</f>
        <v>0</v>
      </c>
      <c r="L111" s="52">
        <f>+'2008'!L111*'2010'!$E$2</f>
        <v>0</v>
      </c>
      <c r="M111" s="52">
        <f>+'2008'!M111*'2010'!$E$2</f>
        <v>0</v>
      </c>
      <c r="N111" s="52">
        <f>+'2008'!N111*'2010'!$E$2</f>
        <v>0</v>
      </c>
      <c r="O111" s="34">
        <f>SUM(E111:N111)</f>
        <v>11236000</v>
      </c>
      <c r="P111" s="32"/>
    </row>
    <row r="112" spans="1:16" ht="11.25">
      <c r="A112" s="65"/>
      <c r="B112" s="66"/>
      <c r="C112" s="65"/>
      <c r="D112" s="81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33"/>
      <c r="P112" s="55">
        <f>+O111+O107</f>
        <v>385766259.9128</v>
      </c>
    </row>
    <row r="113" spans="1:16" ht="11.25">
      <c r="A113" s="109">
        <v>4.7</v>
      </c>
      <c r="B113" s="108" t="s">
        <v>77</v>
      </c>
      <c r="C113" s="73" t="s">
        <v>157</v>
      </c>
      <c r="D113" s="84" t="s">
        <v>200</v>
      </c>
      <c r="E113" s="34">
        <f>+'SECTORES OK (2)'!E113*'2010'!$E$2</f>
        <v>0</v>
      </c>
      <c r="F113" s="34">
        <f>+'SECTORES OK (2)'!F113*'2010'!$E$2</f>
        <v>0</v>
      </c>
      <c r="G113" s="34">
        <f>+'SECTORES OK (2)'!G113*'2010'!$E$2</f>
        <v>0</v>
      </c>
      <c r="H113" s="34">
        <f>+'SECTORES OK (2)'!H113*'2010'!$E$2</f>
        <v>2247200</v>
      </c>
      <c r="I113" s="54">
        <f>+'2008'!I113*'2010'!$E$2</f>
        <v>0</v>
      </c>
      <c r="J113" s="54">
        <f>+'2008'!J113*'2010'!$E$2</f>
        <v>0</v>
      </c>
      <c r="K113" s="54">
        <f>+'2008'!K113*'2010'!$E$2</f>
        <v>0</v>
      </c>
      <c r="L113" s="54">
        <f>+'2008'!L113*'2010'!$E$2</f>
        <v>0</v>
      </c>
      <c r="M113" s="54">
        <f>+'2008'!M113*'2010'!$E$2</f>
        <v>0</v>
      </c>
      <c r="N113" s="54">
        <f>+'2008'!N113*'2010'!$E$2</f>
        <v>0</v>
      </c>
      <c r="O113" s="34">
        <f>SUM(E113:N113)</f>
        <v>2247200</v>
      </c>
      <c r="P113" s="32"/>
    </row>
    <row r="114" spans="1:16" ht="11.25">
      <c r="A114" s="109"/>
      <c r="B114" s="108"/>
      <c r="C114" s="42" t="s">
        <v>158</v>
      </c>
      <c r="D114" s="8" t="s">
        <v>9</v>
      </c>
      <c r="E114" s="34">
        <f>+'SECTORES OK (2)'!E114*'2010'!$E$2</f>
        <v>6741600</v>
      </c>
      <c r="F114" s="34">
        <f>+'SECTORES OK (2)'!F114*'2010'!$E$2</f>
        <v>0</v>
      </c>
      <c r="G114" s="34">
        <f>+'SECTORES OK (2)'!G114*'2010'!$E$2</f>
        <v>0</v>
      </c>
      <c r="H114" s="34">
        <f>+'SECTORES OK (2)'!H114*'2010'!$E$2</f>
        <v>20224800</v>
      </c>
      <c r="I114" s="34">
        <f>+'2008'!I114*'2010'!$E$2</f>
        <v>0</v>
      </c>
      <c r="J114" s="34">
        <f>+'2008'!J114*'2010'!$E$2</f>
        <v>0</v>
      </c>
      <c r="K114" s="34">
        <f>+'2008'!K114*'2010'!$E$2</f>
        <v>0</v>
      </c>
      <c r="L114" s="34">
        <f>+'2008'!L114*'2010'!$E$2</f>
        <v>0</v>
      </c>
      <c r="M114" s="34">
        <f>+'2008'!M114*'2010'!$E$2</f>
        <v>0</v>
      </c>
      <c r="N114" s="34">
        <f>+'2008'!N114*'2010'!$E$2</f>
        <v>0</v>
      </c>
      <c r="O114" s="34">
        <f>SUM(E114:N114)</f>
        <v>26966400</v>
      </c>
      <c r="P114" s="32"/>
    </row>
    <row r="115" spans="1:16" ht="22.5">
      <c r="A115" s="109"/>
      <c r="B115" s="108"/>
      <c r="C115" s="9" t="s">
        <v>201</v>
      </c>
      <c r="D115" s="8" t="s">
        <v>88</v>
      </c>
      <c r="E115" s="34">
        <f>+'SECTORES OK (2)'!E115*'2010'!$E$2</f>
        <v>0</v>
      </c>
      <c r="F115" s="34">
        <f>+'SECTORES OK (2)'!F115*'2010'!$E$2</f>
        <v>0</v>
      </c>
      <c r="G115" s="34">
        <f>+'SECTORES OK (2)'!G115*'2010'!$E$2</f>
        <v>0</v>
      </c>
      <c r="H115" s="34">
        <f>+'SECTORES OK (2)'!H115*'2010'!$E$2</f>
        <v>44944000</v>
      </c>
      <c r="I115" s="34">
        <f>+'2008'!I115*'2010'!$E$2</f>
        <v>0</v>
      </c>
      <c r="J115" s="34">
        <f>+'2008'!J115*'2010'!$E$2</f>
        <v>0</v>
      </c>
      <c r="K115" s="34">
        <f>+'2008'!K115*'2010'!$E$2</f>
        <v>0</v>
      </c>
      <c r="L115" s="34">
        <f>+'2008'!L115*'2010'!$E$2</f>
        <v>0</v>
      </c>
      <c r="M115" s="34">
        <f>+'2008'!M115*'2010'!$E$2</f>
        <v>0</v>
      </c>
      <c r="N115" s="34">
        <f>+'2008'!N115*'2010'!$E$2</f>
        <v>0</v>
      </c>
      <c r="O115" s="34">
        <f>SUM(E115:N115)</f>
        <v>44944000</v>
      </c>
      <c r="P115" s="32">
        <f>+O115+O114+O113</f>
        <v>74157600</v>
      </c>
    </row>
    <row r="116" spans="1:16" ht="22.5">
      <c r="A116" s="47">
        <v>4.8</v>
      </c>
      <c r="B116" s="49" t="s">
        <v>10</v>
      </c>
      <c r="C116" s="47" t="s">
        <v>159</v>
      </c>
      <c r="D116" s="51" t="s">
        <v>10</v>
      </c>
      <c r="E116" s="34">
        <f>+'SECTORES OK (2)'!E116*'2010'!$E$2</f>
        <v>2120000</v>
      </c>
      <c r="F116" s="34">
        <f>+'SECTORES OK (2)'!F116*'2010'!$E$2</f>
        <v>0</v>
      </c>
      <c r="G116" s="34">
        <f>+'SECTORES OK (2)'!G116*'2010'!$E$2</f>
        <v>0</v>
      </c>
      <c r="H116" s="34">
        <f>+'SECTORES OK (2)'!H116*'2010'!$E$2</f>
        <v>0</v>
      </c>
      <c r="I116" s="52">
        <f>+'2008'!I116*'2010'!$E$2</f>
        <v>0</v>
      </c>
      <c r="J116" s="52">
        <f>+'2008'!J116*'2010'!$E$2</f>
        <v>0</v>
      </c>
      <c r="K116" s="52">
        <f>+'2008'!K116*'2010'!$E$2</f>
        <v>0</v>
      </c>
      <c r="L116" s="52">
        <f>+'2008'!L116*'2010'!$E$2</f>
        <v>0</v>
      </c>
      <c r="M116" s="52">
        <f>+'2008'!M116*'2010'!$E$2</f>
        <v>0</v>
      </c>
      <c r="N116" s="52">
        <f>+'2008'!N116*'2010'!$E$2</f>
        <v>0</v>
      </c>
      <c r="O116" s="34">
        <f>SUM(E116:N116)</f>
        <v>2120000</v>
      </c>
      <c r="P116" s="32"/>
    </row>
    <row r="117" spans="1:16" ht="11.25">
      <c r="A117" s="57"/>
      <c r="B117" s="82"/>
      <c r="C117" s="57"/>
      <c r="D117" s="59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32"/>
      <c r="P117" s="63">
        <f>+O116</f>
        <v>2120000</v>
      </c>
    </row>
    <row r="118" spans="1:16" ht="11.25">
      <c r="A118" s="85"/>
      <c r="B118" s="83"/>
      <c r="C118" s="60"/>
      <c r="D118" s="86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33"/>
      <c r="P118" s="62"/>
    </row>
    <row r="119" spans="1:16" ht="12.75">
      <c r="A119" s="24">
        <v>5</v>
      </c>
      <c r="B119" s="19" t="s">
        <v>11</v>
      </c>
      <c r="C119" s="10"/>
      <c r="D119" s="18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33"/>
      <c r="P119" s="33"/>
    </row>
    <row r="120" spans="1:16" ht="11.25">
      <c r="A120" s="109">
        <v>5.1</v>
      </c>
      <c r="B120" s="107" t="s">
        <v>90</v>
      </c>
      <c r="C120" s="7" t="s">
        <v>160</v>
      </c>
      <c r="D120" s="41" t="s">
        <v>95</v>
      </c>
      <c r="E120" s="34">
        <f>+'SECTORES OK (2)'!E120*'2010'!$E$2</f>
        <v>1187200</v>
      </c>
      <c r="F120" s="34">
        <f>+'SECTORES OK (2)'!F120*'2010'!$E$2</f>
        <v>6741600</v>
      </c>
      <c r="G120" s="34">
        <f>+'2008'!G120*'2010'!$E$2</f>
        <v>0</v>
      </c>
      <c r="H120" s="34">
        <f>+'2008'!H120*'2010'!$E$2</f>
        <v>0</v>
      </c>
      <c r="I120" s="34">
        <f>+'2008'!I120*'2010'!$E$2</f>
        <v>0</v>
      </c>
      <c r="J120" s="34">
        <f>+'2008'!J120*'2010'!$E$2</f>
        <v>0</v>
      </c>
      <c r="K120" s="34">
        <f>+'2008'!K120*'2010'!$E$2</f>
        <v>0</v>
      </c>
      <c r="L120" s="34">
        <f>+'2008'!L120*'2010'!$E$2</f>
        <v>0</v>
      </c>
      <c r="M120" s="34">
        <f>+'2008'!M120*'2010'!$E$2</f>
        <v>0</v>
      </c>
      <c r="N120" s="34">
        <f>+'2008'!N120*'2010'!$E$2</f>
        <v>0</v>
      </c>
      <c r="O120" s="34">
        <f>SUM(E120:N120)</f>
        <v>7928800</v>
      </c>
      <c r="P120" s="33"/>
    </row>
    <row r="121" spans="1:16" ht="11.25">
      <c r="A121" s="109"/>
      <c r="B121" s="107"/>
      <c r="C121" s="7" t="s">
        <v>161</v>
      </c>
      <c r="D121" s="41" t="s">
        <v>97</v>
      </c>
      <c r="E121" s="34">
        <f>+'SECTORES OK (2)'!E121*'2010'!$E$2</f>
        <v>1187200</v>
      </c>
      <c r="F121" s="34">
        <f>+'SECTORES OK (2)'!F121*'2010'!$E$2</f>
        <v>0</v>
      </c>
      <c r="G121" s="34">
        <f>+'2008'!G121*'2010'!$E$2</f>
        <v>0</v>
      </c>
      <c r="H121" s="34">
        <f>+'2008'!H121*'2010'!$E$2</f>
        <v>0</v>
      </c>
      <c r="I121" s="34">
        <f>+'2008'!I121*'2010'!$E$2</f>
        <v>0</v>
      </c>
      <c r="J121" s="34">
        <f>+'2008'!J121*'2010'!$E$2</f>
        <v>0</v>
      </c>
      <c r="K121" s="34">
        <f>+'2008'!K121*'2010'!$E$2</f>
        <v>0</v>
      </c>
      <c r="L121" s="34">
        <f>+'2008'!L121*'2010'!$E$2</f>
        <v>0</v>
      </c>
      <c r="M121" s="34">
        <f>+'2008'!M121*'2010'!$E$2</f>
        <v>0</v>
      </c>
      <c r="N121" s="34">
        <f>+'2008'!N121*'2010'!$E$2</f>
        <v>0</v>
      </c>
      <c r="O121" s="34">
        <f>SUM(E121:N121)</f>
        <v>1187200</v>
      </c>
      <c r="P121" s="33"/>
    </row>
    <row r="122" spans="1:16" ht="11.25">
      <c r="A122" s="109"/>
      <c r="B122" s="107"/>
      <c r="C122" s="7" t="s">
        <v>162</v>
      </c>
      <c r="D122" s="41" t="s">
        <v>96</v>
      </c>
      <c r="E122" s="34">
        <f>+'SECTORES OK (2)'!E122*'2010'!$E$2</f>
        <v>13483200</v>
      </c>
      <c r="F122" s="34">
        <f>+'SECTORES OK (2)'!F122*'2010'!$E$2</f>
        <v>0</v>
      </c>
      <c r="G122" s="34">
        <f>+'2008'!G122*'2010'!$E$2</f>
        <v>0</v>
      </c>
      <c r="H122" s="34">
        <f>+'2008'!H122*'2010'!$E$2</f>
        <v>0</v>
      </c>
      <c r="I122" s="34">
        <f>+'2008'!I122*'2010'!$E$2</f>
        <v>0</v>
      </c>
      <c r="J122" s="34">
        <f>+'2008'!J122*'2010'!$E$2</f>
        <v>0</v>
      </c>
      <c r="K122" s="34">
        <f>+'2008'!K122*'2010'!$E$2</f>
        <v>0</v>
      </c>
      <c r="L122" s="34">
        <f>+'2008'!L122*'2010'!$E$2</f>
        <v>0</v>
      </c>
      <c r="M122" s="34">
        <f>+'2008'!M122*'2010'!$E$2</f>
        <v>0</v>
      </c>
      <c r="N122" s="34">
        <f>+'2008'!N122*'2010'!$E$2</f>
        <v>0</v>
      </c>
      <c r="O122" s="34">
        <f>SUM(E122:N122)</f>
        <v>13483200</v>
      </c>
      <c r="P122" s="33"/>
    </row>
    <row r="123" spans="1:16" ht="11.25">
      <c r="A123" s="109"/>
      <c r="B123" s="107"/>
      <c r="C123" s="47" t="s">
        <v>163</v>
      </c>
      <c r="D123" s="72" t="s">
        <v>98</v>
      </c>
      <c r="E123" s="34">
        <f>+'SECTORES OK (2)'!E123*'2010'!$E$2</f>
        <v>2247200</v>
      </c>
      <c r="F123" s="34">
        <f>+'SECTORES OK (2)'!F123*'2010'!$E$2</f>
        <v>0</v>
      </c>
      <c r="G123" s="52">
        <f>+'2008'!G123*'2010'!$E$2</f>
        <v>0</v>
      </c>
      <c r="H123" s="52">
        <f>+'2008'!H123*'2010'!$E$2</f>
        <v>0</v>
      </c>
      <c r="I123" s="52">
        <f>+'2008'!I123*'2010'!$E$2</f>
        <v>0</v>
      </c>
      <c r="J123" s="52">
        <f>+'2008'!J123*'2010'!$E$2</f>
        <v>0</v>
      </c>
      <c r="K123" s="52">
        <f>+'2008'!K123*'2010'!$E$2</f>
        <v>0</v>
      </c>
      <c r="L123" s="52">
        <f>+'2008'!L123*'2010'!$E$2</f>
        <v>0</v>
      </c>
      <c r="M123" s="52">
        <f>+'2008'!M123*'2010'!$E$2</f>
        <v>0</v>
      </c>
      <c r="N123" s="52">
        <f>+'2008'!N123*'2010'!$E$2</f>
        <v>0</v>
      </c>
      <c r="O123" s="34">
        <f>SUM(E123:N123)</f>
        <v>2247200</v>
      </c>
      <c r="P123" s="33"/>
    </row>
    <row r="124" spans="1:16" ht="11.25">
      <c r="A124" s="65"/>
      <c r="B124" s="66"/>
      <c r="C124" s="65"/>
      <c r="D124" s="67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33"/>
      <c r="P124" s="55">
        <f>+O123+O122+O121+O120</f>
        <v>24846400</v>
      </c>
    </row>
    <row r="125" spans="1:16" ht="11.25">
      <c r="A125" s="109">
        <v>5.2</v>
      </c>
      <c r="B125" s="107" t="s">
        <v>207</v>
      </c>
      <c r="C125" s="48" t="s">
        <v>164</v>
      </c>
      <c r="D125" s="87" t="s">
        <v>94</v>
      </c>
      <c r="E125" s="34">
        <f>+'SECTORES OK (2)'!E125*'2010'!$E$2</f>
        <v>16292200</v>
      </c>
      <c r="F125" s="34">
        <f>+'SECTORES OK (2)'!F125*'2010'!$E$2</f>
        <v>0</v>
      </c>
      <c r="G125" s="34">
        <f>+'SECTORES OK (2)'!G125*'2010'!$E$2</f>
        <v>0</v>
      </c>
      <c r="H125" s="34">
        <f>+'SECTORES OK (2)'!H125*'2010'!$E$2</f>
        <v>0</v>
      </c>
      <c r="I125" s="54">
        <f>+'2008'!I125*'2010'!$E$2</f>
        <v>0</v>
      </c>
      <c r="J125" s="54">
        <f>+'2008'!J125*'2010'!$E$2</f>
        <v>0</v>
      </c>
      <c r="K125" s="54">
        <f>+'2008'!K125*'2010'!$E$2</f>
        <v>0</v>
      </c>
      <c r="L125" s="54">
        <f>+'2008'!L125*'2010'!$E$2</f>
        <v>0</v>
      </c>
      <c r="M125" s="54">
        <f>+'2008'!M125*'2010'!$E$2</f>
        <v>0</v>
      </c>
      <c r="N125" s="54">
        <f>+'2008'!N125*'2010'!$E$2</f>
        <v>0</v>
      </c>
      <c r="O125" s="34">
        <f aca="true" t="shared" si="1" ref="O125:O131">SUM(E125:N125)</f>
        <v>16292200</v>
      </c>
      <c r="P125" s="33"/>
    </row>
    <row r="126" spans="1:16" ht="11.25">
      <c r="A126" s="109"/>
      <c r="B126" s="107"/>
      <c r="C126" s="7" t="s">
        <v>165</v>
      </c>
      <c r="D126" s="41" t="s">
        <v>44</v>
      </c>
      <c r="E126" s="34">
        <f>+'SECTORES OK (2)'!E126*'2010'!$E$2</f>
        <v>0</v>
      </c>
      <c r="F126" s="34">
        <f>+'SECTORES OK (2)'!F126*'2010'!$E$2</f>
        <v>0</v>
      </c>
      <c r="G126" s="34">
        <f>+'SECTORES OK (2)'!G126*'2010'!$E$2</f>
        <v>0</v>
      </c>
      <c r="H126" s="34">
        <f>+'SECTORES OK (2)'!H126*'2010'!$E$2</f>
        <v>51436425.96960001</v>
      </c>
      <c r="I126" s="34">
        <f>+'2008'!I126*'2010'!$E$2</f>
        <v>0</v>
      </c>
      <c r="J126" s="34">
        <f>+'2008'!J126*'2010'!$E$2</f>
        <v>0</v>
      </c>
      <c r="K126" s="34">
        <f>+'2008'!K126*'2010'!$E$2</f>
        <v>0</v>
      </c>
      <c r="L126" s="34">
        <f>+'2008'!L126*'2010'!$E$2</f>
        <v>0</v>
      </c>
      <c r="M126" s="34">
        <f>+'2008'!M126*'2010'!$E$2</f>
        <v>0</v>
      </c>
      <c r="N126" s="34">
        <f>+'2008'!N126*'2010'!$E$2</f>
        <v>0</v>
      </c>
      <c r="O126" s="34">
        <f t="shared" si="1"/>
        <v>51436425.96960001</v>
      </c>
      <c r="P126" s="33"/>
    </row>
    <row r="127" spans="1:16" ht="11.25">
      <c r="A127" s="109"/>
      <c r="B127" s="107"/>
      <c r="C127" s="7" t="s">
        <v>166</v>
      </c>
      <c r="D127" s="41" t="s">
        <v>45</v>
      </c>
      <c r="E127" s="34">
        <f>+'SECTORES OK (2)'!E127*'2010'!$E$2</f>
        <v>1123600</v>
      </c>
      <c r="F127" s="34">
        <f>+'SECTORES OK (2)'!F127*'2010'!$E$2</f>
        <v>0</v>
      </c>
      <c r="G127" s="34">
        <f>+'SECTORES OK (2)'!G127*'2010'!$E$2</f>
        <v>0</v>
      </c>
      <c r="H127" s="34">
        <f>+'SECTORES OK (2)'!H127*'2010'!$E$2</f>
        <v>0</v>
      </c>
      <c r="I127" s="34">
        <f>+'2008'!I127*'2010'!$E$2</f>
        <v>0</v>
      </c>
      <c r="J127" s="34">
        <f>+'2008'!J127*'2010'!$E$2</f>
        <v>0</v>
      </c>
      <c r="K127" s="34">
        <f>+'2008'!K127*'2010'!$E$2</f>
        <v>0</v>
      </c>
      <c r="L127" s="34">
        <f>+'2008'!L127*'2010'!$E$2</f>
        <v>0</v>
      </c>
      <c r="M127" s="34">
        <f>+'2008'!M127*'2010'!$E$2</f>
        <v>0</v>
      </c>
      <c r="N127" s="34">
        <f>+'2008'!N127*'2010'!$E$2</f>
        <v>0</v>
      </c>
      <c r="O127" s="34">
        <f t="shared" si="1"/>
        <v>1123600</v>
      </c>
      <c r="P127" s="33"/>
    </row>
    <row r="128" spans="1:16" ht="19.5" customHeight="1">
      <c r="A128" s="109"/>
      <c r="B128" s="107"/>
      <c r="C128" s="7" t="s">
        <v>167</v>
      </c>
      <c r="D128" s="41" t="s">
        <v>150</v>
      </c>
      <c r="E128" s="34">
        <f>+'SECTORES OK (2)'!E128*'2010'!$E$2</f>
        <v>1123600</v>
      </c>
      <c r="F128" s="34">
        <f>+'SECTORES OK (2)'!F128*'2010'!$E$2</f>
        <v>0</v>
      </c>
      <c r="G128" s="34">
        <f>+'SECTORES OK (2)'!G128*'2010'!$E$2</f>
        <v>0</v>
      </c>
      <c r="H128" s="34">
        <f>+'SECTORES OK (2)'!H128*'2010'!$E$2</f>
        <v>0</v>
      </c>
      <c r="I128" s="34">
        <f>+'2008'!I128*'2010'!$E$2</f>
        <v>0</v>
      </c>
      <c r="J128" s="34">
        <f>+'2008'!J128*'2010'!$E$2</f>
        <v>0</v>
      </c>
      <c r="K128" s="34">
        <f>+'2008'!K128*'2010'!$E$2</f>
        <v>0</v>
      </c>
      <c r="L128" s="34">
        <f>+'2008'!L128*'2010'!$E$2</f>
        <v>0</v>
      </c>
      <c r="M128" s="34">
        <f>+'2008'!M128*'2010'!$E$2</f>
        <v>0</v>
      </c>
      <c r="N128" s="34">
        <f>+'2008'!N128*'2010'!$E$2</f>
        <v>0</v>
      </c>
      <c r="O128" s="34">
        <f t="shared" si="1"/>
        <v>1123600</v>
      </c>
      <c r="P128" s="33"/>
    </row>
    <row r="129" spans="1:16" ht="18" customHeight="1">
      <c r="A129" s="109"/>
      <c r="B129" s="107"/>
      <c r="C129" s="7" t="s">
        <v>168</v>
      </c>
      <c r="D129" s="41" t="s">
        <v>93</v>
      </c>
      <c r="E129" s="34">
        <f>+'SECTORES OK (2)'!E129*'2010'!$E$2</f>
        <v>7865200</v>
      </c>
      <c r="F129" s="34">
        <f>+'SECTORES OK (2)'!F129*'2010'!$E$2</f>
        <v>3370800</v>
      </c>
      <c r="G129" s="34">
        <f>+'SECTORES OK (2)'!G129*'2010'!$E$2</f>
        <v>0</v>
      </c>
      <c r="H129" s="34">
        <f>+'SECTORES OK (2)'!H129*'2010'!$E$2</f>
        <v>0</v>
      </c>
      <c r="I129" s="34">
        <f>+'2008'!I129*'2010'!$E$2</f>
        <v>0</v>
      </c>
      <c r="J129" s="34">
        <f>+'2008'!J129*'2010'!$E$2</f>
        <v>0</v>
      </c>
      <c r="K129" s="34">
        <f>+'2008'!K129*'2010'!$E$2</f>
        <v>0</v>
      </c>
      <c r="L129" s="34">
        <f>+'2008'!L129*'2010'!$E$2</f>
        <v>0</v>
      </c>
      <c r="M129" s="34">
        <f>+'2008'!M129*'2010'!$E$2</f>
        <v>0</v>
      </c>
      <c r="N129" s="34">
        <f>+'2008'!N129*'2010'!$E$2</f>
        <v>0</v>
      </c>
      <c r="O129" s="34">
        <f t="shared" si="1"/>
        <v>11236000</v>
      </c>
      <c r="P129" s="33"/>
    </row>
    <row r="130" spans="1:16" ht="12.75" customHeight="1">
      <c r="A130" s="109"/>
      <c r="B130" s="107"/>
      <c r="C130" s="7" t="s">
        <v>225</v>
      </c>
      <c r="D130" s="41" t="s">
        <v>219</v>
      </c>
      <c r="E130" s="34">
        <f>+'SECTORES OK (2)'!E130*'2010'!$E$2</f>
        <v>5618000</v>
      </c>
      <c r="F130" s="34">
        <f>+'SECTORES OK (2)'!F130*'2010'!$E$2</f>
        <v>0</v>
      </c>
      <c r="G130" s="34">
        <f>+'SECTORES OK (2)'!G130*'2010'!$E$2</f>
        <v>0</v>
      </c>
      <c r="H130" s="34">
        <f>+'SECTORES OK (2)'!H130*'2010'!$E$2</f>
        <v>0</v>
      </c>
      <c r="I130" s="34">
        <f>+'2008'!I130*'2010'!$E$2</f>
        <v>0</v>
      </c>
      <c r="J130" s="34">
        <f>+'2008'!J130*'2010'!$E$2</f>
        <v>0</v>
      </c>
      <c r="K130" s="34">
        <f>+'2008'!K130*'2010'!$E$2</f>
        <v>0</v>
      </c>
      <c r="L130" s="34">
        <f>+'2008'!L130*'2010'!$E$2</f>
        <v>0</v>
      </c>
      <c r="M130" s="34">
        <f>+'2008'!M130*'2010'!$E$2</f>
        <v>0</v>
      </c>
      <c r="N130" s="34">
        <f>+'2008'!N130*'2010'!$E$2</f>
        <v>0</v>
      </c>
      <c r="O130" s="34">
        <f t="shared" si="1"/>
        <v>5618000</v>
      </c>
      <c r="P130" s="33"/>
    </row>
    <row r="131" spans="1:16" ht="17.25" customHeight="1">
      <c r="A131" s="109"/>
      <c r="B131" s="107"/>
      <c r="C131" s="47" t="s">
        <v>226</v>
      </c>
      <c r="D131" s="72" t="s">
        <v>220</v>
      </c>
      <c r="E131" s="34">
        <f>+'SECTORES OK (2)'!E131*'2010'!$E$2</f>
        <v>5618000</v>
      </c>
      <c r="F131" s="34">
        <f>+'SECTORES OK (2)'!F131*'2010'!$E$2</f>
        <v>0</v>
      </c>
      <c r="G131" s="34">
        <f>+'SECTORES OK (2)'!G131*'2010'!$E$2</f>
        <v>0</v>
      </c>
      <c r="H131" s="34">
        <f>+'SECTORES OK (2)'!H131*'2010'!$E$2</f>
        <v>0</v>
      </c>
      <c r="I131" s="52">
        <f>+'2008'!I131*'2010'!$E$2</f>
        <v>0</v>
      </c>
      <c r="J131" s="52">
        <f>+'2008'!J131*'2010'!$E$2</f>
        <v>0</v>
      </c>
      <c r="K131" s="52">
        <f>+'2008'!K131*'2010'!$E$2</f>
        <v>0</v>
      </c>
      <c r="L131" s="52">
        <f>+'2008'!L131*'2010'!$E$2</f>
        <v>0</v>
      </c>
      <c r="M131" s="52">
        <f>+'2008'!M131*'2010'!$E$2</f>
        <v>0</v>
      </c>
      <c r="N131" s="52">
        <f>+'2008'!N131*'2010'!$E$2</f>
        <v>0</v>
      </c>
      <c r="O131" s="34">
        <f t="shared" si="1"/>
        <v>5618000</v>
      </c>
      <c r="P131" s="33"/>
    </row>
    <row r="132" spans="1:16" ht="11.25">
      <c r="A132" s="65"/>
      <c r="B132" s="66"/>
      <c r="C132" s="74"/>
      <c r="D132" s="67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33"/>
      <c r="P132" s="55">
        <f>+O131+O130+O129+O128+O127+O126+O125</f>
        <v>92447825.9696</v>
      </c>
    </row>
    <row r="133" spans="1:16" ht="11.25">
      <c r="A133" s="109">
        <v>5.3</v>
      </c>
      <c r="B133" s="107" t="s">
        <v>91</v>
      </c>
      <c r="C133" s="48" t="s">
        <v>169</v>
      </c>
      <c r="D133" s="87" t="s">
        <v>101</v>
      </c>
      <c r="E133" s="34">
        <f>+'SECTORES OK (2)'!E133*'2010'!$E$2</f>
        <v>11236000</v>
      </c>
      <c r="F133" s="34">
        <f>+'SECTORES OK (2)'!F133*'2010'!$E$2</f>
        <v>0</v>
      </c>
      <c r="G133" s="34">
        <f>+'SECTORES OK (2)'!G133*'2010'!$E$2</f>
        <v>0</v>
      </c>
      <c r="H133" s="34">
        <f>+'SECTORES OK (2)'!H133*'2010'!$E$2</f>
        <v>0</v>
      </c>
      <c r="I133" s="34">
        <f>+'SECTORES OK (2)'!I133*'2010'!$E$2</f>
        <v>0</v>
      </c>
      <c r="J133" s="34">
        <f>+'SECTORES OK (2)'!J133*'2010'!$E$2</f>
        <v>0</v>
      </c>
      <c r="K133" s="34">
        <f>+'SECTORES OK (2)'!K133*'2010'!$E$2</f>
        <v>0</v>
      </c>
      <c r="L133" s="54">
        <f>+'2008'!L133*'2010'!$E$2</f>
        <v>0</v>
      </c>
      <c r="M133" s="54">
        <f>+'2008'!M133*'2010'!$E$2</f>
        <v>0</v>
      </c>
      <c r="N133" s="54">
        <f>+'2008'!N133*'2010'!$E$2</f>
        <v>0</v>
      </c>
      <c r="O133" s="34">
        <f>SUM(E133:N133)</f>
        <v>11236000</v>
      </c>
      <c r="P133" s="33"/>
    </row>
    <row r="134" spans="1:16" ht="11.25">
      <c r="A134" s="109"/>
      <c r="B134" s="107"/>
      <c r="C134" s="7" t="s">
        <v>170</v>
      </c>
      <c r="D134" s="41" t="s">
        <v>102</v>
      </c>
      <c r="E134" s="34">
        <f>+'SECTORES OK (2)'!E134*'2010'!$E$2</f>
        <v>1123600</v>
      </c>
      <c r="F134" s="34">
        <f>+'SECTORES OK (2)'!F134*'2010'!$E$2</f>
        <v>0</v>
      </c>
      <c r="G134" s="34">
        <f>+'SECTORES OK (2)'!G134*'2010'!$E$2</f>
        <v>0</v>
      </c>
      <c r="H134" s="34">
        <f>+'SECTORES OK (2)'!H134*'2010'!$E$2</f>
        <v>0</v>
      </c>
      <c r="I134" s="34">
        <f>+'SECTORES OK (2)'!I134*'2010'!$E$2</f>
        <v>0</v>
      </c>
      <c r="J134" s="34">
        <f>+'SECTORES OK (2)'!J134*'2010'!$E$2</f>
        <v>0</v>
      </c>
      <c r="K134" s="34">
        <f>+'SECTORES OK (2)'!K134*'2010'!$E$2</f>
        <v>0</v>
      </c>
      <c r="L134" s="34">
        <f>+'2008'!L134*'2010'!$E$2</f>
        <v>0</v>
      </c>
      <c r="M134" s="34">
        <f>+'2008'!M134*'2010'!$E$2</f>
        <v>0</v>
      </c>
      <c r="N134" s="34">
        <f>+'2008'!N134*'2010'!$E$2</f>
        <v>0</v>
      </c>
      <c r="O134" s="34">
        <f>SUM(E134:N134)</f>
        <v>1123600</v>
      </c>
      <c r="P134" s="33"/>
    </row>
    <row r="135" spans="1:16" ht="11.25">
      <c r="A135" s="109"/>
      <c r="B135" s="107"/>
      <c r="C135" s="47" t="s">
        <v>171</v>
      </c>
      <c r="D135" s="72" t="s">
        <v>103</v>
      </c>
      <c r="E135" s="34">
        <f>+'SECTORES OK (2)'!E135*'2010'!$E$2</f>
        <v>7303400</v>
      </c>
      <c r="F135" s="34">
        <f>+'SECTORES OK (2)'!F135*'2010'!$E$2</f>
        <v>0</v>
      </c>
      <c r="G135" s="34">
        <f>+'SECTORES OK (2)'!G135*'2010'!$E$2</f>
        <v>0</v>
      </c>
      <c r="H135" s="34">
        <f>+'SECTORES OK (2)'!H135*'2010'!$E$2</f>
        <v>0</v>
      </c>
      <c r="I135" s="34">
        <f>+'SECTORES OK (2)'!I135*'2010'!$E$2</f>
        <v>0</v>
      </c>
      <c r="J135" s="34">
        <f>+'SECTORES OK (2)'!J135*'2010'!$E$2</f>
        <v>0</v>
      </c>
      <c r="K135" s="34">
        <f>+'SECTORES OK (2)'!K135*'2010'!$E$2</f>
        <v>0</v>
      </c>
      <c r="L135" s="52">
        <f>+'2008'!L135*'2010'!$E$2</f>
        <v>0</v>
      </c>
      <c r="M135" s="52">
        <f>+'2008'!M135*'2010'!$E$2</f>
        <v>0</v>
      </c>
      <c r="N135" s="52">
        <f>+'2008'!N135*'2010'!$E$2</f>
        <v>0</v>
      </c>
      <c r="O135" s="34">
        <f>SUM(E135:N135)</f>
        <v>7303400</v>
      </c>
      <c r="P135" s="33"/>
    </row>
    <row r="136" spans="1:16" ht="11.25">
      <c r="A136" s="65"/>
      <c r="B136" s="66"/>
      <c r="C136" s="65"/>
      <c r="D136" s="71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33"/>
      <c r="P136" s="55">
        <f>+O135+O134+O133</f>
        <v>19663000</v>
      </c>
    </row>
    <row r="137" spans="1:16" ht="11.25">
      <c r="A137" s="109">
        <v>5.4</v>
      </c>
      <c r="B137" s="107" t="s">
        <v>92</v>
      </c>
      <c r="C137" s="48" t="s">
        <v>172</v>
      </c>
      <c r="D137" s="87" t="s">
        <v>99</v>
      </c>
      <c r="E137" s="34">
        <f>+'SECTORES OK (2)'!E137*'2010'!$E$2</f>
        <v>3370800</v>
      </c>
      <c r="F137" s="54">
        <f>+'2008'!F137*'2010'!$E$2</f>
        <v>0</v>
      </c>
      <c r="G137" s="54">
        <f>+'2008'!G137*'2010'!$E$2</f>
        <v>0</v>
      </c>
      <c r="H137" s="54">
        <f>+'2008'!H137*'2010'!$E$2</f>
        <v>0</v>
      </c>
      <c r="I137" s="54">
        <f>+'2008'!I137*'2010'!$E$2</f>
        <v>0</v>
      </c>
      <c r="J137" s="54">
        <f>+'2008'!J137*'2010'!$E$2</f>
        <v>0</v>
      </c>
      <c r="K137" s="54">
        <f>+'2008'!K137*'2010'!$E$2</f>
        <v>0</v>
      </c>
      <c r="L137" s="54">
        <f>+'2008'!L137*'2010'!$E$2</f>
        <v>0</v>
      </c>
      <c r="M137" s="54">
        <f>+'2008'!M137*'2010'!$E$2</f>
        <v>0</v>
      </c>
      <c r="N137" s="54">
        <f>+'2008'!N137*'2010'!$E$2</f>
        <v>0</v>
      </c>
      <c r="O137" s="34">
        <f>SUM(E137:N137)</f>
        <v>3370800</v>
      </c>
      <c r="P137" s="33"/>
    </row>
    <row r="138" spans="1:16" ht="11.25">
      <c r="A138" s="109"/>
      <c r="B138" s="107"/>
      <c r="C138" s="7" t="s">
        <v>173</v>
      </c>
      <c r="D138" s="41" t="s">
        <v>100</v>
      </c>
      <c r="E138" s="34">
        <f>+'SECTORES OK (2)'!E138*'2010'!$E$2</f>
        <v>11236000</v>
      </c>
      <c r="F138" s="34">
        <f>+'2008'!F138*'2010'!$E$2</f>
        <v>0</v>
      </c>
      <c r="G138" s="34">
        <f>+'2008'!G138*'2010'!$E$2</f>
        <v>0</v>
      </c>
      <c r="H138" s="34">
        <f>+'2008'!H138*'2010'!$E$2</f>
        <v>0</v>
      </c>
      <c r="I138" s="34">
        <f>+'2008'!I138*'2010'!$E$2</f>
        <v>0</v>
      </c>
      <c r="J138" s="34">
        <f>+'2008'!J138*'2010'!$E$2</f>
        <v>0</v>
      </c>
      <c r="K138" s="34">
        <f>+'2008'!K138*'2010'!$E$2</f>
        <v>0</v>
      </c>
      <c r="L138" s="34">
        <f>+'2008'!L138*'2010'!$E$2</f>
        <v>0</v>
      </c>
      <c r="M138" s="34">
        <f>+'2008'!M138*'2010'!$E$2</f>
        <v>0</v>
      </c>
      <c r="N138" s="34">
        <f>+'2008'!N138*'2010'!$E$2</f>
        <v>0</v>
      </c>
      <c r="O138" s="34">
        <f>SUM(E138:N138)</f>
        <v>11236000</v>
      </c>
      <c r="P138" s="33"/>
    </row>
    <row r="139" spans="1:16" ht="11.25">
      <c r="A139" s="16"/>
      <c r="B139" s="16"/>
      <c r="C139" s="5"/>
      <c r="D139" s="5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2">
        <f>+O138+O137</f>
        <v>14606800</v>
      </c>
    </row>
    <row r="140" spans="5:16" ht="11.25"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1.25">
      <c r="A141" s="10"/>
      <c r="B141" s="18"/>
      <c r="C141" s="10"/>
      <c r="D141" s="5"/>
      <c r="E141" s="33"/>
      <c r="F141" s="5"/>
      <c r="G141" s="5"/>
      <c r="H141" s="32"/>
      <c r="I141" s="5"/>
      <c r="J141" s="5"/>
      <c r="K141" s="32"/>
      <c r="L141" s="5"/>
      <c r="M141" s="5"/>
      <c r="N141" s="5"/>
      <c r="O141" s="5"/>
      <c r="P141" s="5"/>
    </row>
    <row r="142" spans="1:16" ht="11.25">
      <c r="A142" s="10"/>
      <c r="B142" s="18"/>
      <c r="C142" s="10"/>
      <c r="D142" s="5"/>
      <c r="E142" s="33"/>
      <c r="F142" s="5"/>
      <c r="G142" s="5"/>
      <c r="H142" s="32"/>
      <c r="I142" s="5"/>
      <c r="J142" s="5"/>
      <c r="K142" s="32"/>
      <c r="L142" s="5"/>
      <c r="M142" s="5"/>
      <c r="N142" s="5"/>
      <c r="O142" s="5"/>
      <c r="P142" s="5"/>
    </row>
    <row r="143" spans="5:11" ht="11.25">
      <c r="E143" s="32"/>
      <c r="F143" s="32"/>
      <c r="H143" s="32"/>
      <c r="K143" s="32"/>
    </row>
    <row r="144" spans="5:11" ht="11.25">
      <c r="E144" s="32"/>
      <c r="H144" s="32"/>
      <c r="K144" s="32"/>
    </row>
    <row r="145" spans="5:11" ht="11.25">
      <c r="E145" s="32"/>
      <c r="F145" s="32"/>
      <c r="H145" s="32"/>
      <c r="K145" s="32"/>
    </row>
    <row r="146" spans="5:15" ht="11.25">
      <c r="E146" s="32"/>
      <c r="F146" s="32"/>
      <c r="H146" s="32"/>
      <c r="K146" s="32"/>
      <c r="O146" s="32"/>
    </row>
    <row r="147" spans="5:11" ht="11.25">
      <c r="E147" s="32"/>
      <c r="H147" s="32"/>
      <c r="K147" s="32"/>
    </row>
    <row r="148" spans="5:11" ht="11.25">
      <c r="E148" s="32"/>
      <c r="F148" s="32"/>
      <c r="G148" s="32"/>
      <c r="H148" s="32"/>
      <c r="K148" s="32"/>
    </row>
    <row r="149" spans="5:11" ht="11.25">
      <c r="E149" s="32"/>
      <c r="H149" s="32"/>
      <c r="K149" s="32"/>
    </row>
    <row r="150" spans="5:11" ht="11.25">
      <c r="E150" s="32"/>
      <c r="H150" s="32"/>
      <c r="K150" s="32"/>
    </row>
    <row r="151" spans="5:11" ht="11.25">
      <c r="E151" s="32"/>
      <c r="H151" s="32"/>
      <c r="K151" s="32"/>
    </row>
    <row r="152" spans="5:11" ht="11.25">
      <c r="E152" s="32"/>
      <c r="F152" s="32"/>
      <c r="H152" s="32"/>
      <c r="K152" s="32"/>
    </row>
    <row r="153" spans="5:11" ht="11.25">
      <c r="E153" s="32"/>
      <c r="H153" s="32"/>
      <c r="K153" s="32"/>
    </row>
    <row r="154" spans="5:16" ht="11.25">
      <c r="E154" s="32"/>
      <c r="F154" s="32"/>
      <c r="H154" s="32"/>
      <c r="K154" s="32"/>
      <c r="O154" s="5"/>
      <c r="P154" s="5"/>
    </row>
    <row r="155" spans="5:16" ht="11.25">
      <c r="E155" s="32"/>
      <c r="F155" s="32"/>
      <c r="H155" s="32"/>
      <c r="K155" s="32"/>
      <c r="O155" s="5"/>
      <c r="P155" s="5"/>
    </row>
    <row r="156" spans="5:16" ht="11.25">
      <c r="E156" s="32"/>
      <c r="H156" s="32"/>
      <c r="K156" s="32"/>
      <c r="O156" s="5"/>
      <c r="P156" s="5"/>
    </row>
    <row r="157" spans="6:16" ht="11.25">
      <c r="F157" s="32"/>
      <c r="H157" s="32"/>
      <c r="O157" s="5"/>
      <c r="P157" s="5"/>
    </row>
    <row r="158" spans="5:16" ht="11.25">
      <c r="E158" s="32"/>
      <c r="F158" s="32"/>
      <c r="H158" s="32"/>
      <c r="K158" s="32"/>
      <c r="O158" s="5"/>
      <c r="P158" s="5"/>
    </row>
    <row r="159" spans="8:16" ht="11.25">
      <c r="H159" s="32"/>
      <c r="O159" s="5"/>
      <c r="P159" s="5"/>
    </row>
    <row r="160" spans="5:16" ht="11.25">
      <c r="E160" s="32"/>
      <c r="H160" s="32"/>
      <c r="O160" s="5"/>
      <c r="P160" s="5"/>
    </row>
    <row r="161" spans="5:16" ht="11.25">
      <c r="E161" s="32"/>
      <c r="F161" s="32"/>
      <c r="H161" s="32"/>
      <c r="K161" s="32"/>
      <c r="O161" s="5"/>
      <c r="P161" s="5"/>
    </row>
    <row r="162" spans="15:16" ht="11.25">
      <c r="O162" s="5"/>
      <c r="P162" s="5"/>
    </row>
    <row r="163" spans="5:16" ht="11.25">
      <c r="E163" s="32"/>
      <c r="F163" s="32"/>
      <c r="H163" s="32"/>
      <c r="K163" s="32"/>
      <c r="O163" s="33"/>
      <c r="P163" s="5"/>
    </row>
    <row r="164" spans="15:16" ht="11.25">
      <c r="O164" s="5"/>
      <c r="P164" s="5"/>
    </row>
    <row r="165" spans="6:16" ht="11.25">
      <c r="F165" s="32"/>
      <c r="H165" s="32"/>
      <c r="O165" s="33"/>
      <c r="P165" s="5"/>
    </row>
    <row r="166" spans="8:16" ht="11.25">
      <c r="H166" s="32"/>
      <c r="O166" s="5"/>
      <c r="P166" s="5"/>
    </row>
    <row r="167" spans="6:16" ht="11.25">
      <c r="F167" s="32"/>
      <c r="H167" s="32"/>
      <c r="O167" s="5"/>
      <c r="P167" s="5"/>
    </row>
    <row r="168" spans="15:16" ht="11.25">
      <c r="O168" s="5"/>
      <c r="P168" s="5"/>
    </row>
    <row r="169" spans="15:16" ht="11.25">
      <c r="O169" s="5"/>
      <c r="P169" s="5"/>
    </row>
    <row r="170" spans="15:16" ht="11.25">
      <c r="O170" s="5"/>
      <c r="P170" s="5"/>
    </row>
  </sheetData>
  <sheetProtection/>
  <mergeCells count="52">
    <mergeCell ref="A32:A35"/>
    <mergeCell ref="A26:A30"/>
    <mergeCell ref="A19:A20"/>
    <mergeCell ref="A6:A9"/>
    <mergeCell ref="B6:B9"/>
    <mergeCell ref="A11:A15"/>
    <mergeCell ref="B11:B15"/>
    <mergeCell ref="A22:A24"/>
    <mergeCell ref="B19:B20"/>
    <mergeCell ref="B22:B24"/>
    <mergeCell ref="B32:B35"/>
    <mergeCell ref="B26:B30"/>
    <mergeCell ref="B94:B98"/>
    <mergeCell ref="A71:A73"/>
    <mergeCell ref="B71:B73"/>
    <mergeCell ref="B56:B59"/>
    <mergeCell ref="A75:A79"/>
    <mergeCell ref="B75:B79"/>
    <mergeCell ref="A81:A83"/>
    <mergeCell ref="B81:B83"/>
    <mergeCell ref="A137:A138"/>
    <mergeCell ref="B137:B138"/>
    <mergeCell ref="A120:A123"/>
    <mergeCell ref="B120:B123"/>
    <mergeCell ref="A125:A131"/>
    <mergeCell ref="B125:B131"/>
    <mergeCell ref="A133:A135"/>
    <mergeCell ref="B133:B135"/>
    <mergeCell ref="A113:A115"/>
    <mergeCell ref="B113:B115"/>
    <mergeCell ref="A100:A101"/>
    <mergeCell ref="B100:B101"/>
    <mergeCell ref="A103:A105"/>
    <mergeCell ref="B103:B105"/>
    <mergeCell ref="B37:B39"/>
    <mergeCell ref="A107:A111"/>
    <mergeCell ref="B107:B111"/>
    <mergeCell ref="A52:A54"/>
    <mergeCell ref="A37:A39"/>
    <mergeCell ref="A87:A89"/>
    <mergeCell ref="B87:B89"/>
    <mergeCell ref="B91:B92"/>
    <mergeCell ref="A94:A98"/>
    <mergeCell ref="A43:A46"/>
    <mergeCell ref="A63:A69"/>
    <mergeCell ref="B63:B69"/>
    <mergeCell ref="A48:A50"/>
    <mergeCell ref="A56:A59"/>
    <mergeCell ref="A91:A92"/>
    <mergeCell ref="B52:B54"/>
    <mergeCell ref="B48:B50"/>
    <mergeCell ref="B43:B46"/>
  </mergeCells>
  <printOptions horizontalCentered="1" verticalCentered="1"/>
  <pageMargins left="0.1968503937007874" right="0" top="1.1811023622047245" bottom="0.7874015748031497" header="0" footer="0"/>
  <pageSetup horizontalDpi="300" verticalDpi="300" orientation="landscape" scale="65" r:id="rId1"/>
  <headerFooter alignWithMargins="0">
    <oddHeader>&amp;C&amp;"Lucida Calligraphy,Negrita Cursiva"&amp;11REPUBLICA DE COLOMBIA
Departamento de Caldas
Municipio de Samaná
Acuerdo 004 de 2008
Plan Plurianual de Inversiones 2010</oddHeader>
    <oddFooter>&amp;C&amp;"Lucida Calligraphy,Negrita Cursiva"&amp;11Plan de Desarrollo 2008-2011
"La Alcaldía de la Reconciliación"</oddFooter>
  </headerFooter>
  <rowBreaks count="2" manualBreakCount="2">
    <brk id="51" max="255" man="1"/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170"/>
  <sheetViews>
    <sheetView view="pageBreakPreview" zoomScale="60" zoomScaleNormal="75" zoomScalePageLayoutView="0" workbookViewId="0" topLeftCell="A92">
      <selection activeCell="A147" sqref="A147"/>
    </sheetView>
  </sheetViews>
  <sheetFormatPr defaultColWidth="13.00390625" defaultRowHeight="12.75"/>
  <cols>
    <col min="1" max="1" width="5.421875" style="2" customWidth="1"/>
    <col min="2" max="2" width="21.00390625" style="2" customWidth="1"/>
    <col min="3" max="3" width="4.7109375" style="1" customWidth="1"/>
    <col min="4" max="4" width="34.140625" style="1" customWidth="1"/>
    <col min="5" max="5" width="12.421875" style="1" customWidth="1"/>
    <col min="6" max="6" width="12.28125" style="1" customWidth="1"/>
    <col min="7" max="7" width="9.28125" style="1" customWidth="1"/>
    <col min="8" max="8" width="9.7109375" style="1" customWidth="1"/>
    <col min="9" max="9" width="11.421875" style="1" customWidth="1"/>
    <col min="10" max="10" width="11.8515625" style="1" customWidth="1"/>
    <col min="11" max="11" width="13.421875" style="1" customWidth="1"/>
    <col min="12" max="13" width="11.7109375" style="1" customWidth="1"/>
    <col min="14" max="14" width="12.28125" style="1" customWidth="1"/>
    <col min="15" max="15" width="12.00390625" style="1" customWidth="1"/>
    <col min="16" max="16" width="11.8515625" style="1" customWidth="1"/>
    <col min="17" max="16384" width="13.00390625" style="5" customWidth="1"/>
  </cols>
  <sheetData>
    <row r="2" spans="3:16" ht="11.25">
      <c r="C2" s="21"/>
      <c r="E2" s="1">
        <v>1.06</v>
      </c>
      <c r="O2" s="37" t="s">
        <v>227</v>
      </c>
      <c r="P2" s="88" t="s">
        <v>228</v>
      </c>
    </row>
    <row r="3" spans="1:16" s="92" customFormat="1" ht="40.5" customHeight="1">
      <c r="A3" s="6" t="s">
        <v>13</v>
      </c>
      <c r="B3" s="27" t="s">
        <v>174</v>
      </c>
      <c r="C3" s="6" t="s">
        <v>13</v>
      </c>
      <c r="D3" s="22" t="s">
        <v>12</v>
      </c>
      <c r="E3" s="6" t="s">
        <v>213</v>
      </c>
      <c r="F3" s="6" t="s">
        <v>214</v>
      </c>
      <c r="G3" s="6" t="s">
        <v>224</v>
      </c>
      <c r="H3" s="6" t="s">
        <v>215</v>
      </c>
      <c r="I3" s="6" t="s">
        <v>221</v>
      </c>
      <c r="J3" s="6" t="s">
        <v>222</v>
      </c>
      <c r="K3" s="6" t="s">
        <v>229</v>
      </c>
      <c r="L3" s="6" t="s">
        <v>216</v>
      </c>
      <c r="M3" s="6" t="s">
        <v>223</v>
      </c>
      <c r="N3" s="6" t="s">
        <v>217</v>
      </c>
      <c r="O3" s="35" t="s">
        <v>218</v>
      </c>
      <c r="P3" s="89" t="s">
        <v>218</v>
      </c>
    </row>
    <row r="4" spans="1:16" s="93" customFormat="1" ht="11.25">
      <c r="A4" s="23"/>
      <c r="B4" s="23"/>
      <c r="C4" s="23"/>
      <c r="D4" s="2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93" customFormat="1" ht="12.75">
      <c r="A5" s="23">
        <v>1</v>
      </c>
      <c r="B5" s="25" t="s">
        <v>14</v>
      </c>
      <c r="C5" s="26"/>
      <c r="D5" s="26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1.25">
      <c r="A6" s="109">
        <v>1.1</v>
      </c>
      <c r="B6" s="115" t="s">
        <v>0</v>
      </c>
      <c r="C6" s="7" t="s">
        <v>15</v>
      </c>
      <c r="D6" s="8" t="s">
        <v>16</v>
      </c>
      <c r="E6" s="34">
        <f>+'2008'!E6*'SECTORES OK (2)'!$E$2</f>
        <v>2729756234.86</v>
      </c>
      <c r="F6" s="34">
        <f>+'2008'!F6*'SECTORES OK (2)'!$E$2</f>
        <v>0</v>
      </c>
      <c r="G6" s="34">
        <f>+'2008'!G6*'SECTORES OK (2)'!$E$2</f>
        <v>0</v>
      </c>
      <c r="H6" s="34">
        <f>+'2008'!H6*'SECTORES OK (2)'!$E$2</f>
        <v>0</v>
      </c>
      <c r="I6" s="34">
        <f>+'2008'!I6*'SECTORES OK (2)'!$E$2</f>
        <v>159000000</v>
      </c>
      <c r="J6" s="34">
        <f>+'2008'!J6*'SECTORES OK (2)'!$E$2</f>
        <v>0</v>
      </c>
      <c r="K6" s="34">
        <f>+'2008'!K6*'SECTORES OK (2)'!$E$2</f>
        <v>47700000</v>
      </c>
      <c r="L6" s="34">
        <f>+'2008'!L6*'SECTORES OK (2)'!$E$2</f>
        <v>243800000</v>
      </c>
      <c r="M6" s="34">
        <f>+'2008'!M6*'SECTORES OK (2)'!$E$2</f>
        <v>3344874142.6400003</v>
      </c>
      <c r="N6" s="34">
        <f>+'2008'!N6*'SECTORES OK (2)'!$E$2</f>
        <v>0</v>
      </c>
      <c r="O6" s="34">
        <f>SUM(E6:N6)</f>
        <v>6525130377.5</v>
      </c>
      <c r="P6" s="32"/>
    </row>
    <row r="7" spans="1:16" ht="11.25">
      <c r="A7" s="109"/>
      <c r="B7" s="115"/>
      <c r="C7" s="7" t="s">
        <v>17</v>
      </c>
      <c r="D7" s="8" t="s">
        <v>18</v>
      </c>
      <c r="E7" s="34">
        <f>+'2008'!E7*'SECTORES OK (2)'!$E$2</f>
        <v>195631864.78</v>
      </c>
      <c r="F7" s="34">
        <f>+'2008'!F7*'SECTORES OK (2)'!$E$2</f>
        <v>28620000</v>
      </c>
      <c r="G7" s="34">
        <f>+'2008'!G7*'SECTORES OK (2)'!$E$2</f>
        <v>8480000</v>
      </c>
      <c r="H7" s="34">
        <f>+'2008'!H7*'SECTORES OK (2)'!$E$2</f>
        <v>59360000</v>
      </c>
      <c r="I7" s="34">
        <f>+'2008'!I7*'SECTORES OK (2)'!$E$2</f>
        <v>0</v>
      </c>
      <c r="J7" s="34">
        <f>+'2008'!J7*'SECTORES OK (2)'!$E$2</f>
        <v>0</v>
      </c>
      <c r="K7" s="34">
        <f>+'2008'!K7*'SECTORES OK (2)'!$E$2</f>
        <v>47700000</v>
      </c>
      <c r="L7" s="34">
        <f>+'2008'!L7*'SECTORES OK (2)'!$E$2</f>
        <v>0</v>
      </c>
      <c r="M7" s="34">
        <f>+'2008'!M7*'SECTORES OK (2)'!$E$2</f>
        <v>0</v>
      </c>
      <c r="N7" s="34">
        <f>+'2008'!N7*'SECTORES OK (2)'!$E$2</f>
        <v>0</v>
      </c>
      <c r="O7" s="34">
        <f>SUM(E7:N7)</f>
        <v>339791864.78</v>
      </c>
      <c r="P7" s="32"/>
    </row>
    <row r="8" spans="1:16" ht="11.25">
      <c r="A8" s="109"/>
      <c r="B8" s="115"/>
      <c r="C8" s="7" t="s">
        <v>19</v>
      </c>
      <c r="D8" s="8" t="s">
        <v>20</v>
      </c>
      <c r="E8" s="34">
        <f>+'2008'!E8*'SECTORES OK (2)'!$E$2</f>
        <v>0</v>
      </c>
      <c r="F8" s="34">
        <f>+'2008'!F8*'SECTORES OK (2)'!$E$2</f>
        <v>5300000</v>
      </c>
      <c r="G8" s="34">
        <f>+'2008'!G8*'SECTORES OK (2)'!$E$2</f>
        <v>0</v>
      </c>
      <c r="H8" s="34">
        <f>+'2008'!H8*'SECTORES OK (2)'!$E$2</f>
        <v>5300000</v>
      </c>
      <c r="I8" s="34">
        <f>+'2008'!I8*'SECTORES OK (2)'!$E$2</f>
        <v>0</v>
      </c>
      <c r="J8" s="34">
        <f>+'2008'!J8*'SECTORES OK (2)'!$E$2</f>
        <v>0</v>
      </c>
      <c r="K8" s="34">
        <f>+'2008'!K8*'SECTORES OK (2)'!$E$2</f>
        <v>2121060</v>
      </c>
      <c r="L8" s="34">
        <f>+'2008'!L8*'SECTORES OK (2)'!$E$2</f>
        <v>0</v>
      </c>
      <c r="M8" s="34">
        <f>+'2008'!M8*'SECTORES OK (2)'!$E$2</f>
        <v>0</v>
      </c>
      <c r="N8" s="34">
        <f>+'2008'!N8*'SECTORES OK (2)'!$E$2</f>
        <v>0</v>
      </c>
      <c r="O8" s="34">
        <f>SUM(E8:N8)</f>
        <v>12721060</v>
      </c>
      <c r="P8" s="32"/>
    </row>
    <row r="9" spans="1:16" ht="11.25">
      <c r="A9" s="109"/>
      <c r="B9" s="115"/>
      <c r="C9" s="7" t="s">
        <v>21</v>
      </c>
      <c r="D9" s="8" t="s">
        <v>22</v>
      </c>
      <c r="E9" s="34">
        <f>+'2008'!E9*'SECTORES OK (2)'!$E$2</f>
        <v>0</v>
      </c>
      <c r="F9" s="34">
        <f>+'2008'!F9*'SECTORES OK (2)'!$E$2</f>
        <v>0</v>
      </c>
      <c r="G9" s="34">
        <f>+'2008'!G9*'SECTORES OK (2)'!$E$2</f>
        <v>0</v>
      </c>
      <c r="H9" s="34">
        <f>+'2008'!H9*'SECTORES OK (2)'!$E$2</f>
        <v>0</v>
      </c>
      <c r="I9" s="34">
        <f>+'2008'!I9*'SECTORES OK (2)'!$E$2</f>
        <v>0</v>
      </c>
      <c r="J9" s="34">
        <f>+'2008'!J9*'SECTORES OK (2)'!$E$2</f>
        <v>0</v>
      </c>
      <c r="K9" s="34">
        <f>+'2008'!K9*'SECTORES OK (2)'!$E$2</f>
        <v>0</v>
      </c>
      <c r="L9" s="34">
        <f>+'2008'!L9*'SECTORES OK (2)'!$E$2</f>
        <v>0</v>
      </c>
      <c r="M9" s="34">
        <f>+'2008'!M9*'SECTORES OK (2)'!$E$2</f>
        <v>0</v>
      </c>
      <c r="N9" s="34">
        <f>+'2008'!N9*'SECTORES OK (2)'!$E$2</f>
        <v>0</v>
      </c>
      <c r="O9" s="34">
        <f>SUM(E9:N9)</f>
        <v>0</v>
      </c>
      <c r="P9" s="32"/>
    </row>
    <row r="10" spans="1:16" ht="11.25">
      <c r="A10" s="10"/>
      <c r="B10" s="16"/>
      <c r="C10" s="10"/>
      <c r="D10" s="11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90">
        <f>O6+O7+O8+O9</f>
        <v>6877643302.28</v>
      </c>
    </row>
    <row r="11" spans="1:16" ht="24" customHeight="1">
      <c r="A11" s="109">
        <v>1.2</v>
      </c>
      <c r="B11" s="108" t="s">
        <v>1</v>
      </c>
      <c r="C11" s="7" t="s">
        <v>23</v>
      </c>
      <c r="D11" s="8" t="s">
        <v>24</v>
      </c>
      <c r="E11" s="34">
        <f>+'2008'!E11*'SECTORES OK (2)'!$E$2</f>
        <v>196400322.38</v>
      </c>
      <c r="F11" s="34">
        <f>+'2008'!F11*'SECTORES OK (2)'!$E$2</f>
        <v>0</v>
      </c>
      <c r="G11" s="34">
        <f>+'2008'!G11*'SECTORES OK (2)'!$E$2</f>
        <v>0</v>
      </c>
      <c r="H11" s="34">
        <f>+'2008'!H11*'SECTORES OK (2)'!$E$2</f>
        <v>1060000</v>
      </c>
      <c r="I11" s="34">
        <f>+'2008'!I11*'SECTORES OK (2)'!$E$2</f>
        <v>0</v>
      </c>
      <c r="J11" s="34">
        <f>+'2008'!J11*'SECTORES OK (2)'!$E$2</f>
        <v>0</v>
      </c>
      <c r="K11" s="34">
        <f>+'2008'!K11*'SECTORES OK (2)'!$E$2</f>
        <v>0</v>
      </c>
      <c r="L11" s="34">
        <f>+'2008'!L11*'SECTORES OK (2)'!$E$2</f>
        <v>0</v>
      </c>
      <c r="M11" s="34">
        <f>+'2008'!M11*'SECTORES OK (2)'!$E$2</f>
        <v>0</v>
      </c>
      <c r="N11" s="34">
        <f>+'2008'!N11*'SECTORES OK (2)'!$E$2</f>
        <v>0</v>
      </c>
      <c r="O11" s="34">
        <f>SUM(E11:N11)</f>
        <v>197460322.38</v>
      </c>
      <c r="P11" s="32"/>
    </row>
    <row r="12" spans="1:16" ht="11.25">
      <c r="A12" s="109"/>
      <c r="B12" s="108"/>
      <c r="C12" s="7" t="s">
        <v>25</v>
      </c>
      <c r="D12" s="38" t="s">
        <v>26</v>
      </c>
      <c r="E12" s="34">
        <f>+'2008'!E12*'SECTORES OK (2)'!$E$2</f>
        <v>31800000</v>
      </c>
      <c r="F12" s="34">
        <f>+'2008'!F12*'SECTORES OK (2)'!$E$2</f>
        <v>0</v>
      </c>
      <c r="G12" s="34">
        <f>+'2008'!G12*'SECTORES OK (2)'!$E$2</f>
        <v>0</v>
      </c>
      <c r="H12" s="34">
        <f>+'2008'!H12*'SECTORES OK (2)'!$E$2</f>
        <v>0</v>
      </c>
      <c r="I12" s="34">
        <f>+'2008'!I12*'SECTORES OK (2)'!$E$2</f>
        <v>0</v>
      </c>
      <c r="J12" s="34">
        <f>+'2008'!J12*'SECTORES OK (2)'!$E$2</f>
        <v>0</v>
      </c>
      <c r="K12" s="34">
        <f>+'2008'!K12*'SECTORES OK (2)'!$E$2</f>
        <v>0</v>
      </c>
      <c r="L12" s="34">
        <f>+'2008'!L12*'SECTORES OK (2)'!$E$2</f>
        <v>48091022.34</v>
      </c>
      <c r="M12" s="34">
        <f>+'2008'!M12*'SECTORES OK (2)'!$E$2</f>
        <v>0</v>
      </c>
      <c r="N12" s="34">
        <f>+'2008'!N12*'SECTORES OK (2)'!$E$2</f>
        <v>0</v>
      </c>
      <c r="O12" s="34">
        <f>SUM(E12:N12)</f>
        <v>79891022.34</v>
      </c>
      <c r="P12" s="32"/>
    </row>
    <row r="13" spans="1:16" ht="22.5">
      <c r="A13" s="109"/>
      <c r="B13" s="108"/>
      <c r="C13" s="7" t="s">
        <v>27</v>
      </c>
      <c r="D13" s="8" t="s">
        <v>122</v>
      </c>
      <c r="E13" s="34">
        <f>+'2008'!E13*'SECTORES OK (2)'!$E$2</f>
        <v>190800000</v>
      </c>
      <c r="F13" s="34">
        <f>+'2008'!F13*'SECTORES OK (2)'!$E$2</f>
        <v>0</v>
      </c>
      <c r="G13" s="34">
        <f>+'2008'!G13*'SECTORES OK (2)'!$E$2</f>
        <v>0</v>
      </c>
      <c r="H13" s="34">
        <f>+'2008'!H13*'SECTORES OK (2)'!$E$2</f>
        <v>0</v>
      </c>
      <c r="I13" s="34">
        <f>+'2008'!I13*'SECTORES OK (2)'!$E$2</f>
        <v>0</v>
      </c>
      <c r="J13" s="34">
        <f>+'2008'!J13*'SECTORES OK (2)'!$E$2</f>
        <v>0</v>
      </c>
      <c r="K13" s="34">
        <f>+'2008'!K13*'SECTORES OK (2)'!$E$2</f>
        <v>0</v>
      </c>
      <c r="L13" s="34">
        <f>+'2008'!L13*'SECTORES OK (2)'!$E$2</f>
        <v>0</v>
      </c>
      <c r="M13" s="34">
        <f>+'2008'!M13*'SECTORES OK (2)'!$E$2</f>
        <v>0</v>
      </c>
      <c r="N13" s="34">
        <f>+'2008'!N13*'SECTORES OK (2)'!$E$2</f>
        <v>0</v>
      </c>
      <c r="O13" s="34">
        <f>SUM(E13:N13)</f>
        <v>190800000</v>
      </c>
      <c r="P13" s="32"/>
    </row>
    <row r="14" spans="1:16" ht="11.25">
      <c r="A14" s="109"/>
      <c r="B14" s="108"/>
      <c r="C14" s="7" t="s">
        <v>181</v>
      </c>
      <c r="D14" s="39" t="s">
        <v>30</v>
      </c>
      <c r="E14" s="34">
        <f>+'2008'!E14*'SECTORES OK (2)'!$E$2</f>
        <v>0</v>
      </c>
      <c r="F14" s="34">
        <f>+'2008'!F14*'SECTORES OK (2)'!$E$2</f>
        <v>0</v>
      </c>
      <c r="G14" s="34">
        <f>+'2008'!G14*'SECTORES OK (2)'!$E$2</f>
        <v>0</v>
      </c>
      <c r="H14" s="34">
        <f>+'2008'!H14*'SECTORES OK (2)'!$E$2</f>
        <v>53000000</v>
      </c>
      <c r="I14" s="34">
        <f>+'2008'!I14*'SECTORES OK (2)'!$E$2</f>
        <v>0</v>
      </c>
      <c r="J14" s="34">
        <f>+'2008'!J14*'SECTORES OK (2)'!$E$2</f>
        <v>0</v>
      </c>
      <c r="K14" s="34">
        <f>+'2008'!K14*'SECTORES OK (2)'!$E$2</f>
        <v>0</v>
      </c>
      <c r="L14" s="34">
        <f>+'2008'!L14*'SECTORES OK (2)'!$E$2</f>
        <v>0</v>
      </c>
      <c r="M14" s="34">
        <f>+'2008'!M14*'SECTORES OK (2)'!$E$2</f>
        <v>0</v>
      </c>
      <c r="N14" s="34">
        <f>+'2008'!N14*'SECTORES OK (2)'!$E$2</f>
        <v>0</v>
      </c>
      <c r="O14" s="34">
        <f>SUM(E14:N14)</f>
        <v>53000000</v>
      </c>
      <c r="P14" s="32"/>
    </row>
    <row r="15" spans="1:16" ht="11.25">
      <c r="A15" s="109"/>
      <c r="B15" s="108"/>
      <c r="C15" s="9" t="s">
        <v>29</v>
      </c>
      <c r="D15" s="9" t="s">
        <v>136</v>
      </c>
      <c r="E15" s="34">
        <f>+'2008'!E15*'SECTORES OK (2)'!$E$2</f>
        <v>6829488.840000001</v>
      </c>
      <c r="F15" s="34">
        <f>+'2008'!F15*'SECTORES OK (2)'!$E$2</f>
        <v>0</v>
      </c>
      <c r="G15" s="34">
        <f>+'2008'!G15*'SECTORES OK (2)'!$E$2</f>
        <v>0</v>
      </c>
      <c r="H15" s="34">
        <f>+'2008'!H15*'SECTORES OK (2)'!$E$2</f>
        <v>0</v>
      </c>
      <c r="I15" s="34">
        <f>+'2008'!I15*'SECTORES OK (2)'!$E$2</f>
        <v>0</v>
      </c>
      <c r="J15" s="34">
        <f>+'2008'!J15*'SECTORES OK (2)'!$E$2</f>
        <v>0</v>
      </c>
      <c r="K15" s="34">
        <f>+'2008'!K15*'SECTORES OK (2)'!$E$2</f>
        <v>0</v>
      </c>
      <c r="L15" s="34">
        <f>+'2008'!L15*'SECTORES OK (2)'!$E$2</f>
        <v>0</v>
      </c>
      <c r="M15" s="34">
        <f>+'2008'!M15*'SECTORES OK (2)'!$E$2</f>
        <v>0</v>
      </c>
      <c r="N15" s="34">
        <f>+'2008'!N15*'SECTORES OK (2)'!$E$2</f>
        <v>0</v>
      </c>
      <c r="O15" s="34">
        <f>SUM(E15:N15)</f>
        <v>6829488.840000001</v>
      </c>
      <c r="P15" s="32"/>
    </row>
    <row r="16" spans="1:16" ht="11.25">
      <c r="A16" s="10"/>
      <c r="B16" s="17"/>
      <c r="C16" s="5"/>
      <c r="D16" s="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90">
        <f>SUM(O11:O15)</f>
        <v>527980833.56</v>
      </c>
    </row>
    <row r="17" spans="1:16" ht="22.5">
      <c r="A17" s="7">
        <v>1.3</v>
      </c>
      <c r="B17" s="20" t="s">
        <v>31</v>
      </c>
      <c r="C17" s="7" t="s">
        <v>32</v>
      </c>
      <c r="D17" s="8" t="s">
        <v>28</v>
      </c>
      <c r="E17" s="34">
        <f>+'2008'!E17*'SECTORES OK (2)'!$E$2</f>
        <v>64165603.28</v>
      </c>
      <c r="F17" s="34">
        <f>+'2008'!F17*'SECTORES OK (2)'!$E$2</f>
        <v>0</v>
      </c>
      <c r="G17" s="34">
        <f>+'2008'!G17*'SECTORES OK (2)'!$E$2</f>
        <v>0</v>
      </c>
      <c r="H17" s="34">
        <f>+'2008'!H17*'SECTORES OK (2)'!$E$2</f>
        <v>0</v>
      </c>
      <c r="I17" s="34">
        <f>+'2008'!I17*'SECTORES OK (2)'!$E$2</f>
        <v>0</v>
      </c>
      <c r="J17" s="34">
        <f>+'2008'!J17*'SECTORES OK (2)'!$E$2</f>
        <v>0</v>
      </c>
      <c r="K17" s="34">
        <f>+'2008'!K17*'SECTORES OK (2)'!$E$2</f>
        <v>0</v>
      </c>
      <c r="L17" s="34">
        <f>+'2008'!L17*'SECTORES OK (2)'!$E$2</f>
        <v>0</v>
      </c>
      <c r="M17" s="34">
        <f>+'2008'!M17*'SECTORES OK (2)'!$E$2</f>
        <v>0</v>
      </c>
      <c r="N17" s="34">
        <f>+'2008'!N17*'SECTORES OK (2)'!$E$2</f>
        <v>0</v>
      </c>
      <c r="O17" s="34">
        <f>SUM(E17:N17)</f>
        <v>64165603.28</v>
      </c>
      <c r="P17" s="32"/>
    </row>
    <row r="18" spans="1:16" ht="11.25">
      <c r="A18" s="10"/>
      <c r="B18" s="17"/>
      <c r="C18" s="10"/>
      <c r="D18" s="11"/>
      <c r="E18" s="34">
        <f>+'2008'!E18*'SECTORES OK (2)'!$E$2</f>
        <v>0</v>
      </c>
      <c r="F18" s="34">
        <f>+'2008'!F18*'SECTORES OK (2)'!$E$2</f>
        <v>0</v>
      </c>
      <c r="G18" s="34">
        <f>+'2008'!G18*'SECTORES OK (2)'!$E$2</f>
        <v>0</v>
      </c>
      <c r="H18" s="34">
        <f>+'2008'!H18*'SECTORES OK (2)'!$E$2</f>
        <v>0</v>
      </c>
      <c r="I18" s="34">
        <f>+'2008'!I18*'SECTORES OK (2)'!$E$2</f>
        <v>0</v>
      </c>
      <c r="J18" s="34">
        <f>+'2008'!J18*'SECTORES OK (2)'!$E$2</f>
        <v>0</v>
      </c>
      <c r="K18" s="34">
        <f>+'2008'!K18*'SECTORES OK (2)'!$E$2</f>
        <v>0</v>
      </c>
      <c r="L18" s="34">
        <f>+'2008'!L18*'SECTORES OK (2)'!$E$2</f>
        <v>0</v>
      </c>
      <c r="M18" s="34">
        <f>+'2008'!M18*'SECTORES OK (2)'!$E$2</f>
        <v>0</v>
      </c>
      <c r="N18" s="34">
        <f>+'2008'!N18*'SECTORES OK (2)'!$E$2</f>
        <v>0</v>
      </c>
      <c r="O18" s="33"/>
      <c r="P18" s="90">
        <f>+O17</f>
        <v>64165603.28</v>
      </c>
    </row>
    <row r="19" spans="1:16" ht="11.25">
      <c r="A19" s="113">
        <v>1.4</v>
      </c>
      <c r="B19" s="107" t="s">
        <v>2</v>
      </c>
      <c r="C19" s="7" t="s">
        <v>33</v>
      </c>
      <c r="D19" s="8" t="s">
        <v>202</v>
      </c>
      <c r="E19" s="34">
        <f>+'2008'!E19*'SECTORES OK (2)'!$E$2</f>
        <v>20095218.18</v>
      </c>
      <c r="F19" s="34">
        <f>+'2008'!F19*'SECTORES OK (2)'!$E$2</f>
        <v>0</v>
      </c>
      <c r="G19" s="34">
        <f>+'2008'!G19*'SECTORES OK (2)'!$E$2</f>
        <v>0</v>
      </c>
      <c r="H19" s="34">
        <f>+'2008'!H19*'SECTORES OK (2)'!$E$2</f>
        <v>1060000</v>
      </c>
      <c r="I19" s="34">
        <f>+'2008'!I19*'SECTORES OK (2)'!$E$2</f>
        <v>0</v>
      </c>
      <c r="J19" s="34">
        <f>+'2008'!J19*'SECTORES OK (2)'!$E$2</f>
        <v>0</v>
      </c>
      <c r="K19" s="34">
        <f>+'2008'!K19*'SECTORES OK (2)'!$E$2</f>
        <v>0</v>
      </c>
      <c r="L19" s="34">
        <f>+'2008'!L19*'SECTORES OK (2)'!$E$2</f>
        <v>0</v>
      </c>
      <c r="M19" s="34">
        <f>+'2008'!M19*'SECTORES OK (2)'!$E$2</f>
        <v>0</v>
      </c>
      <c r="N19" s="34">
        <f>+'2008'!N19*'SECTORES OK (2)'!$E$2</f>
        <v>0</v>
      </c>
      <c r="O19" s="34">
        <f>SUM(E19:N19)</f>
        <v>21155218.18</v>
      </c>
      <c r="P19" s="32"/>
    </row>
    <row r="20" spans="1:16" ht="11.25">
      <c r="A20" s="114"/>
      <c r="B20" s="107"/>
      <c r="C20" s="7" t="s">
        <v>204</v>
      </c>
      <c r="D20" s="8" t="s">
        <v>203</v>
      </c>
      <c r="E20" s="34">
        <f>+'2008'!E20*'SECTORES OK (2)'!$E$2</f>
        <v>10945501.700000001</v>
      </c>
      <c r="F20" s="34">
        <f>+'2008'!F20*'SECTORES OK (2)'!$E$2</f>
        <v>0</v>
      </c>
      <c r="G20" s="34">
        <f>+'2008'!G20*'SECTORES OK (2)'!$E$2</f>
        <v>0</v>
      </c>
      <c r="H20" s="34">
        <f>+'2008'!H20*'SECTORES OK (2)'!$E$2</f>
        <v>1060000</v>
      </c>
      <c r="I20" s="34">
        <f>+'2008'!I20*'SECTORES OK (2)'!$E$2</f>
        <v>0</v>
      </c>
      <c r="J20" s="34">
        <f>+'2008'!J20*'SECTORES OK (2)'!$E$2</f>
        <v>0</v>
      </c>
      <c r="K20" s="34">
        <f>+'2008'!K20*'SECTORES OK (2)'!$E$2</f>
        <v>0</v>
      </c>
      <c r="L20" s="34">
        <f>+'2008'!L20*'SECTORES OK (2)'!$E$2</f>
        <v>0</v>
      </c>
      <c r="M20" s="34">
        <f>+'2008'!M20*'SECTORES OK (2)'!$E$2</f>
        <v>0</v>
      </c>
      <c r="N20" s="34">
        <f>+'2008'!N20*'SECTORES OK (2)'!$E$2</f>
        <v>0</v>
      </c>
      <c r="O20" s="34">
        <f>SUM(E20:N20)</f>
        <v>12005501.700000001</v>
      </c>
      <c r="P20" s="33"/>
    </row>
    <row r="21" spans="1:16" ht="11.25">
      <c r="A21" s="10"/>
      <c r="B21" s="17"/>
      <c r="C21" s="10"/>
      <c r="D21" s="11"/>
      <c r="E21" s="34">
        <f>+'2008'!E21*'SECTORES OK (2)'!$E$2</f>
        <v>0</v>
      </c>
      <c r="F21" s="34">
        <f>+'2008'!F21*'SECTORES OK (2)'!$E$2</f>
        <v>0</v>
      </c>
      <c r="G21" s="34">
        <f>+'2008'!G21*'SECTORES OK (2)'!$E$2</f>
        <v>0</v>
      </c>
      <c r="H21" s="34">
        <f>+'2008'!H21*'SECTORES OK (2)'!$E$2</f>
        <v>0</v>
      </c>
      <c r="I21" s="34">
        <f>+'2008'!I21*'SECTORES OK (2)'!$E$2</f>
        <v>0</v>
      </c>
      <c r="J21" s="34">
        <f>+'2008'!J21*'SECTORES OK (2)'!$E$2</f>
        <v>0</v>
      </c>
      <c r="K21" s="34">
        <f>+'2008'!K21*'SECTORES OK (2)'!$E$2</f>
        <v>0</v>
      </c>
      <c r="L21" s="34">
        <f>+'2008'!L21*'SECTORES OK (2)'!$E$2</f>
        <v>0</v>
      </c>
      <c r="M21" s="34">
        <f>+'2008'!M21*'SECTORES OK (2)'!$E$2</f>
        <v>0</v>
      </c>
      <c r="N21" s="34">
        <f>+'2008'!N21*'SECTORES OK (2)'!$E$2</f>
        <v>0</v>
      </c>
      <c r="O21" s="33"/>
      <c r="P21" s="90">
        <f>+O20+O19</f>
        <v>33160719.880000003</v>
      </c>
    </row>
    <row r="22" spans="1:16" ht="11.25">
      <c r="A22" s="109">
        <v>1.5</v>
      </c>
      <c r="B22" s="107" t="s">
        <v>123</v>
      </c>
      <c r="C22" s="7" t="s">
        <v>34</v>
      </c>
      <c r="D22" s="8" t="s">
        <v>35</v>
      </c>
      <c r="E22" s="34">
        <f>+'2008'!E22*'SECTORES OK (2)'!$E$2</f>
        <v>15681199.040000001</v>
      </c>
      <c r="F22" s="34">
        <f>+'2008'!F22*'SECTORES OK (2)'!$E$2</f>
        <v>11339401.940000001</v>
      </c>
      <c r="G22" s="34">
        <f>+'2008'!G22*'SECTORES OK (2)'!$E$2</f>
        <v>0</v>
      </c>
      <c r="H22" s="34">
        <f>+'2008'!H22*'SECTORES OK (2)'!$E$2</f>
        <v>1060000</v>
      </c>
      <c r="I22" s="34">
        <f>+'2008'!I22*'SECTORES OK (2)'!$E$2</f>
        <v>0</v>
      </c>
      <c r="J22" s="34">
        <f>+'2008'!J22*'SECTORES OK (2)'!$E$2</f>
        <v>0</v>
      </c>
      <c r="K22" s="34">
        <f>+'2008'!K22*'SECTORES OK (2)'!$E$2</f>
        <v>10600000</v>
      </c>
      <c r="L22" s="34">
        <f>+'2008'!L22*'SECTORES OK (2)'!$E$2</f>
        <v>0</v>
      </c>
      <c r="M22" s="34">
        <f>+'2008'!M22*'SECTORES OK (2)'!$E$2</f>
        <v>0</v>
      </c>
      <c r="N22" s="34">
        <f>+'2008'!N22*'SECTORES OK (2)'!$E$2</f>
        <v>0</v>
      </c>
      <c r="O22" s="34">
        <f>SUM(E22:N22)</f>
        <v>38680600.980000004</v>
      </c>
      <c r="P22" s="32"/>
    </row>
    <row r="23" spans="1:16" ht="22.5">
      <c r="A23" s="109"/>
      <c r="B23" s="107"/>
      <c r="C23" s="7" t="s">
        <v>140</v>
      </c>
      <c r="D23" s="8" t="s">
        <v>182</v>
      </c>
      <c r="E23" s="34">
        <f>+'2008'!E23*'SECTORES OK (2)'!$E$2</f>
        <v>3889339.2800000003</v>
      </c>
      <c r="F23" s="34">
        <f>+'2008'!F23*'SECTORES OK (2)'!$E$2</f>
        <v>5300000</v>
      </c>
      <c r="G23" s="34">
        <f>+'2008'!G23*'SECTORES OK (2)'!$E$2</f>
        <v>0</v>
      </c>
      <c r="H23" s="34">
        <f>+'2008'!H23*'SECTORES OK (2)'!$E$2</f>
        <v>1060000</v>
      </c>
      <c r="I23" s="34">
        <f>+'2008'!I23*'SECTORES OK (2)'!$E$2</f>
        <v>0</v>
      </c>
      <c r="J23" s="34">
        <f>+'2008'!J23*'SECTORES OK (2)'!$E$2</f>
        <v>0</v>
      </c>
      <c r="K23" s="34">
        <f>+'2008'!K23*'SECTORES OK (2)'!$E$2</f>
        <v>0</v>
      </c>
      <c r="L23" s="34">
        <f>+'2008'!L23*'SECTORES OK (2)'!$E$2</f>
        <v>0</v>
      </c>
      <c r="M23" s="34">
        <f>+'2008'!M23*'SECTORES OK (2)'!$E$2</f>
        <v>0</v>
      </c>
      <c r="N23" s="34">
        <f>+'2008'!N23*'SECTORES OK (2)'!$E$2</f>
        <v>0</v>
      </c>
      <c r="O23" s="34">
        <f>SUM(E23:N23)</f>
        <v>10249339.280000001</v>
      </c>
      <c r="P23" s="32"/>
    </row>
    <row r="24" spans="1:16" ht="11.25">
      <c r="A24" s="109"/>
      <c r="B24" s="107"/>
      <c r="C24" s="47" t="s">
        <v>183</v>
      </c>
      <c r="D24" s="51" t="s">
        <v>137</v>
      </c>
      <c r="E24" s="52">
        <f>+'2008'!E24*'SECTORES OK (2)'!$E$2</f>
        <v>2120000</v>
      </c>
      <c r="F24" s="52">
        <f>+'2008'!F24*'SECTORES OK (2)'!$E$2</f>
        <v>0</v>
      </c>
      <c r="G24" s="52">
        <f>+'2008'!G24*'SECTORES OK (2)'!$E$2</f>
        <v>0</v>
      </c>
      <c r="H24" s="52">
        <f>+'2008'!H24*'SECTORES OK (2)'!$E$2</f>
        <v>0</v>
      </c>
      <c r="I24" s="52">
        <f>+'2008'!I24*'SECTORES OK (2)'!$E$2</f>
        <v>0</v>
      </c>
      <c r="J24" s="52">
        <f>+'2008'!J24*'SECTORES OK (2)'!$E$2</f>
        <v>0</v>
      </c>
      <c r="K24" s="52">
        <f>+'2008'!K24*'SECTORES OK (2)'!$E$2</f>
        <v>0</v>
      </c>
      <c r="L24" s="52">
        <f>+'2008'!L24*'SECTORES OK (2)'!$E$2</f>
        <v>0</v>
      </c>
      <c r="M24" s="52">
        <f>+'2008'!M24*'SECTORES OK (2)'!$E$2</f>
        <v>0</v>
      </c>
      <c r="N24" s="52">
        <f>+'2008'!N24*'SECTORES OK (2)'!$E$2</f>
        <v>0</v>
      </c>
      <c r="O24" s="34">
        <f>SUM(E24:N24)</f>
        <v>2120000</v>
      </c>
      <c r="P24" s="32"/>
    </row>
    <row r="25" spans="1:16" ht="11.25">
      <c r="A25" s="65"/>
      <c r="B25" s="66"/>
      <c r="C25" s="65"/>
      <c r="D25" s="67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33"/>
      <c r="P25" s="55">
        <f>+O24+O23+O22</f>
        <v>51049940.260000005</v>
      </c>
    </row>
    <row r="26" spans="1:16" ht="11.25">
      <c r="A26" s="109">
        <v>1.6</v>
      </c>
      <c r="B26" s="108" t="s">
        <v>36</v>
      </c>
      <c r="C26" s="48" t="s">
        <v>37</v>
      </c>
      <c r="D26" s="64" t="s">
        <v>138</v>
      </c>
      <c r="E26" s="54">
        <f>+'2008'!E26*'SECTORES OK (2)'!$E$2</f>
        <v>6360000</v>
      </c>
      <c r="F26" s="54">
        <f>+'2008'!F26*'SECTORES OK (2)'!$E$2</f>
        <v>0</v>
      </c>
      <c r="G26" s="54">
        <f>+'2008'!G26*'SECTORES OK (2)'!$E$2</f>
        <v>0</v>
      </c>
      <c r="H26" s="54">
        <f>+'2008'!H26*'SECTORES OK (2)'!$E$2</f>
        <v>0</v>
      </c>
      <c r="I26" s="54">
        <f>+'2008'!I26*'SECTORES OK (2)'!$E$2</f>
        <v>0</v>
      </c>
      <c r="J26" s="54">
        <f>+'2008'!J26*'SECTORES OK (2)'!$E$2</f>
        <v>0</v>
      </c>
      <c r="K26" s="54">
        <f>+'2008'!K26*'SECTORES OK (2)'!$E$2</f>
        <v>0</v>
      </c>
      <c r="L26" s="54">
        <f>+'2008'!L26*'SECTORES OK (2)'!$E$2</f>
        <v>0</v>
      </c>
      <c r="M26" s="54">
        <f>+'2008'!M26*'SECTORES OK (2)'!$E$2</f>
        <v>0</v>
      </c>
      <c r="N26" s="54">
        <f>+'2008'!N26*'SECTORES OK (2)'!$E$2</f>
        <v>0</v>
      </c>
      <c r="O26" s="34">
        <f>SUM(E26:N26)</f>
        <v>6360000</v>
      </c>
      <c r="P26" s="32"/>
    </row>
    <row r="27" spans="1:16" ht="23.25" customHeight="1">
      <c r="A27" s="109"/>
      <c r="B27" s="108"/>
      <c r="C27" s="7" t="s">
        <v>38</v>
      </c>
      <c r="D27" s="8" t="s">
        <v>141</v>
      </c>
      <c r="E27" s="34">
        <f>+'2008'!E27*'SECTORES OK (2)'!$E$2</f>
        <v>26500000</v>
      </c>
      <c r="F27" s="34">
        <f>+'2008'!F27*'SECTORES OK (2)'!$E$2</f>
        <v>0</v>
      </c>
      <c r="G27" s="34">
        <f>+'2008'!G27*'SECTORES OK (2)'!$E$2</f>
        <v>0</v>
      </c>
      <c r="H27" s="34">
        <f>+'2008'!H27*'SECTORES OK (2)'!$E$2</f>
        <v>0</v>
      </c>
      <c r="I27" s="34">
        <f>+'2008'!I27*'SECTORES OK (2)'!$E$2</f>
        <v>0</v>
      </c>
      <c r="J27" s="34">
        <f>+'2008'!J27*'SECTORES OK (2)'!$E$2</f>
        <v>0</v>
      </c>
      <c r="K27" s="34">
        <f>+'2008'!K27*'SECTORES OK (2)'!$E$2</f>
        <v>0</v>
      </c>
      <c r="L27" s="34">
        <f>+'2008'!L27*'SECTORES OK (2)'!$E$2</f>
        <v>0</v>
      </c>
      <c r="M27" s="34">
        <f>+'2008'!M27*'SECTORES OK (2)'!$E$2</f>
        <v>0</v>
      </c>
      <c r="N27" s="34">
        <f>+'2008'!N27*'SECTORES OK (2)'!$E$2</f>
        <v>0</v>
      </c>
      <c r="O27" s="34">
        <f>SUM(E27:N27)</f>
        <v>26500000</v>
      </c>
      <c r="P27" s="32"/>
    </row>
    <row r="28" spans="1:16" ht="11.25">
      <c r="A28" s="109"/>
      <c r="B28" s="108"/>
      <c r="C28" s="7" t="s">
        <v>39</v>
      </c>
      <c r="D28" s="8" t="s">
        <v>230</v>
      </c>
      <c r="E28" s="34">
        <f>+'2008'!E28*'SECTORES OK (2)'!$E$2</f>
        <v>5300000</v>
      </c>
      <c r="F28" s="34">
        <f>+'2008'!F28*'SECTORES OK (2)'!$E$2</f>
        <v>0</v>
      </c>
      <c r="G28" s="34">
        <f>+'2008'!G28*'SECTORES OK (2)'!$E$2</f>
        <v>0</v>
      </c>
      <c r="H28" s="34">
        <f>+'2008'!H28*'SECTORES OK (2)'!$E$2</f>
        <v>0</v>
      </c>
      <c r="I28" s="34">
        <f>+'2008'!I28*'SECTORES OK (2)'!$E$2</f>
        <v>0</v>
      </c>
      <c r="J28" s="34">
        <f>+'2008'!J28*'SECTORES OK (2)'!$E$2</f>
        <v>0</v>
      </c>
      <c r="K28" s="34">
        <f>+'2008'!K28*'SECTORES OK (2)'!$E$2</f>
        <v>9010000</v>
      </c>
      <c r="L28" s="34">
        <f>+'2008'!L28*'SECTORES OK (2)'!$E$2</f>
        <v>0</v>
      </c>
      <c r="M28" s="34">
        <f>+'2008'!M28*'SECTORES OK (2)'!$E$2</f>
        <v>0</v>
      </c>
      <c r="N28" s="34">
        <f>+'2008'!N28*'SECTORES OK (2)'!$E$2</f>
        <v>0</v>
      </c>
      <c r="O28" s="34">
        <f>SUM(E28:N28)</f>
        <v>14310000</v>
      </c>
      <c r="P28" s="32"/>
    </row>
    <row r="29" spans="1:16" ht="11.25">
      <c r="A29" s="109"/>
      <c r="B29" s="108"/>
      <c r="C29" s="7"/>
      <c r="D29" s="8" t="s">
        <v>231</v>
      </c>
      <c r="E29" s="34">
        <f>+'2008'!E29*'SECTORES OK (2)'!$E$2</f>
        <v>89040000</v>
      </c>
      <c r="F29" s="34">
        <f>+'2008'!F29*'SECTORES OK (2)'!$E$2</f>
        <v>0</v>
      </c>
      <c r="G29" s="34">
        <f>+'2008'!G29*'SECTORES OK (2)'!$E$2</f>
        <v>0</v>
      </c>
      <c r="H29" s="34">
        <f>+'2008'!H29*'SECTORES OK (2)'!$E$2</f>
        <v>0</v>
      </c>
      <c r="I29" s="34">
        <f>+'2008'!I29*'SECTORES OK (2)'!$E$2</f>
        <v>0</v>
      </c>
      <c r="J29" s="34">
        <f>+'2008'!J29*'SECTORES OK (2)'!$E$2</f>
        <v>0</v>
      </c>
      <c r="K29" s="34">
        <f>+'2008'!K29*'SECTORES OK (2)'!$E$2</f>
        <v>0</v>
      </c>
      <c r="L29" s="34">
        <f>+'2008'!L29*'SECTORES OK (2)'!$E$2</f>
        <v>0</v>
      </c>
      <c r="M29" s="34">
        <f>+'2008'!M29*'SECTORES OK (2)'!$E$2</f>
        <v>0</v>
      </c>
      <c r="N29" s="34">
        <f>+'2008'!N29*'SECTORES OK (2)'!$E$2</f>
        <v>0</v>
      </c>
      <c r="O29" s="34">
        <f>SUM(E29:N29)</f>
        <v>89040000</v>
      </c>
      <c r="P29" s="32"/>
    </row>
    <row r="30" spans="1:16" ht="11.25">
      <c r="A30" s="109"/>
      <c r="B30" s="108"/>
      <c r="C30" s="68" t="s">
        <v>41</v>
      </c>
      <c r="D30" s="69" t="s">
        <v>142</v>
      </c>
      <c r="E30" s="52">
        <f>+'2008'!E30*'SECTORES OK (2)'!$E$2</f>
        <v>5300000</v>
      </c>
      <c r="F30" s="52">
        <f>+'2008'!F30*'SECTORES OK (2)'!$E$2</f>
        <v>0</v>
      </c>
      <c r="G30" s="52">
        <f>+'2008'!G30*'SECTORES OK (2)'!$E$2</f>
        <v>0</v>
      </c>
      <c r="H30" s="52">
        <f>+'2008'!H30*'SECTORES OK (2)'!$E$2</f>
        <v>0</v>
      </c>
      <c r="I30" s="52">
        <f>+'2008'!I30*'SECTORES OK (2)'!$E$2</f>
        <v>0</v>
      </c>
      <c r="J30" s="52">
        <f>+'2008'!J30*'SECTORES OK (2)'!$E$2</f>
        <v>0</v>
      </c>
      <c r="K30" s="52">
        <f>+'2008'!K30*'SECTORES OK (2)'!$E$2</f>
        <v>0</v>
      </c>
      <c r="L30" s="52">
        <f>+'2008'!L30*'SECTORES OK (2)'!$E$2</f>
        <v>0</v>
      </c>
      <c r="M30" s="52">
        <f>+'2008'!M30*'SECTORES OK (2)'!$E$2</f>
        <v>0</v>
      </c>
      <c r="N30" s="52">
        <f>+'2008'!N30*'SECTORES OK (2)'!$E$2</f>
        <v>0</v>
      </c>
      <c r="O30" s="34">
        <f>SUM(E30:N30)</f>
        <v>5300000</v>
      </c>
      <c r="P30" s="32"/>
    </row>
    <row r="31" spans="1:16" ht="11.25">
      <c r="A31" s="65"/>
      <c r="B31" s="70"/>
      <c r="C31" s="56"/>
      <c r="D31" s="7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33"/>
      <c r="P31" s="55">
        <f>SUM(O26:O30)</f>
        <v>141510000</v>
      </c>
    </row>
    <row r="32" spans="1:16" ht="11.25">
      <c r="A32" s="109">
        <v>1.7</v>
      </c>
      <c r="B32" s="107" t="s">
        <v>42</v>
      </c>
      <c r="C32" s="48" t="s">
        <v>175</v>
      </c>
      <c r="D32" s="64" t="s">
        <v>143</v>
      </c>
      <c r="E32" s="54">
        <f>+'2008'!E32*'SECTORES OK (2)'!$E$2</f>
        <v>5300000</v>
      </c>
      <c r="F32" s="54">
        <f>+'2008'!F32*'SECTORES OK (2)'!$E$2</f>
        <v>0</v>
      </c>
      <c r="G32" s="54">
        <f>+'2008'!G32*'SECTORES OK (2)'!$E$2</f>
        <v>0</v>
      </c>
      <c r="H32" s="54">
        <f>+'2008'!H32*'SECTORES OK (2)'!$E$2</f>
        <v>0</v>
      </c>
      <c r="I32" s="54">
        <f>+'2008'!I32*'SECTORES OK (2)'!$E$2</f>
        <v>0</v>
      </c>
      <c r="J32" s="54">
        <f>+'2008'!J32*'SECTORES OK (2)'!$E$2</f>
        <v>0</v>
      </c>
      <c r="K32" s="54">
        <f>+'2008'!K32*'SECTORES OK (2)'!$E$2</f>
        <v>0</v>
      </c>
      <c r="L32" s="54">
        <f>+'2008'!L32*'SECTORES OK (2)'!$E$2</f>
        <v>0</v>
      </c>
      <c r="M32" s="54">
        <f>+'2008'!M32*'SECTORES OK (2)'!$E$2</f>
        <v>0</v>
      </c>
      <c r="N32" s="54">
        <f>+'2008'!N32*'SECTORES OK (2)'!$E$2</f>
        <v>0</v>
      </c>
      <c r="O32" s="34">
        <f>SUM(E32:N32)</f>
        <v>5300000</v>
      </c>
      <c r="P32" s="32"/>
    </row>
    <row r="33" spans="1:16" ht="11.25">
      <c r="A33" s="109"/>
      <c r="B33" s="107"/>
      <c r="C33" s="7" t="s">
        <v>176</v>
      </c>
      <c r="D33" s="40" t="s">
        <v>144</v>
      </c>
      <c r="E33" s="34">
        <f>+'2008'!E33*'SECTORES OK (2)'!$E$2</f>
        <v>2544000</v>
      </c>
      <c r="F33" s="34">
        <f>+'2008'!F33*'SECTORES OK (2)'!$E$2</f>
        <v>0</v>
      </c>
      <c r="G33" s="34">
        <f>+'2008'!G33*'SECTORES OK (2)'!$E$2</f>
        <v>0</v>
      </c>
      <c r="H33" s="34">
        <f>+'2008'!H33*'SECTORES OK (2)'!$E$2</f>
        <v>0</v>
      </c>
      <c r="I33" s="34">
        <f>+'2008'!I33*'SECTORES OK (2)'!$E$2</f>
        <v>0</v>
      </c>
      <c r="J33" s="34">
        <f>+'2008'!J33*'SECTORES OK (2)'!$E$2</f>
        <v>0</v>
      </c>
      <c r="K33" s="34">
        <f>+'2008'!K33*'SECTORES OK (2)'!$E$2</f>
        <v>0</v>
      </c>
      <c r="L33" s="34">
        <f>+'2008'!L33*'SECTORES OK (2)'!$E$2</f>
        <v>0</v>
      </c>
      <c r="M33" s="34">
        <f>+'2008'!M33*'SECTORES OK (2)'!$E$2</f>
        <v>0</v>
      </c>
      <c r="N33" s="34">
        <f>+'2008'!N33*'SECTORES OK (2)'!$E$2</f>
        <v>0</v>
      </c>
      <c r="O33" s="34">
        <f>SUM(E33:N33)</f>
        <v>2544000</v>
      </c>
      <c r="P33" s="32"/>
    </row>
    <row r="34" spans="1:16" ht="11.25">
      <c r="A34" s="109"/>
      <c r="B34" s="107"/>
      <c r="C34" s="7" t="s">
        <v>177</v>
      </c>
      <c r="D34" s="40" t="s">
        <v>145</v>
      </c>
      <c r="E34" s="34">
        <f>+'2008'!E34*'SECTORES OK (2)'!$E$2</f>
        <v>2544000</v>
      </c>
      <c r="F34" s="34">
        <f>+'2008'!F34*'SECTORES OK (2)'!$E$2</f>
        <v>0</v>
      </c>
      <c r="G34" s="34">
        <f>+'2008'!G34*'SECTORES OK (2)'!$E$2</f>
        <v>0</v>
      </c>
      <c r="H34" s="34">
        <f>+'2008'!H34*'SECTORES OK (2)'!$E$2</f>
        <v>0</v>
      </c>
      <c r="I34" s="34">
        <f>+'2008'!I34*'SECTORES OK (2)'!$E$2</f>
        <v>0</v>
      </c>
      <c r="J34" s="34">
        <f>+'2008'!J34*'SECTORES OK (2)'!$E$2</f>
        <v>0</v>
      </c>
      <c r="K34" s="34">
        <f>+'2008'!K34*'SECTORES OK (2)'!$E$2</f>
        <v>0</v>
      </c>
      <c r="L34" s="34">
        <f>+'2008'!L34*'SECTORES OK (2)'!$E$2</f>
        <v>0</v>
      </c>
      <c r="M34" s="34">
        <f>+'2008'!M34*'SECTORES OK (2)'!$E$2</f>
        <v>0</v>
      </c>
      <c r="N34" s="34">
        <f>+'2008'!N34*'SECTORES OK (2)'!$E$2</f>
        <v>0</v>
      </c>
      <c r="O34" s="34">
        <f>SUM(E34:N34)</f>
        <v>2544000</v>
      </c>
      <c r="P34" s="32"/>
    </row>
    <row r="35" spans="1:16" ht="11.25">
      <c r="A35" s="109"/>
      <c r="B35" s="107"/>
      <c r="C35" s="47" t="s">
        <v>178</v>
      </c>
      <c r="D35" s="72" t="s">
        <v>146</v>
      </c>
      <c r="E35" s="52">
        <f>+'2008'!E35*'SECTORES OK (2)'!$E$2</f>
        <v>2544000</v>
      </c>
      <c r="F35" s="52">
        <f>+'2008'!F35*'SECTORES OK (2)'!$E$2</f>
        <v>0</v>
      </c>
      <c r="G35" s="52">
        <f>+'2008'!G35*'SECTORES OK (2)'!$E$2</f>
        <v>0</v>
      </c>
      <c r="H35" s="52">
        <f>+'2008'!H35*'SECTORES OK (2)'!$E$2</f>
        <v>0</v>
      </c>
      <c r="I35" s="52">
        <f>+'2008'!I35*'SECTORES OK (2)'!$E$2</f>
        <v>0</v>
      </c>
      <c r="J35" s="52">
        <f>+'2008'!J35*'SECTORES OK (2)'!$E$2</f>
        <v>0</v>
      </c>
      <c r="K35" s="52">
        <f>+'2008'!K35*'SECTORES OK (2)'!$E$2</f>
        <v>0</v>
      </c>
      <c r="L35" s="52">
        <f>+'2008'!L35*'SECTORES OK (2)'!$E$2</f>
        <v>0</v>
      </c>
      <c r="M35" s="52">
        <f>+'2008'!M35*'SECTORES OK (2)'!$E$2</f>
        <v>0</v>
      </c>
      <c r="N35" s="52">
        <f>+'2008'!N35*'SECTORES OK (2)'!$E$2</f>
        <v>0</v>
      </c>
      <c r="O35" s="34">
        <f>SUM(E35:N35)</f>
        <v>2544000</v>
      </c>
      <c r="P35" s="32"/>
    </row>
    <row r="36" spans="1:16" ht="11.25">
      <c r="A36" s="65"/>
      <c r="B36" s="66"/>
      <c r="C36" s="65"/>
      <c r="D36" s="7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33"/>
      <c r="P36" s="55">
        <f>SUM(O32:O35)</f>
        <v>12932000</v>
      </c>
    </row>
    <row r="37" spans="1:16" ht="11.25">
      <c r="A37" s="109">
        <v>1.8</v>
      </c>
      <c r="B37" s="108" t="s">
        <v>46</v>
      </c>
      <c r="C37" s="73" t="s">
        <v>43</v>
      </c>
      <c r="D37" s="64" t="s">
        <v>47</v>
      </c>
      <c r="E37" s="54">
        <f>+'2008'!E37*'SECTORES OK (2)'!$E$2</f>
        <v>5300000</v>
      </c>
      <c r="F37" s="54">
        <f>+'2008'!F37*'SECTORES OK (2)'!$E$2</f>
        <v>2438000</v>
      </c>
      <c r="G37" s="54">
        <f>+'2008'!G37*'SECTORES OK (2)'!$E$2</f>
        <v>0</v>
      </c>
      <c r="H37" s="54">
        <f>+'2008'!H37*'SECTORES OK (2)'!$E$2</f>
        <v>0</v>
      </c>
      <c r="I37" s="54">
        <f>+'2008'!I37*'SECTORES OK (2)'!$E$2</f>
        <v>0</v>
      </c>
      <c r="J37" s="54">
        <f>+'2008'!J37*'SECTORES OK (2)'!$E$2</f>
        <v>0</v>
      </c>
      <c r="K37" s="54">
        <f>+'2008'!K37*'SECTORES OK (2)'!$E$2</f>
        <v>0</v>
      </c>
      <c r="L37" s="54">
        <f>+'2008'!L37*'SECTORES OK (2)'!$E$2</f>
        <v>0</v>
      </c>
      <c r="M37" s="54">
        <f>+'2008'!M37*'SECTORES OK (2)'!$E$2</f>
        <v>0</v>
      </c>
      <c r="N37" s="54">
        <f>+'2008'!N37*'SECTORES OK (2)'!$E$2</f>
        <v>0</v>
      </c>
      <c r="O37" s="34">
        <f>SUM(E37:N37)</f>
        <v>7738000</v>
      </c>
      <c r="P37" s="32"/>
    </row>
    <row r="38" spans="1:16" ht="11.25">
      <c r="A38" s="109"/>
      <c r="B38" s="108"/>
      <c r="C38" s="50" t="s">
        <v>179</v>
      </c>
      <c r="D38" s="51" t="s">
        <v>48</v>
      </c>
      <c r="E38" s="52">
        <f>+'2008'!E38*'SECTORES OK (2)'!$E$2</f>
        <v>5300000</v>
      </c>
      <c r="F38" s="52">
        <f>+'2008'!F38*'SECTORES OK (2)'!$E$2</f>
        <v>2438000</v>
      </c>
      <c r="G38" s="52">
        <f>+'2008'!G38*'SECTORES OK (2)'!$E$2</f>
        <v>0</v>
      </c>
      <c r="H38" s="52">
        <f>+'2008'!H38*'SECTORES OK (2)'!$E$2</f>
        <v>0</v>
      </c>
      <c r="I38" s="52">
        <f>+'2008'!I38*'SECTORES OK (2)'!$E$2</f>
        <v>0</v>
      </c>
      <c r="J38" s="52">
        <f>+'2008'!J38*'SECTORES OK (2)'!$E$2</f>
        <v>0</v>
      </c>
      <c r="K38" s="52">
        <f>+'2008'!K38*'SECTORES OK (2)'!$E$2</f>
        <v>0</v>
      </c>
      <c r="L38" s="52">
        <f>+'2008'!L38*'SECTORES OK (2)'!$E$2</f>
        <v>0</v>
      </c>
      <c r="M38" s="52">
        <f>+'2008'!M38*'SECTORES OK (2)'!$E$2</f>
        <v>0</v>
      </c>
      <c r="N38" s="52">
        <f>+'2008'!N38*'SECTORES OK (2)'!$E$2</f>
        <v>0</v>
      </c>
      <c r="O38" s="34">
        <f>SUM(E38:N38)</f>
        <v>7738000</v>
      </c>
      <c r="P38" s="32"/>
    </row>
    <row r="39" spans="1:16" ht="11.25">
      <c r="A39" s="109"/>
      <c r="B39" s="108"/>
      <c r="C39" s="42" t="s">
        <v>180</v>
      </c>
      <c r="D39" s="8" t="s">
        <v>49</v>
      </c>
      <c r="E39" s="34">
        <f>+'2008'!E39*'SECTORES OK (2)'!$E$2</f>
        <v>5300000</v>
      </c>
      <c r="F39" s="34">
        <f>+'2008'!F39*'SECTORES OK (2)'!$E$2</f>
        <v>2438000</v>
      </c>
      <c r="G39" s="34">
        <f>+'2008'!G39*'SECTORES OK (2)'!$E$2</f>
        <v>0</v>
      </c>
      <c r="H39" s="34">
        <f>+'2008'!H39*'SECTORES OK (2)'!$E$2</f>
        <v>0</v>
      </c>
      <c r="I39" s="34">
        <f>+'2008'!I39*'SECTORES OK (2)'!$E$2</f>
        <v>0</v>
      </c>
      <c r="J39" s="34">
        <f>+'2008'!J39*'SECTORES OK (2)'!$E$2</f>
        <v>0</v>
      </c>
      <c r="K39" s="34">
        <f>+'2008'!K39*'SECTORES OK (2)'!$E$2</f>
        <v>0</v>
      </c>
      <c r="L39" s="34">
        <f>+'2008'!L39*'SECTORES OK (2)'!$E$2</f>
        <v>0</v>
      </c>
      <c r="M39" s="34">
        <f>+'2008'!M39*'SECTORES OK (2)'!$E$2</f>
        <v>0</v>
      </c>
      <c r="N39" s="34">
        <f>+'2008'!N39*'SECTORES OK (2)'!$E$2</f>
        <v>0</v>
      </c>
      <c r="O39" s="34">
        <f>SUM(E39:N39)</f>
        <v>7738000</v>
      </c>
      <c r="P39" s="55"/>
    </row>
    <row r="40" spans="1:16" ht="11.25">
      <c r="A40" s="10"/>
      <c r="B40" s="17"/>
      <c r="C40" s="16"/>
      <c r="D40" s="1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>
        <f>SUM(O37:O39)</f>
        <v>23214000</v>
      </c>
    </row>
    <row r="41" spans="1:16" ht="11.25">
      <c r="A41" s="10"/>
      <c r="B41" s="17"/>
      <c r="C41" s="16"/>
      <c r="D41" s="11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2.75">
      <c r="A42" s="15">
        <v>2</v>
      </c>
      <c r="B42" s="36" t="s">
        <v>116</v>
      </c>
      <c r="C42" s="10"/>
      <c r="D42" s="11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1.25" customHeight="1">
      <c r="A43" s="109">
        <v>2.1</v>
      </c>
      <c r="B43" s="119" t="s">
        <v>117</v>
      </c>
      <c r="C43" s="7" t="s">
        <v>52</v>
      </c>
      <c r="D43" s="43" t="s">
        <v>208</v>
      </c>
      <c r="E43" s="34">
        <f>+'2008'!E43*'SECTORES OK (2)'!$E$2</f>
        <v>2650000</v>
      </c>
      <c r="F43" s="34">
        <f>+'2008'!F43*'SECTORES OK (2)'!$E$2</f>
        <v>0</v>
      </c>
      <c r="G43" s="34">
        <f>+'2008'!G43*'SECTORES OK (2)'!$E$2</f>
        <v>0</v>
      </c>
      <c r="H43" s="34">
        <f>+'2008'!H43*'SECTORES OK (2)'!$E$2</f>
        <v>0</v>
      </c>
      <c r="I43" s="34">
        <f>+'2008'!I43*'SECTORES OK (2)'!$E$2</f>
        <v>0</v>
      </c>
      <c r="J43" s="34">
        <f>+'2008'!J43*'SECTORES OK (2)'!$E$2</f>
        <v>0</v>
      </c>
      <c r="K43" s="34">
        <f>+'2008'!K43*'SECTORES OK (2)'!$E$2</f>
        <v>0</v>
      </c>
      <c r="L43" s="34">
        <f>+'2008'!L43*'SECTORES OK (2)'!$E$2</f>
        <v>0</v>
      </c>
      <c r="M43" s="34">
        <f>+'2008'!M43*'SECTORES OK (2)'!$E$2</f>
        <v>0</v>
      </c>
      <c r="N43" s="34">
        <f>+'2008'!N43*'SECTORES OK (2)'!$E$2</f>
        <v>0</v>
      </c>
      <c r="O43" s="34">
        <f>SUM(E43:N43)</f>
        <v>2650000</v>
      </c>
      <c r="P43" s="55"/>
    </row>
    <row r="44" spans="1:16" ht="11.25" customHeight="1">
      <c r="A44" s="109"/>
      <c r="B44" s="119"/>
      <c r="C44" s="7" t="s">
        <v>53</v>
      </c>
      <c r="D44" s="43" t="s">
        <v>212</v>
      </c>
      <c r="E44" s="54">
        <f>+'2008'!E44*'SECTORES OK (2)'!$E$2</f>
        <v>1060000</v>
      </c>
      <c r="F44" s="54">
        <f>+'2008'!F44*'SECTORES OK (2)'!$E$2</f>
        <v>0</v>
      </c>
      <c r="G44" s="54">
        <f>+'2008'!G44*'SECTORES OK (2)'!$E$2</f>
        <v>0</v>
      </c>
      <c r="H44" s="54">
        <f>+'2008'!H44*'SECTORES OK (2)'!$E$2</f>
        <v>0</v>
      </c>
      <c r="I44" s="54">
        <f>+'2008'!I44*'SECTORES OK (2)'!$E$2</f>
        <v>0</v>
      </c>
      <c r="J44" s="54">
        <f>+'2008'!J44*'SECTORES OK (2)'!$E$2</f>
        <v>0</v>
      </c>
      <c r="K44" s="54">
        <f>+'2008'!K44*'SECTORES OK (2)'!$E$2</f>
        <v>0</v>
      </c>
      <c r="L44" s="54">
        <f>+'2008'!L44*'SECTORES OK (2)'!$E$2</f>
        <v>0</v>
      </c>
      <c r="M44" s="54">
        <f>+'2008'!M44*'SECTORES OK (2)'!$E$2</f>
        <v>0</v>
      </c>
      <c r="N44" s="54">
        <f>+'2008'!N44*'SECTORES OK (2)'!$E$2</f>
        <v>0</v>
      </c>
      <c r="O44" s="34">
        <f>SUM(E44:N44)</f>
        <v>1060000</v>
      </c>
      <c r="P44" s="33"/>
    </row>
    <row r="45" spans="1:16" ht="11.25" customHeight="1">
      <c r="A45" s="109"/>
      <c r="B45" s="119"/>
      <c r="C45" s="7" t="s">
        <v>115</v>
      </c>
      <c r="D45" s="43" t="s">
        <v>234</v>
      </c>
      <c r="E45" s="34">
        <f>+'2008'!E45*'SECTORES OK (2)'!$E$2</f>
        <v>3710000</v>
      </c>
      <c r="F45" s="34">
        <f>+'2008'!F45*'SECTORES OK (2)'!$E$2</f>
        <v>0</v>
      </c>
      <c r="G45" s="34">
        <f>+'2008'!G45*'SECTORES OK (2)'!$E$2</f>
        <v>0</v>
      </c>
      <c r="H45" s="34">
        <f>+'2008'!H45*'SECTORES OK (2)'!$E$2</f>
        <v>0</v>
      </c>
      <c r="I45" s="34">
        <f>+'2008'!I45*'SECTORES OK (2)'!$E$2</f>
        <v>0</v>
      </c>
      <c r="J45" s="34">
        <f>+'2008'!J45*'SECTORES OK (2)'!$E$2</f>
        <v>0</v>
      </c>
      <c r="K45" s="34">
        <f>+'2008'!K45*'SECTORES OK (2)'!$E$2</f>
        <v>0</v>
      </c>
      <c r="L45" s="34">
        <f>+'2008'!L45*'SECTORES OK (2)'!$E$2</f>
        <v>0</v>
      </c>
      <c r="M45" s="34">
        <f>+'2008'!M45*'SECTORES OK (2)'!$E$2</f>
        <v>0</v>
      </c>
      <c r="N45" s="34">
        <f>+'2008'!N45*'SECTORES OK (2)'!$E$2</f>
        <v>0</v>
      </c>
      <c r="O45" s="34">
        <f>SUM(E45:N45)</f>
        <v>3710000</v>
      </c>
      <c r="P45" s="33"/>
    </row>
    <row r="46" spans="1:16" ht="26.25" customHeight="1">
      <c r="A46" s="109"/>
      <c r="B46" s="119"/>
      <c r="C46" s="47" t="s">
        <v>233</v>
      </c>
      <c r="D46" s="75" t="s">
        <v>232</v>
      </c>
      <c r="E46" s="52">
        <f>+'2008'!E46*'SECTORES OK (2)'!$E$2</f>
        <v>1908000</v>
      </c>
      <c r="F46" s="52">
        <f>+'2008'!F46*'SECTORES OK (2)'!$E$2</f>
        <v>0</v>
      </c>
      <c r="G46" s="52">
        <f>+'2008'!G46*'SECTORES OK (2)'!$E$2</f>
        <v>0</v>
      </c>
      <c r="H46" s="52">
        <f>+'2008'!H46*'SECTORES OK (2)'!$E$2</f>
        <v>0</v>
      </c>
      <c r="I46" s="52">
        <f>+'2008'!I46*'SECTORES OK (2)'!$E$2</f>
        <v>0</v>
      </c>
      <c r="J46" s="52">
        <f>+'2008'!J46*'SECTORES OK (2)'!$E$2</f>
        <v>0</v>
      </c>
      <c r="K46" s="52">
        <f>+'2008'!K46*'SECTORES OK (2)'!$E$2</f>
        <v>0</v>
      </c>
      <c r="L46" s="52">
        <f>+'2008'!L46*'SECTORES OK (2)'!$E$2</f>
        <v>0</v>
      </c>
      <c r="M46" s="52">
        <f>+'2008'!M46*'SECTORES OK (2)'!$E$2</f>
        <v>0</v>
      </c>
      <c r="N46" s="52">
        <f>+'2008'!N46*'SECTORES OK (2)'!$E$2</f>
        <v>0</v>
      </c>
      <c r="O46" s="34">
        <f>SUM(E46:N46)</f>
        <v>1908000</v>
      </c>
      <c r="P46" s="33"/>
    </row>
    <row r="47" spans="1:16" ht="11.25" customHeight="1">
      <c r="A47" s="65"/>
      <c r="B47" s="76"/>
      <c r="C47" s="65"/>
      <c r="D47" s="6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33"/>
      <c r="P47" s="55">
        <f>SUM(O43:O46)</f>
        <v>9328000</v>
      </c>
    </row>
    <row r="48" spans="1:16" ht="11.25">
      <c r="A48" s="109">
        <v>2.2</v>
      </c>
      <c r="B48" s="108" t="s">
        <v>118</v>
      </c>
      <c r="C48" s="48" t="s">
        <v>54</v>
      </c>
      <c r="D48" s="64" t="s">
        <v>209</v>
      </c>
      <c r="E48" s="54">
        <f>+'2008'!E48*'SECTORES OK (2)'!$E$2</f>
        <v>2120000</v>
      </c>
      <c r="F48" s="54">
        <f>+'2008'!F48*'SECTORES OK (2)'!$E$2</f>
        <v>0</v>
      </c>
      <c r="G48" s="54">
        <f>+'2008'!G48*'SECTORES OK (2)'!$E$2</f>
        <v>0</v>
      </c>
      <c r="H48" s="54">
        <f>+'2008'!H48*'SECTORES OK (2)'!$E$2</f>
        <v>0</v>
      </c>
      <c r="I48" s="54">
        <f>+'2008'!I48*'SECTORES OK (2)'!$E$2</f>
        <v>0</v>
      </c>
      <c r="J48" s="54">
        <f>+'2008'!J48*'SECTORES OK (2)'!$E$2</f>
        <v>0</v>
      </c>
      <c r="K48" s="54">
        <f>+'2008'!K48*'SECTORES OK (2)'!$E$2</f>
        <v>0</v>
      </c>
      <c r="L48" s="54">
        <f>+'2008'!L48*'SECTORES OK (2)'!$E$2</f>
        <v>0</v>
      </c>
      <c r="M48" s="54">
        <f>+'2008'!M48*'SECTORES OK (2)'!$E$2</f>
        <v>0</v>
      </c>
      <c r="N48" s="54">
        <f>+'2008'!N48*'SECTORES OK (2)'!$E$2</f>
        <v>0</v>
      </c>
      <c r="O48" s="34">
        <f>SUM(E48:N48)</f>
        <v>2120000</v>
      </c>
      <c r="P48" s="33"/>
    </row>
    <row r="49" spans="1:16" ht="11.25">
      <c r="A49" s="109"/>
      <c r="B49" s="118"/>
      <c r="C49" s="7" t="s">
        <v>128</v>
      </c>
      <c r="D49" s="8" t="s">
        <v>210</v>
      </c>
      <c r="E49" s="34">
        <f>+'2008'!E49*'SECTORES OK (2)'!$E$2</f>
        <v>1060000</v>
      </c>
      <c r="F49" s="34">
        <f>+'2008'!F49*'SECTORES OK (2)'!$E$2</f>
        <v>0</v>
      </c>
      <c r="G49" s="34">
        <f>+'2008'!G49*'SECTORES OK (2)'!$E$2</f>
        <v>0</v>
      </c>
      <c r="H49" s="34">
        <f>+'2008'!H49*'SECTORES OK (2)'!$E$2</f>
        <v>0</v>
      </c>
      <c r="I49" s="34">
        <f>+'2008'!I49*'SECTORES OK (2)'!$E$2</f>
        <v>0</v>
      </c>
      <c r="J49" s="34">
        <f>+'2008'!J49*'SECTORES OK (2)'!$E$2</f>
        <v>0</v>
      </c>
      <c r="K49" s="34">
        <f>+'2008'!K49*'SECTORES OK (2)'!$E$2</f>
        <v>0</v>
      </c>
      <c r="L49" s="34">
        <f>+'2008'!L49*'SECTORES OK (2)'!$E$2</f>
        <v>0</v>
      </c>
      <c r="M49" s="34">
        <f>+'2008'!M49*'SECTORES OK (2)'!$E$2</f>
        <v>0</v>
      </c>
      <c r="N49" s="34">
        <f>+'2008'!N49*'SECTORES OK (2)'!$E$2</f>
        <v>0</v>
      </c>
      <c r="O49" s="34">
        <f>SUM(E49:N49)</f>
        <v>1060000</v>
      </c>
      <c r="P49" s="33"/>
    </row>
    <row r="50" spans="1:16" ht="11.25">
      <c r="A50" s="109"/>
      <c r="B50" s="118"/>
      <c r="C50" s="47" t="s">
        <v>129</v>
      </c>
      <c r="D50" s="47" t="s">
        <v>211</v>
      </c>
      <c r="E50" s="52">
        <f>+'2008'!E50*'SECTORES OK (2)'!$E$2</f>
        <v>1060000</v>
      </c>
      <c r="F50" s="52">
        <f>+'2008'!F50*'SECTORES OK (2)'!$E$2</f>
        <v>0</v>
      </c>
      <c r="G50" s="52">
        <f>+'2008'!G50*'SECTORES OK (2)'!$E$2</f>
        <v>0</v>
      </c>
      <c r="H50" s="52">
        <f>+'2008'!H50*'SECTORES OK (2)'!$E$2</f>
        <v>0</v>
      </c>
      <c r="I50" s="52">
        <f>+'2008'!I50*'SECTORES OK (2)'!$E$2</f>
        <v>0</v>
      </c>
      <c r="J50" s="52">
        <f>+'2008'!J50*'SECTORES OK (2)'!$E$2</f>
        <v>0</v>
      </c>
      <c r="K50" s="52">
        <f>+'2008'!K50*'SECTORES OK (2)'!$E$2</f>
        <v>0</v>
      </c>
      <c r="L50" s="52">
        <f>+'2008'!L50*'SECTORES OK (2)'!$E$2</f>
        <v>0</v>
      </c>
      <c r="M50" s="52">
        <f>+'2008'!M50*'SECTORES OK (2)'!$E$2</f>
        <v>0</v>
      </c>
      <c r="N50" s="52">
        <f>+'2008'!N50*'SECTORES OK (2)'!$E$2</f>
        <v>0</v>
      </c>
      <c r="O50" s="34">
        <f>SUM(E50:N50)</f>
        <v>1060000</v>
      </c>
      <c r="P50" s="33"/>
    </row>
    <row r="51" spans="1:16" ht="12.75">
      <c r="A51" s="65"/>
      <c r="B51" s="76"/>
      <c r="C51" s="65"/>
      <c r="D51" s="77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33"/>
      <c r="P51" s="55">
        <f>SUM(O48:O50)</f>
        <v>4240000</v>
      </c>
    </row>
    <row r="52" spans="1:16" ht="22.5">
      <c r="A52" s="109">
        <v>2.3</v>
      </c>
      <c r="B52" s="108" t="s">
        <v>119</v>
      </c>
      <c r="C52" s="48" t="s">
        <v>56</v>
      </c>
      <c r="D52" s="64" t="s">
        <v>235</v>
      </c>
      <c r="E52" s="54">
        <f>+'2008'!E52*'SECTORES OK (2)'!$E$2</f>
        <v>0</v>
      </c>
      <c r="F52" s="54">
        <f>+'2008'!F52*'SECTORES OK (2)'!$E$2</f>
        <v>5300000</v>
      </c>
      <c r="G52" s="54">
        <f>+'2008'!G52*'SECTORES OK (2)'!$E$2</f>
        <v>0</v>
      </c>
      <c r="H52" s="54">
        <f>+'2008'!H52*'SECTORES OK (2)'!$E$2</f>
        <v>0</v>
      </c>
      <c r="I52" s="54">
        <f>+'2008'!I52*'SECTORES OK (2)'!$E$2</f>
        <v>0</v>
      </c>
      <c r="J52" s="54">
        <f>+'2008'!J52*'SECTORES OK (2)'!$E$2</f>
        <v>0</v>
      </c>
      <c r="K52" s="54">
        <f>+'2008'!K52*'SECTORES OK (2)'!$E$2</f>
        <v>0</v>
      </c>
      <c r="L52" s="54">
        <f>+'2008'!L52*'SECTORES OK (2)'!$E$2</f>
        <v>0</v>
      </c>
      <c r="M52" s="54">
        <f>+'2008'!M52*'SECTORES OK (2)'!$E$2</f>
        <v>0</v>
      </c>
      <c r="N52" s="54">
        <f>+'2008'!N52*'SECTORES OK (2)'!$E$2</f>
        <v>0</v>
      </c>
      <c r="O52" s="34">
        <f>SUM(E52:N52)</f>
        <v>5300000</v>
      </c>
      <c r="P52" s="33"/>
    </row>
    <row r="53" spans="1:16" ht="22.5">
      <c r="A53" s="109"/>
      <c r="B53" s="118"/>
      <c r="C53" s="7" t="s">
        <v>57</v>
      </c>
      <c r="D53" s="8" t="s">
        <v>236</v>
      </c>
      <c r="E53" s="34">
        <f>+'2008'!E53*'SECTORES OK (2)'!$E$2</f>
        <v>10600000</v>
      </c>
      <c r="F53" s="34">
        <f>+'2008'!F53*'SECTORES OK (2)'!$E$2</f>
        <v>0</v>
      </c>
      <c r="G53" s="34">
        <f>+'2008'!G53*'SECTORES OK (2)'!$E$2</f>
        <v>0</v>
      </c>
      <c r="H53" s="34">
        <f>+'2008'!H53*'SECTORES OK (2)'!$E$2</f>
        <v>0</v>
      </c>
      <c r="I53" s="34">
        <f>+'2008'!I53*'SECTORES OK (2)'!$E$2</f>
        <v>0</v>
      </c>
      <c r="J53" s="34">
        <f>+'2008'!J53*'SECTORES OK (2)'!$E$2</f>
        <v>0</v>
      </c>
      <c r="K53" s="34">
        <f>+'2008'!K53*'SECTORES OK (2)'!$E$2</f>
        <v>0</v>
      </c>
      <c r="L53" s="34">
        <f>+'2008'!L53*'SECTORES OK (2)'!$E$2</f>
        <v>0</v>
      </c>
      <c r="M53" s="34">
        <f>+'2008'!M53*'SECTORES OK (2)'!$E$2</f>
        <v>0</v>
      </c>
      <c r="N53" s="34">
        <f>+'2008'!N53*'SECTORES OK (2)'!$E$2</f>
        <v>0</v>
      </c>
      <c r="O53" s="34">
        <f>SUM(E53:N53)</f>
        <v>10600000</v>
      </c>
      <c r="P53" s="33"/>
    </row>
    <row r="54" spans="1:16" ht="11.25">
      <c r="A54" s="109"/>
      <c r="B54" s="118"/>
      <c r="C54" s="47" t="s">
        <v>58</v>
      </c>
      <c r="D54" s="51" t="s">
        <v>237</v>
      </c>
      <c r="E54" s="52">
        <f>+'2008'!E54*'SECTORES OK (2)'!$E$2</f>
        <v>0</v>
      </c>
      <c r="F54" s="52">
        <f>+'2008'!F54*'SECTORES OK (2)'!$E$2</f>
        <v>5300000</v>
      </c>
      <c r="G54" s="52">
        <f>+'2008'!G54*'SECTORES OK (2)'!$E$2</f>
        <v>0</v>
      </c>
      <c r="H54" s="52">
        <f>+'2008'!H54*'SECTORES OK (2)'!$E$2</f>
        <v>0</v>
      </c>
      <c r="I54" s="52">
        <f>+'2008'!I54*'SECTORES OK (2)'!$E$2</f>
        <v>0</v>
      </c>
      <c r="J54" s="52">
        <f>+'2008'!J54*'SECTORES OK (2)'!$E$2</f>
        <v>0</v>
      </c>
      <c r="K54" s="52">
        <f>+'2008'!K54*'SECTORES OK (2)'!$E$2</f>
        <v>0</v>
      </c>
      <c r="L54" s="52">
        <f>+'2008'!L54*'SECTORES OK (2)'!$E$2</f>
        <v>0</v>
      </c>
      <c r="M54" s="52">
        <f>+'2008'!M54*'SECTORES OK (2)'!$E$2</f>
        <v>0</v>
      </c>
      <c r="N54" s="52">
        <f>+'2008'!N54*'SECTORES OK (2)'!$E$2</f>
        <v>0</v>
      </c>
      <c r="O54" s="34">
        <f>SUM(E54:N54)</f>
        <v>5300000</v>
      </c>
      <c r="P54" s="33"/>
    </row>
    <row r="55" spans="1:16" ht="12.75">
      <c r="A55" s="65"/>
      <c r="B55" s="76"/>
      <c r="C55" s="65"/>
      <c r="D55" s="67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33"/>
      <c r="P55" s="55">
        <f>SUM(O52:O54)</f>
        <v>21200000</v>
      </c>
    </row>
    <row r="56" spans="1:16" ht="11.25">
      <c r="A56" s="109">
        <v>2.4</v>
      </c>
      <c r="B56" s="108" t="s">
        <v>40</v>
      </c>
      <c r="C56" s="48" t="s">
        <v>59</v>
      </c>
      <c r="D56" s="64" t="s">
        <v>127</v>
      </c>
      <c r="E56" s="54">
        <f>+'2008'!E56*'SECTORES OK (2)'!$E$2</f>
        <v>3180000</v>
      </c>
      <c r="F56" s="54">
        <f>+'2008'!F56*'SECTORES OK (2)'!$E$2</f>
        <v>0</v>
      </c>
      <c r="G56" s="54">
        <f>+'2008'!G56*'SECTORES OK (2)'!$E$2</f>
        <v>0</v>
      </c>
      <c r="H56" s="54">
        <f>+'2008'!H56*'SECTORES OK (2)'!$E$2</f>
        <v>0</v>
      </c>
      <c r="I56" s="54">
        <f>+'2008'!I56*'SECTORES OK (2)'!$E$2</f>
        <v>0</v>
      </c>
      <c r="J56" s="54">
        <f>+'2008'!J56*'SECTORES OK (2)'!$E$2</f>
        <v>0</v>
      </c>
      <c r="K56" s="54">
        <f>+'2008'!K56*'SECTORES OK (2)'!$E$2</f>
        <v>0</v>
      </c>
      <c r="L56" s="54">
        <f>+'2008'!L56*'SECTORES OK (2)'!$E$2</f>
        <v>0</v>
      </c>
      <c r="M56" s="54">
        <f>+'2008'!M56*'SECTORES OK (2)'!$E$2</f>
        <v>0</v>
      </c>
      <c r="N56" s="54">
        <f>+'2008'!N56*'SECTORES OK (2)'!$E$2</f>
        <v>0</v>
      </c>
      <c r="O56" s="34">
        <f>SUM(E56:N56)</f>
        <v>3180000</v>
      </c>
      <c r="P56" s="33"/>
    </row>
    <row r="57" spans="1:16" ht="22.5">
      <c r="A57" s="109"/>
      <c r="B57" s="118"/>
      <c r="C57" s="7" t="s">
        <v>61</v>
      </c>
      <c r="D57" s="8" t="s">
        <v>125</v>
      </c>
      <c r="E57" s="34">
        <f>+'2008'!E57*'SECTORES OK (2)'!$E$2</f>
        <v>15900000</v>
      </c>
      <c r="F57" s="34">
        <f>+'2008'!F57*'SECTORES OK (2)'!$E$2</f>
        <v>0</v>
      </c>
      <c r="G57" s="34">
        <f>+'2008'!G57*'SECTORES OK (2)'!$E$2</f>
        <v>0</v>
      </c>
      <c r="H57" s="34">
        <f>+'2008'!H57*'SECTORES OK (2)'!$E$2</f>
        <v>0</v>
      </c>
      <c r="I57" s="34">
        <f>+'2008'!I57*'SECTORES OK (2)'!$E$2</f>
        <v>0</v>
      </c>
      <c r="J57" s="34">
        <f>+'2008'!J57*'SECTORES OK (2)'!$E$2</f>
        <v>0</v>
      </c>
      <c r="K57" s="34">
        <f>+'2008'!K57*'SECTORES OK (2)'!$E$2</f>
        <v>0</v>
      </c>
      <c r="L57" s="34">
        <f>+'2008'!L57*'SECTORES OK (2)'!$E$2</f>
        <v>0</v>
      </c>
      <c r="M57" s="34">
        <f>+'2008'!M57*'SECTORES OK (2)'!$E$2</f>
        <v>0</v>
      </c>
      <c r="N57" s="34">
        <f>+'2008'!N57*'SECTORES OK (2)'!$E$2</f>
        <v>0</v>
      </c>
      <c r="O57" s="34">
        <f>SUM(E57:N57)</f>
        <v>15900000</v>
      </c>
      <c r="P57" s="33"/>
    </row>
    <row r="58" spans="1:16" ht="22.5">
      <c r="A58" s="109"/>
      <c r="B58" s="118"/>
      <c r="C58" s="7" t="s">
        <v>130</v>
      </c>
      <c r="D58" s="8" t="s">
        <v>124</v>
      </c>
      <c r="E58" s="34">
        <f>+'2008'!E58*'SECTORES OK (2)'!$E$2</f>
        <v>31505763.080000002</v>
      </c>
      <c r="F58" s="34">
        <f>+'2008'!F58*'SECTORES OK (2)'!$E$2</f>
        <v>0</v>
      </c>
      <c r="G58" s="34">
        <f>+'2008'!G58*'SECTORES OK (2)'!$E$2</f>
        <v>0</v>
      </c>
      <c r="H58" s="34">
        <f>+'2008'!H58*'SECTORES OK (2)'!$E$2</f>
        <v>0</v>
      </c>
      <c r="I58" s="34">
        <f>+'2008'!I58*'SECTORES OK (2)'!$E$2</f>
        <v>0</v>
      </c>
      <c r="J58" s="34">
        <f>+'2008'!J58*'SECTORES OK (2)'!$E$2</f>
        <v>0</v>
      </c>
      <c r="K58" s="34">
        <f>+'2008'!K58*'SECTORES OK (2)'!$E$2</f>
        <v>0</v>
      </c>
      <c r="L58" s="34">
        <f>+'2008'!L58*'SECTORES OK (2)'!$E$2</f>
        <v>0</v>
      </c>
      <c r="M58" s="34">
        <f>+'2008'!M58*'SECTORES OK (2)'!$E$2</f>
        <v>0</v>
      </c>
      <c r="N58" s="34">
        <f>+'2008'!N58*'SECTORES OK (2)'!$E$2</f>
        <v>0</v>
      </c>
      <c r="O58" s="34">
        <f>SUM(E58:N58)</f>
        <v>31505763.080000002</v>
      </c>
      <c r="P58" s="33"/>
    </row>
    <row r="59" spans="1:16" ht="11.25">
      <c r="A59" s="109"/>
      <c r="B59" s="118"/>
      <c r="C59" s="47" t="s">
        <v>131</v>
      </c>
      <c r="D59" s="51" t="s">
        <v>126</v>
      </c>
      <c r="E59" s="52">
        <f>+'2008'!E59*'SECTORES OK (2)'!$E$2</f>
        <v>10600000</v>
      </c>
      <c r="F59" s="52">
        <f>+'2008'!F59*'SECTORES OK (2)'!$E$2</f>
        <v>0</v>
      </c>
      <c r="G59" s="52">
        <f>+'2008'!G59*'SECTORES OK (2)'!$E$2</f>
        <v>0</v>
      </c>
      <c r="H59" s="52">
        <f>+'2008'!H59*'SECTORES OK (2)'!$E$2</f>
        <v>0</v>
      </c>
      <c r="I59" s="52">
        <f>+'2008'!I59*'SECTORES OK (2)'!$E$2</f>
        <v>0</v>
      </c>
      <c r="J59" s="52">
        <f>+'2008'!J59*'SECTORES OK (2)'!$E$2</f>
        <v>0</v>
      </c>
      <c r="K59" s="52">
        <f>+'2008'!K59*'SECTORES OK (2)'!$E$2</f>
        <v>0</v>
      </c>
      <c r="L59" s="52">
        <f>+'2008'!L59*'SECTORES OK (2)'!$E$2</f>
        <v>0</v>
      </c>
      <c r="M59" s="52">
        <f>+'2008'!M59*'SECTORES OK (2)'!$E$2</f>
        <v>0</v>
      </c>
      <c r="N59" s="52">
        <f>+'2008'!N59*'SECTORES OK (2)'!$E$2</f>
        <v>0</v>
      </c>
      <c r="O59" s="34">
        <f>SUM(E59:N59)</f>
        <v>10600000</v>
      </c>
      <c r="P59" s="33"/>
    </row>
    <row r="60" spans="1:16" ht="12.75">
      <c r="A60" s="57"/>
      <c r="B60" s="58"/>
      <c r="C60" s="57"/>
      <c r="D60" s="59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33"/>
      <c r="P60" s="63">
        <f>+O59+O58+O57+O56</f>
        <v>61185763.08</v>
      </c>
    </row>
    <row r="61" spans="1:16" ht="11.25">
      <c r="A61" s="60"/>
      <c r="B61" s="61"/>
      <c r="C61" s="60"/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33"/>
      <c r="P61" s="62"/>
    </row>
    <row r="62" spans="1:16" ht="12.75">
      <c r="A62" s="23">
        <v>3</v>
      </c>
      <c r="B62" s="12" t="s">
        <v>50</v>
      </c>
      <c r="C62" s="13"/>
      <c r="D62" s="1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32"/>
      <c r="P62" s="32"/>
    </row>
    <row r="63" spans="1:16" ht="11.25">
      <c r="A63" s="109">
        <v>3.1</v>
      </c>
      <c r="B63" s="107" t="s">
        <v>51</v>
      </c>
      <c r="C63" s="7" t="s">
        <v>64</v>
      </c>
      <c r="D63" s="8" t="s">
        <v>139</v>
      </c>
      <c r="E63" s="34">
        <f>+'2008'!E63*'SECTORES OK (2)'!$E$2</f>
        <v>1060000</v>
      </c>
      <c r="F63" s="34">
        <f>+'2008'!F63*'SECTORES OK (2)'!$E$2</f>
        <v>0</v>
      </c>
      <c r="G63" s="34">
        <f>+'2008'!G63*'SECTORES OK (2)'!$E$2</f>
        <v>0</v>
      </c>
      <c r="H63" s="34">
        <f>+'2008'!H63*'SECTORES OK (2)'!$E$2</f>
        <v>0</v>
      </c>
      <c r="I63" s="34">
        <f>+'2008'!I63*'SECTORES OK (2)'!$E$2</f>
        <v>0</v>
      </c>
      <c r="J63" s="34">
        <f>+'2008'!J63*'SECTORES OK (2)'!$E$2</f>
        <v>0</v>
      </c>
      <c r="K63" s="34">
        <f>+'2008'!K63*'SECTORES OK (2)'!$E$2</f>
        <v>0</v>
      </c>
      <c r="L63" s="34">
        <f>+'2008'!L63*'SECTORES OK (2)'!$E$2</f>
        <v>0</v>
      </c>
      <c r="M63" s="34">
        <f>+'2008'!M63*'SECTORES OK (2)'!$E$2</f>
        <v>0</v>
      </c>
      <c r="N63" s="34">
        <f>+'2008'!N63*'SECTORES OK (2)'!$E$2</f>
        <v>0</v>
      </c>
      <c r="O63" s="34">
        <f aca="true" t="shared" si="0" ref="O63:O69">SUM(E63:N63)</f>
        <v>1060000</v>
      </c>
      <c r="P63" s="32"/>
    </row>
    <row r="64" spans="1:16" ht="23.25" customHeight="1">
      <c r="A64" s="109"/>
      <c r="B64" s="107"/>
      <c r="C64" s="7" t="s">
        <v>65</v>
      </c>
      <c r="D64" s="8" t="s">
        <v>238</v>
      </c>
      <c r="E64" s="34">
        <f>+'2008'!E64*'SECTORES OK (2)'!$E$2</f>
        <v>1060000</v>
      </c>
      <c r="F64" s="34">
        <f>+'2008'!F64*'SECTORES OK (2)'!$E$2</f>
        <v>0</v>
      </c>
      <c r="G64" s="34">
        <f>+'2008'!G64*'SECTORES OK (2)'!$E$2</f>
        <v>0</v>
      </c>
      <c r="H64" s="34">
        <f>+'2008'!H64*'SECTORES OK (2)'!$E$2</f>
        <v>0</v>
      </c>
      <c r="I64" s="34">
        <f>+'2008'!I64*'SECTORES OK (2)'!$E$2</f>
        <v>0</v>
      </c>
      <c r="J64" s="34">
        <f>+'2008'!J64*'SECTORES OK (2)'!$E$2</f>
        <v>0</v>
      </c>
      <c r="K64" s="34">
        <f>+'2008'!K64*'SECTORES OK (2)'!$E$2</f>
        <v>0</v>
      </c>
      <c r="L64" s="34">
        <f>+'2008'!L64*'SECTORES OK (2)'!$E$2</f>
        <v>0</v>
      </c>
      <c r="M64" s="34">
        <f>+'2008'!M64*'SECTORES OK (2)'!$E$2</f>
        <v>0</v>
      </c>
      <c r="N64" s="34">
        <f>+'2008'!N64*'SECTORES OK (2)'!$E$2</f>
        <v>0</v>
      </c>
      <c r="O64" s="34">
        <f t="shared" si="0"/>
        <v>1060000</v>
      </c>
      <c r="P64" s="32"/>
    </row>
    <row r="65" spans="1:16" ht="22.5">
      <c r="A65" s="109"/>
      <c r="B65" s="107"/>
      <c r="C65" s="7" t="s">
        <v>66</v>
      </c>
      <c r="D65" s="45" t="s">
        <v>120</v>
      </c>
      <c r="E65" s="34">
        <f>+'2008'!E65*'SECTORES OK (2)'!$E$2</f>
        <v>2120000</v>
      </c>
      <c r="F65" s="34">
        <f>+'2008'!F65*'SECTORES OK (2)'!$E$2</f>
        <v>0</v>
      </c>
      <c r="G65" s="34">
        <f>+'2008'!G65*'SECTORES OK (2)'!$E$2</f>
        <v>0</v>
      </c>
      <c r="H65" s="34">
        <f>+'2008'!H65*'SECTORES OK (2)'!$E$2</f>
        <v>0</v>
      </c>
      <c r="I65" s="34">
        <f>+'2008'!I65*'SECTORES OK (2)'!$E$2</f>
        <v>0</v>
      </c>
      <c r="J65" s="34">
        <f>+'2008'!J65*'SECTORES OK (2)'!$E$2</f>
        <v>0</v>
      </c>
      <c r="K65" s="34">
        <f>+'2008'!K65*'SECTORES OK (2)'!$E$2</f>
        <v>0</v>
      </c>
      <c r="L65" s="34">
        <f>+'2008'!L65*'SECTORES OK (2)'!$E$2</f>
        <v>0</v>
      </c>
      <c r="M65" s="34">
        <f>+'2008'!M65*'SECTORES OK (2)'!$E$2</f>
        <v>0</v>
      </c>
      <c r="N65" s="34">
        <f>+'2008'!N65*'SECTORES OK (2)'!$E$2</f>
        <v>0</v>
      </c>
      <c r="O65" s="34">
        <f t="shared" si="0"/>
        <v>2120000</v>
      </c>
      <c r="P65" s="32"/>
    </row>
    <row r="66" spans="1:16" ht="22.5">
      <c r="A66" s="109"/>
      <c r="B66" s="107"/>
      <c r="C66" s="7" t="s">
        <v>67</v>
      </c>
      <c r="D66" s="45" t="s">
        <v>134</v>
      </c>
      <c r="E66" s="34">
        <f>+'2008'!E66*'SECTORES OK (2)'!$E$2</f>
        <v>1060000</v>
      </c>
      <c r="F66" s="34">
        <f>+'2008'!F66*'SECTORES OK (2)'!$E$2</f>
        <v>0</v>
      </c>
      <c r="G66" s="34">
        <f>+'2008'!G66*'SECTORES OK (2)'!$E$2</f>
        <v>0</v>
      </c>
      <c r="H66" s="34">
        <f>+'2008'!H66*'SECTORES OK (2)'!$E$2</f>
        <v>0</v>
      </c>
      <c r="I66" s="34">
        <f>+'2008'!I66*'SECTORES OK (2)'!$E$2</f>
        <v>0</v>
      </c>
      <c r="J66" s="34">
        <f>+'2008'!J66*'SECTORES OK (2)'!$E$2</f>
        <v>0</v>
      </c>
      <c r="K66" s="34">
        <f>+'2008'!K66*'SECTORES OK (2)'!$E$2</f>
        <v>0</v>
      </c>
      <c r="L66" s="34">
        <f>+'2008'!L66*'SECTORES OK (2)'!$E$2</f>
        <v>0</v>
      </c>
      <c r="M66" s="34">
        <f>+'2008'!M66*'SECTORES OK (2)'!$E$2</f>
        <v>0</v>
      </c>
      <c r="N66" s="34">
        <f>+'2008'!N66*'SECTORES OK (2)'!$E$2</f>
        <v>0</v>
      </c>
      <c r="O66" s="34">
        <f t="shared" si="0"/>
        <v>1060000</v>
      </c>
      <c r="P66" s="32"/>
    </row>
    <row r="67" spans="1:16" ht="22.5">
      <c r="A67" s="109"/>
      <c r="B67" s="107"/>
      <c r="C67" s="7" t="s">
        <v>68</v>
      </c>
      <c r="D67" s="45" t="s">
        <v>135</v>
      </c>
      <c r="E67" s="34">
        <f>+'2008'!E67*'SECTORES OK (2)'!$E$2</f>
        <v>2120000</v>
      </c>
      <c r="F67" s="34">
        <f>+'2008'!F67*'SECTORES OK (2)'!$E$2</f>
        <v>0</v>
      </c>
      <c r="G67" s="34">
        <f>+'2008'!G67*'SECTORES OK (2)'!$E$2</f>
        <v>0</v>
      </c>
      <c r="H67" s="34">
        <f>+'2008'!H67*'SECTORES OK (2)'!$E$2</f>
        <v>0</v>
      </c>
      <c r="I67" s="34">
        <f>+'2008'!I67*'SECTORES OK (2)'!$E$2</f>
        <v>0</v>
      </c>
      <c r="J67" s="34">
        <f>+'2008'!J67*'SECTORES OK (2)'!$E$2</f>
        <v>0</v>
      </c>
      <c r="K67" s="34">
        <f>+'2008'!K67*'SECTORES OK (2)'!$E$2</f>
        <v>0</v>
      </c>
      <c r="L67" s="34">
        <f>+'2008'!L67*'SECTORES OK (2)'!$E$2</f>
        <v>0</v>
      </c>
      <c r="M67" s="34">
        <f>+'2008'!M67*'SECTORES OK (2)'!$E$2</f>
        <v>0</v>
      </c>
      <c r="N67" s="34">
        <f>+'2008'!N67*'SECTORES OK (2)'!$E$2</f>
        <v>0</v>
      </c>
      <c r="O67" s="34">
        <f t="shared" si="0"/>
        <v>2120000</v>
      </c>
      <c r="P67" s="32"/>
    </row>
    <row r="68" spans="1:16" ht="22.5">
      <c r="A68" s="109"/>
      <c r="B68" s="107"/>
      <c r="C68" s="7" t="s">
        <v>147</v>
      </c>
      <c r="D68" s="45" t="s">
        <v>149</v>
      </c>
      <c r="E68" s="34">
        <f>+'2008'!E68*'SECTORES OK (2)'!$E$2</f>
        <v>0</v>
      </c>
      <c r="F68" s="34">
        <f>+'2008'!F68*'SECTORES OK (2)'!$E$2</f>
        <v>0</v>
      </c>
      <c r="G68" s="34">
        <f>+'2008'!G68*'SECTORES OK (2)'!$E$2</f>
        <v>0</v>
      </c>
      <c r="H68" s="34">
        <f>+'2008'!H68*'SECTORES OK (2)'!$E$2</f>
        <v>0</v>
      </c>
      <c r="I68" s="34">
        <f>+'2008'!I68*'SECTORES OK (2)'!$E$2</f>
        <v>0</v>
      </c>
      <c r="J68" s="34">
        <f>+'2008'!J68*'SECTORES OK (2)'!$E$2</f>
        <v>0</v>
      </c>
      <c r="K68" s="34">
        <f>+'2008'!K68*'SECTORES OK (2)'!$E$2</f>
        <v>0</v>
      </c>
      <c r="L68" s="34">
        <f>+'2008'!L68*'SECTORES OK (2)'!$E$2</f>
        <v>0</v>
      </c>
      <c r="M68" s="34">
        <f>+'2008'!M68*'SECTORES OK (2)'!$E$2</f>
        <v>0</v>
      </c>
      <c r="N68" s="34">
        <f>+'2008'!N68*'SECTORES OK (2)'!$E$2</f>
        <v>0</v>
      </c>
      <c r="O68" s="34">
        <f t="shared" si="0"/>
        <v>0</v>
      </c>
      <c r="P68" s="32"/>
    </row>
    <row r="69" spans="1:16" ht="11.25">
      <c r="A69" s="109"/>
      <c r="B69" s="107"/>
      <c r="C69" s="68" t="s">
        <v>151</v>
      </c>
      <c r="D69" s="68" t="s">
        <v>148</v>
      </c>
      <c r="E69" s="52">
        <f>+'2008'!E69*'SECTORES OK (2)'!$E$2</f>
        <v>0</v>
      </c>
      <c r="F69" s="52">
        <f>+'2008'!F69*'SECTORES OK (2)'!$E$2</f>
        <v>0</v>
      </c>
      <c r="G69" s="52">
        <f>+'2008'!G69*'SECTORES OK (2)'!$E$2</f>
        <v>0</v>
      </c>
      <c r="H69" s="52">
        <f>+'2008'!H69*'SECTORES OK (2)'!$E$2</f>
        <v>0</v>
      </c>
      <c r="I69" s="52">
        <f>+'2008'!I69*'SECTORES OK (2)'!$E$2</f>
        <v>0</v>
      </c>
      <c r="J69" s="52">
        <f>+'2008'!J69*'SECTORES OK (2)'!$E$2</f>
        <v>0</v>
      </c>
      <c r="K69" s="52">
        <f>+'2008'!K69*'SECTORES OK (2)'!$E$2</f>
        <v>0</v>
      </c>
      <c r="L69" s="52">
        <f>+'2008'!L69*'SECTORES OK (2)'!$E$2</f>
        <v>0</v>
      </c>
      <c r="M69" s="52">
        <f>+'2008'!M69*'SECTORES OK (2)'!$E$2</f>
        <v>0</v>
      </c>
      <c r="N69" s="52">
        <f>+'2008'!N69*'SECTORES OK (2)'!$E$2</f>
        <v>0</v>
      </c>
      <c r="O69" s="34">
        <f t="shared" si="0"/>
        <v>0</v>
      </c>
      <c r="P69" s="32"/>
    </row>
    <row r="70" spans="1:16" ht="11.25">
      <c r="A70" s="65"/>
      <c r="B70" s="66"/>
      <c r="C70" s="56"/>
      <c r="D70" s="56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33"/>
      <c r="P70" s="55">
        <f>+O67+O66+O65+O64</f>
        <v>6360000</v>
      </c>
    </row>
    <row r="71" spans="1:16" ht="11.25">
      <c r="A71" s="109">
        <v>3.2</v>
      </c>
      <c r="B71" s="107" t="s">
        <v>3</v>
      </c>
      <c r="C71" s="73" t="s">
        <v>69</v>
      </c>
      <c r="D71" s="78" t="s">
        <v>55</v>
      </c>
      <c r="E71" s="54">
        <f>+'2008'!E71*'SECTORES OK (2)'!$E$2</f>
        <v>1060000</v>
      </c>
      <c r="F71" s="54">
        <f>+'2008'!F71*'SECTORES OK (2)'!$E$2</f>
        <v>0</v>
      </c>
      <c r="G71" s="54">
        <f>+'2008'!G71*'SECTORES OK (2)'!$E$2</f>
        <v>0</v>
      </c>
      <c r="H71" s="54">
        <f>+'2008'!H71*'SECTORES OK (2)'!$E$2</f>
        <v>0</v>
      </c>
      <c r="I71" s="54">
        <f>+'2008'!I71*'SECTORES OK (2)'!$E$2</f>
        <v>0</v>
      </c>
      <c r="J71" s="54">
        <f>+'2008'!J71*'SECTORES OK (2)'!$E$2</f>
        <v>0</v>
      </c>
      <c r="K71" s="54">
        <f>+'2008'!K71*'SECTORES OK (2)'!$E$2</f>
        <v>0</v>
      </c>
      <c r="L71" s="54">
        <f>+'2008'!L71*'SECTORES OK (2)'!$E$2</f>
        <v>0</v>
      </c>
      <c r="M71" s="54">
        <f>+'2008'!M71*'SECTORES OK (2)'!$E$2</f>
        <v>0</v>
      </c>
      <c r="N71" s="54">
        <f>+'2008'!N71*'SECTORES OK (2)'!$E$2</f>
        <v>0</v>
      </c>
      <c r="O71" s="34">
        <f>SUM(E71:N71)</f>
        <v>1060000</v>
      </c>
      <c r="P71" s="32"/>
    </row>
    <row r="72" spans="1:16" ht="11.25">
      <c r="A72" s="109"/>
      <c r="B72" s="107"/>
      <c r="C72" s="42" t="s">
        <v>70</v>
      </c>
      <c r="D72" s="39" t="s">
        <v>133</v>
      </c>
      <c r="E72" s="34">
        <f>+'2008'!E72*'SECTORES OK (2)'!$E$2</f>
        <v>1060000</v>
      </c>
      <c r="F72" s="34">
        <f>+'2008'!F72*'SECTORES OK (2)'!$E$2</f>
        <v>0</v>
      </c>
      <c r="G72" s="34">
        <f>+'2008'!G72*'SECTORES OK (2)'!$E$2</f>
        <v>0</v>
      </c>
      <c r="H72" s="34">
        <f>+'2008'!H72*'SECTORES OK (2)'!$E$2</f>
        <v>0</v>
      </c>
      <c r="I72" s="34">
        <f>+'2008'!I72*'SECTORES OK (2)'!$E$2</f>
        <v>0</v>
      </c>
      <c r="J72" s="34">
        <f>+'2008'!J72*'SECTORES OK (2)'!$E$2</f>
        <v>0</v>
      </c>
      <c r="K72" s="34">
        <f>+'2008'!K72*'SECTORES OK (2)'!$E$2</f>
        <v>0</v>
      </c>
      <c r="L72" s="34">
        <f>+'2008'!L72*'SECTORES OK (2)'!$E$2</f>
        <v>0</v>
      </c>
      <c r="M72" s="34">
        <f>+'2008'!M72*'SECTORES OK (2)'!$E$2</f>
        <v>0</v>
      </c>
      <c r="N72" s="34">
        <f>+'2008'!N72*'SECTORES OK (2)'!$E$2</f>
        <v>0</v>
      </c>
      <c r="O72" s="34">
        <f>SUM(E72:N72)</f>
        <v>1060000</v>
      </c>
      <c r="P72" s="32"/>
    </row>
    <row r="73" spans="1:16" ht="11.25">
      <c r="A73" s="109"/>
      <c r="B73" s="107"/>
      <c r="C73" s="50" t="s">
        <v>71</v>
      </c>
      <c r="D73" s="69" t="s">
        <v>132</v>
      </c>
      <c r="E73" s="52">
        <f>+'2008'!E73*'SECTORES OK (2)'!$E$2</f>
        <v>1060000</v>
      </c>
      <c r="F73" s="52">
        <f>+'2008'!F73*'SECTORES OK (2)'!$E$2</f>
        <v>0</v>
      </c>
      <c r="G73" s="52">
        <f>+'2008'!G73*'SECTORES OK (2)'!$E$2</f>
        <v>0</v>
      </c>
      <c r="H73" s="52">
        <f>+'2008'!H73*'SECTORES OK (2)'!$E$2</f>
        <v>0</v>
      </c>
      <c r="I73" s="52">
        <f>+'2008'!I73*'SECTORES OK (2)'!$E$2</f>
        <v>0</v>
      </c>
      <c r="J73" s="52">
        <f>+'2008'!J73*'SECTORES OK (2)'!$E$2</f>
        <v>0</v>
      </c>
      <c r="K73" s="52">
        <f>+'2008'!K73*'SECTORES OK (2)'!$E$2</f>
        <v>0</v>
      </c>
      <c r="L73" s="52">
        <f>+'2008'!L73*'SECTORES OK (2)'!$E$2</f>
        <v>0</v>
      </c>
      <c r="M73" s="52">
        <f>+'2008'!M73*'SECTORES OK (2)'!$E$2</f>
        <v>0</v>
      </c>
      <c r="N73" s="52">
        <f>+'2008'!N73*'SECTORES OK (2)'!$E$2</f>
        <v>0</v>
      </c>
      <c r="O73" s="34">
        <f>SUM(E73:N73)</f>
        <v>1060000</v>
      </c>
      <c r="P73" s="32"/>
    </row>
    <row r="74" spans="1:16" ht="11.25">
      <c r="A74" s="65"/>
      <c r="B74" s="66"/>
      <c r="C74" s="77"/>
      <c r="D74" s="71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33"/>
      <c r="P74" s="55">
        <f>+O73+O72+O71</f>
        <v>3180000</v>
      </c>
    </row>
    <row r="75" spans="1:16" ht="11.25" customHeight="1">
      <c r="A75" s="109">
        <v>3.3</v>
      </c>
      <c r="B75" s="119" t="s">
        <v>4</v>
      </c>
      <c r="C75" s="39" t="s">
        <v>72</v>
      </c>
      <c r="D75" s="64" t="s">
        <v>184</v>
      </c>
      <c r="E75" s="54">
        <f>+'2008'!E75*'SECTORES OK (2)'!$E$2</f>
        <v>7420000</v>
      </c>
      <c r="F75" s="54">
        <f>+'2008'!F75*'SECTORES OK (2)'!$E$2</f>
        <v>0</v>
      </c>
      <c r="G75" s="54">
        <f>+'2008'!G75*'SECTORES OK (2)'!$E$2</f>
        <v>0</v>
      </c>
      <c r="H75" s="54">
        <f>+'2008'!H75*'SECTORES OK (2)'!$E$2</f>
        <v>15900000</v>
      </c>
      <c r="I75" s="54">
        <f>+'2008'!I75*'SECTORES OK (2)'!$E$2</f>
        <v>0</v>
      </c>
      <c r="J75" s="54">
        <f>+'2008'!J75*'SECTORES OK (2)'!$E$2</f>
        <v>0</v>
      </c>
      <c r="K75" s="54">
        <f>+'2008'!K75*'SECTORES OK (2)'!$E$2</f>
        <v>0</v>
      </c>
      <c r="L75" s="54">
        <f>+'2008'!L75*'SECTORES OK (2)'!$E$2</f>
        <v>0</v>
      </c>
      <c r="M75" s="54">
        <f>+'2008'!M75*'SECTORES OK (2)'!$E$2</f>
        <v>0</v>
      </c>
      <c r="N75" s="54">
        <f>+'2008'!N75*'SECTORES OK (2)'!$E$2</f>
        <v>0</v>
      </c>
      <c r="O75" s="34">
        <f>SUM(E75:N75)</f>
        <v>23320000</v>
      </c>
      <c r="P75" s="32"/>
    </row>
    <row r="76" spans="1:16" ht="11.25">
      <c r="A76" s="109"/>
      <c r="B76" s="119"/>
      <c r="C76" s="39" t="s">
        <v>74</v>
      </c>
      <c r="D76" s="8" t="s">
        <v>185</v>
      </c>
      <c r="E76" s="34">
        <f>+'2008'!E76*'SECTORES OK (2)'!$E$2</f>
        <v>10600000</v>
      </c>
      <c r="F76" s="34">
        <f>+'2008'!F76*'SECTORES OK (2)'!$E$2</f>
        <v>23024581.18</v>
      </c>
      <c r="G76" s="34">
        <f>+'2008'!G76*'SECTORES OK (2)'!$E$2</f>
        <v>0</v>
      </c>
      <c r="H76" s="34">
        <f>+'2008'!H76*'SECTORES OK (2)'!$E$2</f>
        <v>0</v>
      </c>
      <c r="I76" s="34">
        <f>+'2008'!I76*'SECTORES OK (2)'!$E$2</f>
        <v>0</v>
      </c>
      <c r="J76" s="34">
        <f>+'2008'!J76*'SECTORES OK (2)'!$E$2</f>
        <v>0</v>
      </c>
      <c r="K76" s="34">
        <f>+'2008'!K76*'SECTORES OK (2)'!$E$2</f>
        <v>0</v>
      </c>
      <c r="L76" s="34">
        <f>+'2008'!L76*'SECTORES OK (2)'!$E$2</f>
        <v>0</v>
      </c>
      <c r="M76" s="34">
        <f>+'2008'!M76*'SECTORES OK (2)'!$E$2</f>
        <v>0</v>
      </c>
      <c r="N76" s="34">
        <f>+'2008'!N76*'SECTORES OK (2)'!$E$2</f>
        <v>0</v>
      </c>
      <c r="O76" s="34">
        <f>SUM(E76:N76)</f>
        <v>33624581.18</v>
      </c>
      <c r="P76" s="32"/>
    </row>
    <row r="77" spans="1:16" ht="11.25">
      <c r="A77" s="109"/>
      <c r="B77" s="119"/>
      <c r="C77" s="7" t="s">
        <v>104</v>
      </c>
      <c r="D77" s="8" t="s">
        <v>188</v>
      </c>
      <c r="E77" s="34">
        <f>+'2008'!E77*'SECTORES OK (2)'!$E$2</f>
        <v>0</v>
      </c>
      <c r="F77" s="34">
        <f>+'2008'!F77*'SECTORES OK (2)'!$E$2</f>
        <v>0</v>
      </c>
      <c r="G77" s="34">
        <f>+'2008'!G77*'SECTORES OK (2)'!$E$2</f>
        <v>0</v>
      </c>
      <c r="H77" s="34">
        <f>+'2008'!H77*'SECTORES OK (2)'!$E$2</f>
        <v>5300000</v>
      </c>
      <c r="I77" s="34">
        <f>+'2008'!I77*'SECTORES OK (2)'!$E$2</f>
        <v>0</v>
      </c>
      <c r="J77" s="34">
        <f>+'2008'!J77*'SECTORES OK (2)'!$E$2</f>
        <v>0</v>
      </c>
      <c r="K77" s="34">
        <f>+'2008'!K77*'SECTORES OK (2)'!$E$2</f>
        <v>0</v>
      </c>
      <c r="L77" s="34">
        <f>+'2008'!L77*'SECTORES OK (2)'!$E$2</f>
        <v>0</v>
      </c>
      <c r="M77" s="34">
        <f>+'2008'!M77*'SECTORES OK (2)'!$E$2</f>
        <v>0</v>
      </c>
      <c r="N77" s="34">
        <f>+'2008'!N77*'SECTORES OK (2)'!$E$2</f>
        <v>0</v>
      </c>
      <c r="O77" s="34">
        <f>SUM(E77:N77)</f>
        <v>5300000</v>
      </c>
      <c r="P77" s="32"/>
    </row>
    <row r="78" spans="1:16" ht="11.25">
      <c r="A78" s="109"/>
      <c r="B78" s="119"/>
      <c r="C78" s="7" t="s">
        <v>187</v>
      </c>
      <c r="D78" s="46" t="s">
        <v>186</v>
      </c>
      <c r="E78" s="34">
        <f>+'2008'!E78*'SECTORES OK (2)'!$E$2</f>
        <v>5300000</v>
      </c>
      <c r="F78" s="34">
        <f>+'2008'!F78*'SECTORES OK (2)'!$E$2</f>
        <v>0</v>
      </c>
      <c r="G78" s="34">
        <f>+'2008'!G78*'SECTORES OK (2)'!$E$2</f>
        <v>0</v>
      </c>
      <c r="H78" s="34">
        <f>+'2008'!H78*'SECTORES OK (2)'!$E$2</f>
        <v>5300000</v>
      </c>
      <c r="I78" s="34">
        <f>+'2008'!I78*'SECTORES OK (2)'!$E$2</f>
        <v>0</v>
      </c>
      <c r="J78" s="34">
        <f>+'2008'!J78*'SECTORES OK (2)'!$E$2</f>
        <v>0</v>
      </c>
      <c r="K78" s="34">
        <f>+'2008'!K78*'SECTORES OK (2)'!$E$2</f>
        <v>0</v>
      </c>
      <c r="L78" s="34">
        <f>+'2008'!L78*'SECTORES OK (2)'!$E$2</f>
        <v>0</v>
      </c>
      <c r="M78" s="34">
        <f>+'2008'!M78*'SECTORES OK (2)'!$E$2</f>
        <v>0</v>
      </c>
      <c r="N78" s="34">
        <f>+'2008'!N78*'SECTORES OK (2)'!$E$2</f>
        <v>0</v>
      </c>
      <c r="O78" s="34">
        <f>SUM(E78:N78)</f>
        <v>10600000</v>
      </c>
      <c r="P78" s="32"/>
    </row>
    <row r="79" spans="1:16" ht="11.25">
      <c r="A79" s="109"/>
      <c r="B79" s="119"/>
      <c r="C79" s="47" t="s">
        <v>187</v>
      </c>
      <c r="D79" s="79" t="s">
        <v>239</v>
      </c>
      <c r="E79" s="52">
        <f>+'2008'!E79*'SECTORES OK (2)'!$E$2</f>
        <v>0</v>
      </c>
      <c r="F79" s="52">
        <f>+'2008'!F79*'SECTORES OK (2)'!$E$2</f>
        <v>5300000</v>
      </c>
      <c r="G79" s="52">
        <f>+'2008'!G79*'SECTORES OK (2)'!$E$2</f>
        <v>0</v>
      </c>
      <c r="H79" s="52">
        <f>+'2008'!H79*'SECTORES OK (2)'!$E$2</f>
        <v>15900000</v>
      </c>
      <c r="I79" s="52">
        <f>+'2008'!I79*'SECTORES OK (2)'!$E$2</f>
        <v>0</v>
      </c>
      <c r="J79" s="52">
        <f>+'2008'!J79*'SECTORES OK (2)'!$E$2</f>
        <v>0</v>
      </c>
      <c r="K79" s="52">
        <f>+'2008'!K79*'SECTORES OK (2)'!$E$2</f>
        <v>0</v>
      </c>
      <c r="L79" s="52">
        <f>+'2008'!L79*'SECTORES OK (2)'!$E$2</f>
        <v>0</v>
      </c>
      <c r="M79" s="52">
        <f>+'2008'!M79*'SECTORES OK (2)'!$E$2</f>
        <v>0</v>
      </c>
      <c r="N79" s="52">
        <f>+'2008'!N79*'SECTORES OK (2)'!$E$2</f>
        <v>0</v>
      </c>
      <c r="O79" s="34">
        <f>SUM(E79:N79)</f>
        <v>21200000</v>
      </c>
      <c r="P79" s="91"/>
    </row>
    <row r="80" spans="1:16" ht="11.25">
      <c r="A80" s="65"/>
      <c r="B80" s="66"/>
      <c r="C80" s="65"/>
      <c r="D80" s="81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33"/>
      <c r="P80" s="55">
        <f>+O79+O78+O77+O76+O75</f>
        <v>94044581.18</v>
      </c>
    </row>
    <row r="81" spans="1:16" ht="11.25">
      <c r="A81" s="109">
        <v>3.4</v>
      </c>
      <c r="B81" s="107" t="s">
        <v>5</v>
      </c>
      <c r="C81" s="48" t="s">
        <v>76</v>
      </c>
      <c r="D81" s="80" t="s">
        <v>189</v>
      </c>
      <c r="E81" s="54">
        <f>+'2008'!E81*'SECTORES OK (2)'!$E$2</f>
        <v>0</v>
      </c>
      <c r="F81" s="54">
        <f>+'2008'!F81*'SECTORES OK (2)'!$E$2</f>
        <v>0</v>
      </c>
      <c r="G81" s="54">
        <f>+'2008'!G81*'SECTORES OK (2)'!$E$2</f>
        <v>0</v>
      </c>
      <c r="H81" s="54">
        <f>+'2008'!H81*'SECTORES OK (2)'!$E$2</f>
        <v>5300000</v>
      </c>
      <c r="I81" s="54">
        <f>+'2008'!I81*'SECTORES OK (2)'!$E$2</f>
        <v>0</v>
      </c>
      <c r="J81" s="54">
        <f>+'2008'!J81*'SECTORES OK (2)'!$E$2</f>
        <v>0</v>
      </c>
      <c r="K81" s="54">
        <f>+'2008'!K81*'SECTORES OK (2)'!$E$2</f>
        <v>0</v>
      </c>
      <c r="L81" s="54">
        <f>+'2008'!L81*'SECTORES OK (2)'!$E$2</f>
        <v>0</v>
      </c>
      <c r="M81" s="54">
        <f>+'2008'!M81*'SECTORES OK (2)'!$E$2</f>
        <v>0</v>
      </c>
      <c r="N81" s="54">
        <f>+'2008'!N81*'SECTORES OK (2)'!$E$2</f>
        <v>0</v>
      </c>
      <c r="O81" s="34">
        <f>SUM(E81:N81)</f>
        <v>5300000</v>
      </c>
      <c r="P81" s="32"/>
    </row>
    <row r="82" spans="1:16" ht="11.25">
      <c r="A82" s="109"/>
      <c r="B82" s="107"/>
      <c r="C82" s="7" t="s">
        <v>105</v>
      </c>
      <c r="D82" s="8" t="s">
        <v>60</v>
      </c>
      <c r="E82" s="34">
        <f>+'2008'!E82*'SECTORES OK (2)'!$E$2</f>
        <v>64660000</v>
      </c>
      <c r="F82" s="34">
        <f>+'2008'!F82*'SECTORES OK (2)'!$E$2</f>
        <v>0</v>
      </c>
      <c r="G82" s="34">
        <f>+'2008'!G82*'SECTORES OK (2)'!$E$2</f>
        <v>0</v>
      </c>
      <c r="H82" s="34">
        <f>+'2008'!H82*'SECTORES OK (2)'!$E$2</f>
        <v>0</v>
      </c>
      <c r="I82" s="34">
        <f>+'2008'!I82*'SECTORES OK (2)'!$E$2</f>
        <v>0</v>
      </c>
      <c r="J82" s="34">
        <f>+'2008'!J82*'SECTORES OK (2)'!$E$2</f>
        <v>0</v>
      </c>
      <c r="K82" s="34">
        <f>+'2008'!K82*'SECTORES OK (2)'!$E$2</f>
        <v>11660000</v>
      </c>
      <c r="L82" s="34">
        <f>+'2008'!L82*'SECTORES OK (2)'!$E$2</f>
        <v>0</v>
      </c>
      <c r="M82" s="34">
        <f>+'2008'!M82*'SECTORES OK (2)'!$E$2</f>
        <v>0</v>
      </c>
      <c r="N82" s="34">
        <f>+'2008'!N82*'SECTORES OK (2)'!$E$2</f>
        <v>0</v>
      </c>
      <c r="O82" s="34">
        <f>SUM(E82:N82)</f>
        <v>76320000</v>
      </c>
      <c r="P82" s="32"/>
    </row>
    <row r="83" spans="1:16" ht="13.5" customHeight="1">
      <c r="A83" s="109"/>
      <c r="B83" s="107"/>
      <c r="C83" s="68" t="s">
        <v>190</v>
      </c>
      <c r="D83" s="51" t="s">
        <v>62</v>
      </c>
      <c r="E83" s="52">
        <f>+'2008'!E83*'SECTORES OK (2)'!$E$2</f>
        <v>10600000</v>
      </c>
      <c r="F83" s="52">
        <f>+'2008'!F83*'SECTORES OK (2)'!$E$2</f>
        <v>0</v>
      </c>
      <c r="G83" s="52">
        <f>+'2008'!G83*'SECTORES OK (2)'!$E$2</f>
        <v>0</v>
      </c>
      <c r="H83" s="52">
        <f>+'2008'!H83*'SECTORES OK (2)'!$E$2</f>
        <v>0</v>
      </c>
      <c r="I83" s="52">
        <f>+'2008'!I83*'SECTORES OK (2)'!$E$2</f>
        <v>0</v>
      </c>
      <c r="J83" s="52">
        <f>+'2008'!J83*'SECTORES OK (2)'!$E$2</f>
        <v>0</v>
      </c>
      <c r="K83" s="52">
        <f>+'2008'!K83*'SECTORES OK (2)'!$E$2</f>
        <v>0</v>
      </c>
      <c r="L83" s="52">
        <f>+'2008'!L83*'SECTORES OK (2)'!$E$2</f>
        <v>0</v>
      </c>
      <c r="M83" s="52">
        <f>+'2008'!M83*'SECTORES OK (2)'!$E$2</f>
        <v>0</v>
      </c>
      <c r="N83" s="52">
        <f>+'2008'!N83*'SECTORES OK (2)'!$E$2</f>
        <v>0</v>
      </c>
      <c r="O83" s="34">
        <f>SUM(E83:N83)</f>
        <v>10600000</v>
      </c>
      <c r="P83" s="32"/>
    </row>
    <row r="84" spans="1:16" ht="11.25">
      <c r="A84" s="57"/>
      <c r="B84" s="82"/>
      <c r="C84" s="57"/>
      <c r="D84" s="59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32"/>
      <c r="P84" s="63">
        <f>+O83+O82+O81</f>
        <v>92220000</v>
      </c>
    </row>
    <row r="85" spans="1:16" ht="11.25">
      <c r="A85" s="60"/>
      <c r="B85" s="83"/>
      <c r="C85" s="60"/>
      <c r="D85" s="6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32"/>
      <c r="P85" s="62"/>
    </row>
    <row r="86" spans="1:16" ht="12.75">
      <c r="A86" s="15">
        <v>4</v>
      </c>
      <c r="B86" s="12" t="s">
        <v>63</v>
      </c>
      <c r="C86" s="10"/>
      <c r="D86" s="1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33"/>
      <c r="P86" s="33"/>
    </row>
    <row r="87" spans="1:16" ht="11.25" customHeight="1">
      <c r="A87" s="109">
        <v>4.1</v>
      </c>
      <c r="B87" s="119" t="s">
        <v>80</v>
      </c>
      <c r="C87" s="7" t="s">
        <v>106</v>
      </c>
      <c r="D87" s="8" t="s">
        <v>78</v>
      </c>
      <c r="E87" s="34">
        <f>+'2008'!E87*'SECTORES OK (2)'!$E$2</f>
        <v>34844972.96</v>
      </c>
      <c r="F87" s="34">
        <f>+'2008'!F87*'SECTORES OK (2)'!$E$2</f>
        <v>0</v>
      </c>
      <c r="G87" s="34">
        <f>+'2008'!G87*'SECTORES OK (2)'!$E$2</f>
        <v>0</v>
      </c>
      <c r="H87" s="34">
        <f>+'2008'!H87*'SECTORES OK (2)'!$E$2</f>
        <v>0</v>
      </c>
      <c r="I87" s="34">
        <f>+'2008'!I87*'SECTORES OK (2)'!$E$2</f>
        <v>0</v>
      </c>
      <c r="J87" s="34">
        <f>+'2008'!J87*'SECTORES OK (2)'!$E$2</f>
        <v>0</v>
      </c>
      <c r="K87" s="34">
        <f>+'2008'!K87*'SECTORES OK (2)'!$E$2</f>
        <v>0</v>
      </c>
      <c r="L87" s="34">
        <f>+'2008'!L87*'SECTORES OK (2)'!$E$2</f>
        <v>0</v>
      </c>
      <c r="M87" s="34">
        <f>+'2008'!M87*'SECTORES OK (2)'!$E$2</f>
        <v>0</v>
      </c>
      <c r="N87" s="34">
        <f>+'2008'!N87*'SECTORES OK (2)'!$E$2</f>
        <v>0</v>
      </c>
      <c r="O87" s="34">
        <f>SUM(E87:N87)</f>
        <v>34844972.96</v>
      </c>
      <c r="P87" s="32"/>
    </row>
    <row r="88" spans="1:16" ht="11.25">
      <c r="A88" s="109"/>
      <c r="B88" s="119"/>
      <c r="C88" s="7" t="s">
        <v>107</v>
      </c>
      <c r="D88" s="8" t="s">
        <v>79</v>
      </c>
      <c r="E88" s="34">
        <f>+'2008'!E88*'SECTORES OK (2)'!$E$2</f>
        <v>238593901.16000003</v>
      </c>
      <c r="F88" s="34">
        <f>+'2008'!F88*'SECTORES OK (2)'!$E$2</f>
        <v>0</v>
      </c>
      <c r="G88" s="34">
        <f>+'2008'!G88*'SECTORES OK (2)'!$E$2</f>
        <v>0</v>
      </c>
      <c r="H88" s="34">
        <f>+'2008'!H88*'SECTORES OK (2)'!$E$2</f>
        <v>1060000</v>
      </c>
      <c r="I88" s="34">
        <f>+'2008'!I88*'SECTORES OK (2)'!$E$2</f>
        <v>0</v>
      </c>
      <c r="J88" s="34">
        <f>+'2008'!J88*'SECTORES OK (2)'!$E$2</f>
        <v>0</v>
      </c>
      <c r="K88" s="34">
        <f>+'2008'!K88*'SECTORES OK (2)'!$E$2</f>
        <v>0</v>
      </c>
      <c r="L88" s="34">
        <f>+'2008'!L88*'SECTORES OK (2)'!$E$2</f>
        <v>0</v>
      </c>
      <c r="M88" s="34">
        <f>+'2008'!M88*'SECTORES OK (2)'!$E$2</f>
        <v>0</v>
      </c>
      <c r="N88" s="34">
        <f>+'2008'!N88*'SECTORES OK (2)'!$E$2</f>
        <v>0</v>
      </c>
      <c r="O88" s="34">
        <f>SUM(E88:N88)</f>
        <v>239653901.16000003</v>
      </c>
      <c r="P88" s="32"/>
    </row>
    <row r="89" spans="1:16" ht="11.25">
      <c r="A89" s="109"/>
      <c r="B89" s="119"/>
      <c r="C89" s="47" t="s">
        <v>243</v>
      </c>
      <c r="D89" s="51" t="s">
        <v>240</v>
      </c>
      <c r="E89" s="52">
        <f>+'2008'!E89*'SECTORES OK (2)'!$E$2</f>
        <v>84870683.98</v>
      </c>
      <c r="F89" s="52">
        <f>+'2008'!F89*'SECTORES OK (2)'!$E$2</f>
        <v>0</v>
      </c>
      <c r="G89" s="52">
        <f>+'2008'!G89*'SECTORES OK (2)'!$E$2</f>
        <v>0</v>
      </c>
      <c r="H89" s="52">
        <f>+'2008'!H89*'SECTORES OK (2)'!$E$2</f>
        <v>0</v>
      </c>
      <c r="I89" s="52">
        <f>+'2008'!I89*'SECTORES OK (2)'!$E$2</f>
        <v>0</v>
      </c>
      <c r="J89" s="52">
        <f>+'2008'!J89*'SECTORES OK (2)'!$E$2</f>
        <v>0</v>
      </c>
      <c r="K89" s="52">
        <f>+'2008'!K89*'SECTORES OK (2)'!$E$2</f>
        <v>0</v>
      </c>
      <c r="L89" s="52">
        <f>+'2008'!L89*'SECTORES OK (2)'!$E$2</f>
        <v>0</v>
      </c>
      <c r="M89" s="52">
        <f>+'2008'!M89*'SECTORES OK (2)'!$E$2</f>
        <v>0</v>
      </c>
      <c r="N89" s="52">
        <f>+'2008'!N89*'SECTORES OK (2)'!$E$2</f>
        <v>0</v>
      </c>
      <c r="O89" s="34">
        <f>SUM(E89:N89)</f>
        <v>84870683.98</v>
      </c>
      <c r="P89" s="32"/>
    </row>
    <row r="90" spans="1:16" ht="11.25">
      <c r="A90" s="65"/>
      <c r="B90" s="70"/>
      <c r="C90" s="65"/>
      <c r="D90" s="67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33"/>
      <c r="P90" s="55">
        <f>+O89+O88+O87</f>
        <v>359369558.1</v>
      </c>
    </row>
    <row r="91" spans="1:16" ht="11.25">
      <c r="A91" s="109">
        <v>4.2</v>
      </c>
      <c r="B91" s="108" t="s">
        <v>191</v>
      </c>
      <c r="C91" s="73" t="s">
        <v>108</v>
      </c>
      <c r="D91" s="64" t="s">
        <v>81</v>
      </c>
      <c r="E91" s="54">
        <f>+'2008'!E91*'SECTORES OK (2)'!$E$2</f>
        <v>74862500</v>
      </c>
      <c r="F91" s="54">
        <f>+'2008'!F91*'SECTORES OK (2)'!$E$2</f>
        <v>18550000</v>
      </c>
      <c r="G91" s="54">
        <f>+'2008'!G91*'SECTORES OK (2)'!$E$2</f>
        <v>0</v>
      </c>
      <c r="H91" s="54">
        <f>+'2008'!H91*'SECTORES OK (2)'!$E$2</f>
        <v>0</v>
      </c>
      <c r="I91" s="54">
        <f>+'2008'!I91*'SECTORES OK (2)'!$E$2</f>
        <v>0</v>
      </c>
      <c r="J91" s="54">
        <f>+'2008'!J91*'SECTORES OK (2)'!$E$2</f>
        <v>0</v>
      </c>
      <c r="K91" s="54">
        <f>+'2008'!K91*'SECTORES OK (2)'!$E$2</f>
        <v>0</v>
      </c>
      <c r="L91" s="54">
        <f>+'2008'!L91*'SECTORES OK (2)'!$E$2</f>
        <v>0</v>
      </c>
      <c r="M91" s="54">
        <f>+'2008'!M91*'SECTORES OK (2)'!$E$2</f>
        <v>0</v>
      </c>
      <c r="N91" s="54">
        <f>+'2008'!N91*'SECTORES OK (2)'!$E$2</f>
        <v>0</v>
      </c>
      <c r="O91" s="34">
        <f>SUM(E91:N91)</f>
        <v>93412500</v>
      </c>
      <c r="P91" s="32"/>
    </row>
    <row r="92" spans="1:16" ht="11.25">
      <c r="A92" s="109"/>
      <c r="B92" s="108"/>
      <c r="C92" s="50" t="s">
        <v>109</v>
      </c>
      <c r="D92" s="51" t="s">
        <v>82</v>
      </c>
      <c r="E92" s="52">
        <f>+'2008'!E92*'SECTORES OK (2)'!$E$2</f>
        <v>74862500</v>
      </c>
      <c r="F92" s="52">
        <f>+'2008'!F92*'SECTORES OK (2)'!$E$2</f>
        <v>18550000</v>
      </c>
      <c r="G92" s="52">
        <f>+'2008'!G92*'SECTORES OK (2)'!$E$2</f>
        <v>0</v>
      </c>
      <c r="H92" s="52">
        <f>+'2008'!H92*'SECTORES OK (2)'!$E$2</f>
        <v>0</v>
      </c>
      <c r="I92" s="52">
        <f>+'2008'!I92*'SECTORES OK (2)'!$E$2</f>
        <v>0</v>
      </c>
      <c r="J92" s="52">
        <f>+'2008'!J92*'SECTORES OK (2)'!$E$2</f>
        <v>0</v>
      </c>
      <c r="K92" s="52">
        <f>+'2008'!K92*'SECTORES OK (2)'!$E$2</f>
        <v>0</v>
      </c>
      <c r="L92" s="52">
        <f>+'2008'!L92*'SECTORES OK (2)'!$E$2</f>
        <v>0</v>
      </c>
      <c r="M92" s="52">
        <f>+'2008'!M92*'SECTORES OK (2)'!$E$2</f>
        <v>0</v>
      </c>
      <c r="N92" s="52">
        <f>+'2008'!N92*'SECTORES OK (2)'!$E$2</f>
        <v>0</v>
      </c>
      <c r="O92" s="34">
        <f>SUM(E92:N92)</f>
        <v>93412500</v>
      </c>
      <c r="P92" s="32"/>
    </row>
    <row r="93" spans="1:16" ht="11.25">
      <c r="A93" s="65"/>
      <c r="B93" s="70"/>
      <c r="C93" s="77"/>
      <c r="D93" s="67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33"/>
      <c r="P93" s="55">
        <f>+O91+O92</f>
        <v>186825000</v>
      </c>
    </row>
    <row r="94" spans="1:16" ht="11.25">
      <c r="A94" s="109">
        <v>4.3</v>
      </c>
      <c r="B94" s="108" t="s">
        <v>6</v>
      </c>
      <c r="C94" s="48" t="s">
        <v>110</v>
      </c>
      <c r="D94" s="64" t="s">
        <v>83</v>
      </c>
      <c r="E94" s="54">
        <f>+'2008'!E94*'SECTORES OK (2)'!$E$2</f>
        <v>0</v>
      </c>
      <c r="F94" s="54">
        <f>+'2008'!F94*'SECTORES OK (2)'!$E$2</f>
        <v>0</v>
      </c>
      <c r="G94" s="54">
        <f>+'2008'!G94*'SECTORES OK (2)'!$E$2</f>
        <v>0</v>
      </c>
      <c r="H94" s="54">
        <f>+'2008'!H94*'SECTORES OK (2)'!$E$2</f>
        <v>10600000</v>
      </c>
      <c r="I94" s="54">
        <f>+'2008'!I94*'SECTORES OK (2)'!$E$2</f>
        <v>0</v>
      </c>
      <c r="J94" s="54">
        <f>+'2008'!J94*'SECTORES OK (2)'!$E$2</f>
        <v>0</v>
      </c>
      <c r="K94" s="54">
        <f>+'2008'!K94*'SECTORES OK (2)'!$E$2</f>
        <v>0</v>
      </c>
      <c r="L94" s="54">
        <f>+'2008'!L94*'SECTORES OK (2)'!$E$2</f>
        <v>0</v>
      </c>
      <c r="M94" s="54">
        <f>+'2008'!M94*'SECTORES OK (2)'!$E$2</f>
        <v>0</v>
      </c>
      <c r="N94" s="54">
        <f>+'2008'!N94*'SECTORES OK (2)'!$E$2</f>
        <v>0</v>
      </c>
      <c r="O94" s="34">
        <f>SUM(E94:N94)</f>
        <v>10600000</v>
      </c>
      <c r="P94" s="32"/>
    </row>
    <row r="95" spans="1:16" ht="11.25">
      <c r="A95" s="109"/>
      <c r="B95" s="108"/>
      <c r="C95" s="7" t="s">
        <v>111</v>
      </c>
      <c r="D95" s="8" t="s">
        <v>84</v>
      </c>
      <c r="E95" s="34">
        <f>+'2008'!E95*'SECTORES OK (2)'!$E$2</f>
        <v>0</v>
      </c>
      <c r="F95" s="34">
        <f>+'2008'!F95*'SECTORES OK (2)'!$E$2</f>
        <v>0</v>
      </c>
      <c r="G95" s="34">
        <f>+'2008'!G95*'SECTORES OK (2)'!$E$2</f>
        <v>0</v>
      </c>
      <c r="H95" s="34">
        <f>+'2008'!H95*'SECTORES OK (2)'!$E$2</f>
        <v>4475069.84</v>
      </c>
      <c r="I95" s="34">
        <f>+'2008'!I95*'SECTORES OK (2)'!$E$2</f>
        <v>0</v>
      </c>
      <c r="J95" s="34">
        <f>+'2008'!J95*'SECTORES OK (2)'!$E$2</f>
        <v>0</v>
      </c>
      <c r="K95" s="34">
        <f>+'2008'!K95*'SECTORES OK (2)'!$E$2</f>
        <v>0</v>
      </c>
      <c r="L95" s="34">
        <f>+'2008'!L95*'SECTORES OK (2)'!$E$2</f>
        <v>0</v>
      </c>
      <c r="M95" s="34">
        <f>+'2008'!M95*'SECTORES OK (2)'!$E$2</f>
        <v>0</v>
      </c>
      <c r="N95" s="34">
        <f>+'2008'!N95*'SECTORES OK (2)'!$E$2</f>
        <v>0</v>
      </c>
      <c r="O95" s="34">
        <f>SUM(E95:N95)</f>
        <v>4475069.84</v>
      </c>
      <c r="P95" s="32"/>
    </row>
    <row r="96" spans="1:16" ht="11.25">
      <c r="A96" s="109"/>
      <c r="B96" s="108"/>
      <c r="C96" s="7" t="s">
        <v>112</v>
      </c>
      <c r="D96" s="8" t="s">
        <v>85</v>
      </c>
      <c r="E96" s="34">
        <f>+'2008'!E96*'SECTORES OK (2)'!$E$2</f>
        <v>21200000</v>
      </c>
      <c r="F96" s="34">
        <f>+'2008'!F96*'SECTORES OK (2)'!$E$2</f>
        <v>0</v>
      </c>
      <c r="G96" s="34">
        <f>+'2008'!G96*'SECTORES OK (2)'!$E$2</f>
        <v>0</v>
      </c>
      <c r="H96" s="34">
        <f>+'2008'!H96*'SECTORES OK (2)'!$E$2</f>
        <v>10600000</v>
      </c>
      <c r="I96" s="34">
        <f>+'2008'!I96*'SECTORES OK (2)'!$E$2</f>
        <v>0</v>
      </c>
      <c r="J96" s="34">
        <f>+'2008'!J96*'SECTORES OK (2)'!$E$2</f>
        <v>0</v>
      </c>
      <c r="K96" s="34">
        <f>+'2008'!K96*'SECTORES OK (2)'!$E$2</f>
        <v>0</v>
      </c>
      <c r="L96" s="34">
        <f>+'2008'!L96*'SECTORES OK (2)'!$E$2</f>
        <v>0</v>
      </c>
      <c r="M96" s="34">
        <f>+'2008'!M96*'SECTORES OK (2)'!$E$2</f>
        <v>0</v>
      </c>
      <c r="N96" s="34">
        <f>+'2008'!N96*'SECTORES OK (2)'!$E$2</f>
        <v>0</v>
      </c>
      <c r="O96" s="34">
        <f>SUM(E96:N96)</f>
        <v>31800000</v>
      </c>
      <c r="P96" s="32"/>
    </row>
    <row r="97" spans="1:16" ht="11.25">
      <c r="A97" s="109"/>
      <c r="B97" s="108"/>
      <c r="C97" s="7" t="s">
        <v>152</v>
      </c>
      <c r="D97" s="8" t="s">
        <v>86</v>
      </c>
      <c r="E97" s="34">
        <f>+'2008'!E97*'SECTORES OK (2)'!$E$2</f>
        <v>0</v>
      </c>
      <c r="F97" s="34">
        <f>+'2008'!F97*'SECTORES OK (2)'!$E$2</f>
        <v>0</v>
      </c>
      <c r="G97" s="34">
        <f>+'2008'!G97*'SECTORES OK (2)'!$E$2</f>
        <v>0</v>
      </c>
      <c r="H97" s="34">
        <f>+'2008'!H97*'SECTORES OK (2)'!$E$2</f>
        <v>0</v>
      </c>
      <c r="I97" s="34">
        <f>+'2008'!I97*'SECTORES OK (2)'!$E$2</f>
        <v>0</v>
      </c>
      <c r="J97" s="34">
        <f>+'2008'!J97*'SECTORES OK (2)'!$E$2</f>
        <v>0</v>
      </c>
      <c r="K97" s="34">
        <f>+'2008'!K97*'SECTORES OK (2)'!$E$2</f>
        <v>0</v>
      </c>
      <c r="L97" s="34">
        <f>+'2008'!L97*'SECTORES OK (2)'!$E$2</f>
        <v>0</v>
      </c>
      <c r="M97" s="34">
        <f>+'2008'!M97*'SECTORES OK (2)'!$E$2</f>
        <v>0</v>
      </c>
      <c r="N97" s="34">
        <f>+'2008'!N97*'SECTORES OK (2)'!$E$2</f>
        <v>0</v>
      </c>
      <c r="O97" s="34">
        <f>SUM(E97:N97)</f>
        <v>0</v>
      </c>
      <c r="P97" s="32"/>
    </row>
    <row r="98" spans="1:16" ht="11.25">
      <c r="A98" s="109"/>
      <c r="B98" s="108"/>
      <c r="C98" s="47" t="s">
        <v>153</v>
      </c>
      <c r="D98" s="51" t="s">
        <v>87</v>
      </c>
      <c r="E98" s="52">
        <f>+'2008'!E98*'SECTORES OK (2)'!$E$2</f>
        <v>0</v>
      </c>
      <c r="F98" s="52">
        <f>+'2008'!F98*'SECTORES OK (2)'!$E$2</f>
        <v>0</v>
      </c>
      <c r="G98" s="52">
        <f>+'2008'!G98*'SECTORES OK (2)'!$E$2</f>
        <v>0</v>
      </c>
      <c r="H98" s="52">
        <f>+'2008'!H98*'SECTORES OK (2)'!$E$2</f>
        <v>0</v>
      </c>
      <c r="I98" s="52">
        <f>+'2008'!I98*'SECTORES OK (2)'!$E$2</f>
        <v>0</v>
      </c>
      <c r="J98" s="52">
        <f>+'2008'!J98*'SECTORES OK (2)'!$E$2</f>
        <v>0</v>
      </c>
      <c r="K98" s="52">
        <f>+'2008'!K98*'SECTORES OK (2)'!$E$2</f>
        <v>0</v>
      </c>
      <c r="L98" s="52">
        <f>+'2008'!L98*'SECTORES OK (2)'!$E$2</f>
        <v>0</v>
      </c>
      <c r="M98" s="52">
        <f>+'2008'!M98*'SECTORES OK (2)'!$E$2</f>
        <v>0</v>
      </c>
      <c r="N98" s="52">
        <f>+'2008'!N98*'SECTORES OK (2)'!$E$2</f>
        <v>0</v>
      </c>
      <c r="O98" s="34">
        <f>SUM(E98:N98)</f>
        <v>0</v>
      </c>
      <c r="P98" s="32"/>
    </row>
    <row r="99" spans="1:16" ht="11.25">
      <c r="A99" s="65"/>
      <c r="B99" s="70"/>
      <c r="C99" s="65"/>
      <c r="D99" s="67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33"/>
      <c r="P99" s="55">
        <f>+O96+O95+O94</f>
        <v>46875069.84</v>
      </c>
    </row>
    <row r="100" spans="1:16" ht="11.25">
      <c r="A100" s="109">
        <v>4.4</v>
      </c>
      <c r="B100" s="108" t="s">
        <v>7</v>
      </c>
      <c r="C100" s="48" t="s">
        <v>113</v>
      </c>
      <c r="D100" s="64" t="s">
        <v>73</v>
      </c>
      <c r="E100" s="54">
        <f>+'2008'!E100*'SECTORES OK (2)'!$E$2</f>
        <v>66700628.260000005</v>
      </c>
      <c r="F100" s="54">
        <f>+'2008'!F100*'SECTORES OK (2)'!$E$2</f>
        <v>0</v>
      </c>
      <c r="G100" s="54">
        <f>+'2008'!G100*'SECTORES OK (2)'!$E$2</f>
        <v>0</v>
      </c>
      <c r="H100" s="54">
        <f>+'2008'!H100*'SECTORES OK (2)'!$E$2</f>
        <v>12720000</v>
      </c>
      <c r="I100" s="54">
        <f>+'2008'!I100*'SECTORES OK (2)'!$E$2</f>
        <v>0</v>
      </c>
      <c r="J100" s="54">
        <f>+'2008'!J100*'SECTORES OK (2)'!$E$2</f>
        <v>0</v>
      </c>
      <c r="K100" s="54">
        <f>+'2008'!K100*'SECTORES OK (2)'!$E$2</f>
        <v>0</v>
      </c>
      <c r="L100" s="54">
        <f>+'2008'!L100*'SECTORES OK (2)'!$E$2</f>
        <v>0</v>
      </c>
      <c r="M100" s="54">
        <f>+'2008'!M100*'SECTORES OK (2)'!$E$2</f>
        <v>0</v>
      </c>
      <c r="N100" s="54">
        <v>0</v>
      </c>
      <c r="O100" s="34">
        <f>SUM(E100:N100)</f>
        <v>79420628.26</v>
      </c>
      <c r="P100" s="32"/>
    </row>
    <row r="101" spans="1:16" ht="11.25">
      <c r="A101" s="109"/>
      <c r="B101" s="108"/>
      <c r="C101" s="47" t="s">
        <v>114</v>
      </c>
      <c r="D101" s="51" t="s">
        <v>75</v>
      </c>
      <c r="E101" s="52">
        <f>+'2008'!E101*'SECTORES OK (2)'!$E$2</f>
        <v>0</v>
      </c>
      <c r="F101" s="52">
        <f>+'2008'!F101*'SECTORES OK (2)'!$E$2</f>
        <v>0</v>
      </c>
      <c r="G101" s="52">
        <f>+'2008'!G101*'SECTORES OK (2)'!$E$2</f>
        <v>0</v>
      </c>
      <c r="H101" s="52">
        <f>+'2008'!H101*'SECTORES OK (2)'!$E$2</f>
        <v>0</v>
      </c>
      <c r="I101" s="52">
        <f>+'2008'!I101*'SECTORES OK (2)'!$E$2</f>
        <v>0</v>
      </c>
      <c r="J101" s="52">
        <f>+'2008'!J101*'SECTORES OK (2)'!$E$2</f>
        <v>0</v>
      </c>
      <c r="K101" s="52">
        <f>+'2008'!K101*'SECTORES OK (2)'!$E$2</f>
        <v>0</v>
      </c>
      <c r="L101" s="52">
        <f>+'2008'!L101*'SECTORES OK (2)'!$E$2</f>
        <v>0</v>
      </c>
      <c r="M101" s="52">
        <f>+'2008'!M101*'SECTORES OK (2)'!$E$2</f>
        <v>0</v>
      </c>
      <c r="N101" s="52">
        <f>+'2008'!N101*'SECTORES OK (2)'!$E$2</f>
        <v>0</v>
      </c>
      <c r="O101" s="34">
        <f>SUM(E101:N101)</f>
        <v>0</v>
      </c>
      <c r="P101" s="32"/>
    </row>
    <row r="102" spans="1:16" ht="11.25">
      <c r="A102" s="65"/>
      <c r="B102" s="70"/>
      <c r="C102" s="65"/>
      <c r="D102" s="67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33"/>
      <c r="P102" s="55">
        <f>+O100+N100</f>
        <v>79420628.26</v>
      </c>
    </row>
    <row r="103" spans="1:16" ht="11.25">
      <c r="A103" s="109">
        <v>4.5</v>
      </c>
      <c r="B103" s="108" t="s">
        <v>89</v>
      </c>
      <c r="C103" s="73" t="s">
        <v>154</v>
      </c>
      <c r="D103" s="53" t="s">
        <v>192</v>
      </c>
      <c r="E103" s="54">
        <f>+'2008'!E103*'SECTORES OK (2)'!$E$2</f>
        <v>3180000</v>
      </c>
      <c r="F103" s="54">
        <f>+'2008'!F103*'SECTORES OK (2)'!$E$2</f>
        <v>8480000</v>
      </c>
      <c r="G103" s="54">
        <f>+'2008'!G103*'SECTORES OK (2)'!$E$2</f>
        <v>0</v>
      </c>
      <c r="H103" s="54">
        <f>+'2008'!H103*'SECTORES OK (2)'!$E$2</f>
        <v>63600000</v>
      </c>
      <c r="I103" s="54">
        <f>+'2008'!I103*'SECTORES OK (2)'!$E$2</f>
        <v>0</v>
      </c>
      <c r="J103" s="54">
        <f>+'2008'!J103*'SECTORES OK (2)'!$E$2</f>
        <v>0</v>
      </c>
      <c r="K103" s="54">
        <f>+'2008'!K103*'SECTORES OK (2)'!$E$2</f>
        <v>0</v>
      </c>
      <c r="L103" s="54">
        <f>+'2008'!L103*'SECTORES OK (2)'!$E$2</f>
        <v>0</v>
      </c>
      <c r="M103" s="54">
        <f>+'2008'!M103*'SECTORES OK (2)'!$E$2</f>
        <v>0</v>
      </c>
      <c r="N103" s="54">
        <f>+'2008'!N103*'SECTORES OK (2)'!$E$2</f>
        <v>0</v>
      </c>
      <c r="O103" s="34">
        <f>SUM(E103:N103)</f>
        <v>75260000</v>
      </c>
      <c r="P103" s="32"/>
    </row>
    <row r="104" spans="1:16" ht="22.5">
      <c r="A104" s="109"/>
      <c r="B104" s="108"/>
      <c r="C104" s="42" t="s">
        <v>155</v>
      </c>
      <c r="D104" s="43" t="s">
        <v>121</v>
      </c>
      <c r="E104" s="34">
        <f>+'2008'!E104*'SECTORES OK (2)'!$E$2</f>
        <v>0</v>
      </c>
      <c r="F104" s="34">
        <f>+'2008'!F104*'SECTORES OK (2)'!$E$2</f>
        <v>0</v>
      </c>
      <c r="G104" s="34">
        <f>+'2008'!G104*'SECTORES OK (2)'!$E$2</f>
        <v>0</v>
      </c>
      <c r="H104" s="34">
        <f>+'2008'!H104*'SECTORES OK (2)'!$E$2</f>
        <v>0</v>
      </c>
      <c r="I104" s="34">
        <f>+'2008'!I104*'SECTORES OK (2)'!$E$2</f>
        <v>0</v>
      </c>
      <c r="J104" s="34">
        <f>+'2008'!J104*'SECTORES OK (2)'!$E$2</f>
        <v>0</v>
      </c>
      <c r="K104" s="34">
        <f>+'2008'!K104*'SECTORES OK (2)'!$E$2</f>
        <v>0</v>
      </c>
      <c r="L104" s="34">
        <f>+'2008'!L104*'SECTORES OK (2)'!$E$2</f>
        <v>0</v>
      </c>
      <c r="M104" s="34">
        <f>+'2008'!M104*'SECTORES OK (2)'!$E$2</f>
        <v>0</v>
      </c>
      <c r="N104" s="34">
        <f>+'2008'!N104*'SECTORES OK (2)'!$E$2</f>
        <v>0</v>
      </c>
      <c r="O104" s="34">
        <f>SUM(E104:N104)</f>
        <v>0</v>
      </c>
      <c r="P104" s="32"/>
    </row>
    <row r="105" spans="1:16" ht="11.25">
      <c r="A105" s="109"/>
      <c r="B105" s="108"/>
      <c r="C105" s="68" t="s">
        <v>194</v>
      </c>
      <c r="D105" s="75" t="s">
        <v>193</v>
      </c>
      <c r="E105" s="52">
        <f>+'2008'!E105*'SECTORES OK (2)'!$E$2</f>
        <v>0</v>
      </c>
      <c r="F105" s="52">
        <f>+'2008'!F105*'SECTORES OK (2)'!$E$2</f>
        <v>0</v>
      </c>
      <c r="G105" s="52">
        <f>+'2008'!G105*'SECTORES OK (2)'!$E$2</f>
        <v>0</v>
      </c>
      <c r="H105" s="52">
        <f>+'2008'!H105*'SECTORES OK (2)'!$E$2</f>
        <v>0</v>
      </c>
      <c r="I105" s="52">
        <f>+'2008'!I105*'SECTORES OK (2)'!$E$2</f>
        <v>0</v>
      </c>
      <c r="J105" s="52">
        <f>+'2008'!J105*'SECTORES OK (2)'!$E$2</f>
        <v>0</v>
      </c>
      <c r="K105" s="52">
        <f>+'2008'!K105*'SECTORES OK (2)'!$E$2</f>
        <v>0</v>
      </c>
      <c r="L105" s="52">
        <f>+'2008'!L105*'SECTORES OK (2)'!$E$2</f>
        <v>0</v>
      </c>
      <c r="M105" s="52">
        <f>+'2008'!M105*'SECTORES OK (2)'!$E$2</f>
        <v>0</v>
      </c>
      <c r="N105" s="52">
        <f>+'2008'!N105*'SECTORES OK (2)'!$E$2</f>
        <v>0</v>
      </c>
      <c r="O105" s="34">
        <f>SUM(E105:N105)</f>
        <v>0</v>
      </c>
      <c r="P105" s="32"/>
    </row>
    <row r="106" spans="1:16" ht="11.25">
      <c r="A106" s="65"/>
      <c r="B106" s="70"/>
      <c r="C106" s="56"/>
      <c r="D106" s="66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33"/>
      <c r="P106" s="55">
        <f>+O105+O104+O103</f>
        <v>75260000</v>
      </c>
    </row>
    <row r="107" spans="1:16" ht="11.25">
      <c r="A107" s="109">
        <v>4.6</v>
      </c>
      <c r="B107" s="107" t="s">
        <v>8</v>
      </c>
      <c r="C107" s="48" t="s">
        <v>156</v>
      </c>
      <c r="D107" s="80" t="s">
        <v>205</v>
      </c>
      <c r="E107" s="54">
        <f>+'2008'!E107*'SECTORES OK (2)'!$E$2</f>
        <v>138976803.52</v>
      </c>
      <c r="F107" s="54">
        <f>+'2008'!F107*'SECTORES OK (2)'!$E$2</f>
        <v>68921630.36</v>
      </c>
      <c r="G107" s="54">
        <f>+'2008'!G107*'SECTORES OK (2)'!$E$2</f>
        <v>0</v>
      </c>
      <c r="H107" s="54">
        <f>+'2008'!H107*'SECTORES OK (2)'!$E$2</f>
        <v>145432000</v>
      </c>
      <c r="I107" s="54">
        <f>+'2008'!I107*'SECTORES OK (2)'!$E$2</f>
        <v>0</v>
      </c>
      <c r="J107" s="54">
        <f>+'2008'!J107*'SECTORES OK (2)'!$E$2</f>
        <v>0</v>
      </c>
      <c r="K107" s="54">
        <f>+'2008'!K107*'SECTORES OK (2)'!$E$2</f>
        <v>0</v>
      </c>
      <c r="L107" s="54">
        <f>+'2008'!L107*'SECTORES OK (2)'!$E$2</f>
        <v>0</v>
      </c>
      <c r="M107" s="54">
        <f>+'2008'!M107*'SECTORES OK (2)'!$E$2</f>
        <v>0</v>
      </c>
      <c r="N107" s="54">
        <f>+'2008'!N107*'SECTORES OK (2)'!$E$2</f>
        <v>0</v>
      </c>
      <c r="O107" s="34">
        <f>SUM(E107:N107)</f>
        <v>353330433.88</v>
      </c>
      <c r="P107" s="32"/>
    </row>
    <row r="108" spans="1:16" ht="11.25">
      <c r="A108" s="109"/>
      <c r="B108" s="107"/>
      <c r="C108" s="7" t="s">
        <v>197</v>
      </c>
      <c r="D108" s="46" t="s">
        <v>242</v>
      </c>
      <c r="E108" s="34">
        <f>+'2008'!E108*'SECTORES OK (2)'!$E$2</f>
        <v>0</v>
      </c>
      <c r="F108" s="34">
        <f>+'2008'!F108*'SECTORES OK (2)'!$E$2</f>
        <v>0</v>
      </c>
      <c r="G108" s="34">
        <f>+'2008'!G108*'SECTORES OK (2)'!$E$2</f>
        <v>0</v>
      </c>
      <c r="H108" s="34">
        <f>+'2008'!H108*'SECTORES OK (2)'!$E$2</f>
        <v>0</v>
      </c>
      <c r="I108" s="34">
        <f>+'2008'!I108*'SECTORES OK (2)'!$E$2</f>
        <v>0</v>
      </c>
      <c r="J108" s="34">
        <f>+'2008'!J108*'SECTORES OK (2)'!$E$2</f>
        <v>0</v>
      </c>
      <c r="K108" s="34">
        <f>+'2008'!K108*'SECTORES OK (2)'!$E$2</f>
        <v>0</v>
      </c>
      <c r="L108" s="34">
        <f>+'2008'!L108*'SECTORES OK (2)'!$E$2</f>
        <v>0</v>
      </c>
      <c r="M108" s="34">
        <f>+'2008'!M108*'SECTORES OK (2)'!$E$2</f>
        <v>0</v>
      </c>
      <c r="N108" s="34">
        <f>+'2008'!N108*'SECTORES OK (2)'!$E$2</f>
        <v>0</v>
      </c>
      <c r="O108" s="34">
        <f>SUM(E108:N108)</f>
        <v>0</v>
      </c>
      <c r="P108" s="32"/>
    </row>
    <row r="109" spans="1:16" ht="11.25">
      <c r="A109" s="109"/>
      <c r="B109" s="107"/>
      <c r="C109" s="7" t="s">
        <v>198</v>
      </c>
      <c r="D109" s="46" t="s">
        <v>206</v>
      </c>
      <c r="E109" s="34">
        <f>+'2008'!E109*'SECTORES OK (2)'!$E$2</f>
        <v>0</v>
      </c>
      <c r="F109" s="34">
        <f>+'2008'!F109*'SECTORES OK (2)'!$E$2</f>
        <v>0</v>
      </c>
      <c r="G109" s="34">
        <f>+'2008'!G109*'SECTORES OK (2)'!$E$2</f>
        <v>0</v>
      </c>
      <c r="H109" s="34">
        <f>+'2008'!H109*'SECTORES OK (2)'!$E$2</f>
        <v>0</v>
      </c>
      <c r="I109" s="34">
        <f>+'2008'!I109*'SECTORES OK (2)'!$E$2</f>
        <v>0</v>
      </c>
      <c r="J109" s="34">
        <f>+'2008'!J109*'SECTORES OK (2)'!$E$2</f>
        <v>0</v>
      </c>
      <c r="K109" s="34">
        <f>+'2008'!K109*'SECTORES OK (2)'!$E$2</f>
        <v>0</v>
      </c>
      <c r="L109" s="34">
        <f>+'2008'!L109*'SECTORES OK (2)'!$E$2</f>
        <v>0</v>
      </c>
      <c r="M109" s="34">
        <f>+'2008'!M109*'SECTORES OK (2)'!$E$2</f>
        <v>0</v>
      </c>
      <c r="N109" s="34">
        <f>+'2008'!N109*'SECTORES OK (2)'!$E$2</f>
        <v>0</v>
      </c>
      <c r="O109" s="34">
        <f>SUM(E109:N109)</f>
        <v>0</v>
      </c>
      <c r="P109" s="32"/>
    </row>
    <row r="110" spans="1:16" ht="11.25">
      <c r="A110" s="109"/>
      <c r="B110" s="107"/>
      <c r="C110" s="7" t="s">
        <v>199</v>
      </c>
      <c r="D110" s="46" t="s">
        <v>196</v>
      </c>
      <c r="E110" s="34">
        <f>+'2008'!E110*'SECTORES OK (2)'!$E$2</f>
        <v>0</v>
      </c>
      <c r="F110" s="34">
        <f>+'2008'!F110*'SECTORES OK (2)'!$E$2</f>
        <v>0</v>
      </c>
      <c r="G110" s="34">
        <f>+'2008'!G110*'SECTORES OK (2)'!$E$2</f>
        <v>0</v>
      </c>
      <c r="H110" s="34">
        <f>+'2008'!H110*'SECTORES OK (2)'!$E$2</f>
        <v>0</v>
      </c>
      <c r="I110" s="34">
        <f>+'2008'!I110*'SECTORES OK (2)'!$E$2</f>
        <v>0</v>
      </c>
      <c r="J110" s="34">
        <f>+'2008'!J110*'SECTORES OK (2)'!$E$2</f>
        <v>0</v>
      </c>
      <c r="K110" s="34">
        <f>+'2008'!K110*'SECTORES OK (2)'!$E$2</f>
        <v>0</v>
      </c>
      <c r="L110" s="34">
        <f>+'2008'!L110*'SECTORES OK (2)'!$E$2</f>
        <v>0</v>
      </c>
      <c r="M110" s="34">
        <f>+'2008'!M110*'SECTORES OK (2)'!$E$2</f>
        <v>0</v>
      </c>
      <c r="N110" s="34">
        <f>+'2008'!N110*'SECTORES OK (2)'!$E$2</f>
        <v>0</v>
      </c>
      <c r="O110" s="34">
        <f>SUM(E110:N110)</f>
        <v>0</v>
      </c>
      <c r="P110" s="32"/>
    </row>
    <row r="111" spans="1:16" ht="11.25">
      <c r="A111" s="109"/>
      <c r="B111" s="107"/>
      <c r="C111" s="47" t="s">
        <v>241</v>
      </c>
      <c r="D111" s="79" t="s">
        <v>195</v>
      </c>
      <c r="E111" s="52">
        <f>+'2008'!E111*'SECTORES OK (2)'!$E$2</f>
        <v>10600000</v>
      </c>
      <c r="F111" s="52">
        <f>+'2008'!F111*'SECTORES OK (2)'!$E$2</f>
        <v>0</v>
      </c>
      <c r="G111" s="52">
        <f>+'2008'!G111*'SECTORES OK (2)'!$E$2</f>
        <v>0</v>
      </c>
      <c r="H111" s="52">
        <f>+'2008'!H111*'SECTORES OK (2)'!$E$2</f>
        <v>0</v>
      </c>
      <c r="I111" s="52">
        <f>+'2008'!I111*'SECTORES OK (2)'!$E$2</f>
        <v>0</v>
      </c>
      <c r="J111" s="52">
        <f>+'2008'!J111*'SECTORES OK (2)'!$E$2</f>
        <v>0</v>
      </c>
      <c r="K111" s="52">
        <f>+'2008'!K111*'SECTORES OK (2)'!$E$2</f>
        <v>0</v>
      </c>
      <c r="L111" s="52">
        <f>+'2008'!L111*'SECTORES OK (2)'!$E$2</f>
        <v>0</v>
      </c>
      <c r="M111" s="52">
        <f>+'2008'!M111*'SECTORES OK (2)'!$E$2</f>
        <v>0</v>
      </c>
      <c r="N111" s="52">
        <f>+'2008'!N111*'SECTORES OK (2)'!$E$2</f>
        <v>0</v>
      </c>
      <c r="O111" s="34">
        <f>SUM(E111:N111)</f>
        <v>10600000</v>
      </c>
      <c r="P111" s="32"/>
    </row>
    <row r="112" spans="1:16" ht="11.25">
      <c r="A112" s="65"/>
      <c r="B112" s="66"/>
      <c r="C112" s="65"/>
      <c r="D112" s="81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33"/>
      <c r="P112" s="55">
        <f>+O111+O107</f>
        <v>363930433.88</v>
      </c>
    </row>
    <row r="113" spans="1:16" ht="11.25">
      <c r="A113" s="109">
        <v>4.7</v>
      </c>
      <c r="B113" s="108" t="s">
        <v>77</v>
      </c>
      <c r="C113" s="73" t="s">
        <v>157</v>
      </c>
      <c r="D113" s="84" t="s">
        <v>200</v>
      </c>
      <c r="E113" s="54">
        <f>+'2008'!E113*'SECTORES OK (2)'!$E$2</f>
        <v>0</v>
      </c>
      <c r="F113" s="54">
        <f>+'2008'!F113*'SECTORES OK (2)'!$E$2</f>
        <v>0</v>
      </c>
      <c r="G113" s="54">
        <f>+'2008'!G113*'SECTORES OK (2)'!$E$2</f>
        <v>0</v>
      </c>
      <c r="H113" s="54">
        <f>+'2008'!H113*'SECTORES OK (2)'!$E$2</f>
        <v>2120000</v>
      </c>
      <c r="I113" s="54">
        <f>+'2008'!I113*'SECTORES OK (2)'!$E$2</f>
        <v>0</v>
      </c>
      <c r="J113" s="54">
        <f>+'2008'!J113*'SECTORES OK (2)'!$E$2</f>
        <v>0</v>
      </c>
      <c r="K113" s="54">
        <f>+'2008'!K113*'SECTORES OK (2)'!$E$2</f>
        <v>0</v>
      </c>
      <c r="L113" s="54">
        <f>+'2008'!L113*'SECTORES OK (2)'!$E$2</f>
        <v>0</v>
      </c>
      <c r="M113" s="54">
        <f>+'2008'!M113*'SECTORES OK (2)'!$E$2</f>
        <v>0</v>
      </c>
      <c r="N113" s="54">
        <f>+'2008'!N113*'SECTORES OK (2)'!$E$2</f>
        <v>0</v>
      </c>
      <c r="O113" s="34">
        <f>SUM(E113:N113)</f>
        <v>2120000</v>
      </c>
      <c r="P113" s="32"/>
    </row>
    <row r="114" spans="1:16" ht="11.25">
      <c r="A114" s="109"/>
      <c r="B114" s="108"/>
      <c r="C114" s="42" t="s">
        <v>158</v>
      </c>
      <c r="D114" s="8" t="s">
        <v>9</v>
      </c>
      <c r="E114" s="34">
        <f>+'2008'!E114*'SECTORES OK (2)'!$E$2</f>
        <v>6360000</v>
      </c>
      <c r="F114" s="34">
        <f>+'2008'!F114*'SECTORES OK (2)'!$E$2</f>
        <v>0</v>
      </c>
      <c r="G114" s="34">
        <f>+'2008'!G114*'SECTORES OK (2)'!$E$2</f>
        <v>0</v>
      </c>
      <c r="H114" s="34">
        <f>+'2008'!H114*'SECTORES OK (2)'!$E$2</f>
        <v>19080000</v>
      </c>
      <c r="I114" s="34">
        <f>+'2008'!I114*'SECTORES OK (2)'!$E$2</f>
        <v>0</v>
      </c>
      <c r="J114" s="34">
        <f>+'2008'!J114*'SECTORES OK (2)'!$E$2</f>
        <v>0</v>
      </c>
      <c r="K114" s="34">
        <f>+'2008'!K114*'SECTORES OK (2)'!$E$2</f>
        <v>0</v>
      </c>
      <c r="L114" s="34">
        <f>+'2008'!L114*'SECTORES OK (2)'!$E$2</f>
        <v>0</v>
      </c>
      <c r="M114" s="34">
        <f>+'2008'!M114*'SECTORES OK (2)'!$E$2</f>
        <v>0</v>
      </c>
      <c r="N114" s="34">
        <f>+'2008'!N114*'SECTORES OK (2)'!$E$2</f>
        <v>0</v>
      </c>
      <c r="O114" s="34">
        <f>SUM(E114:N114)</f>
        <v>25440000</v>
      </c>
      <c r="P114" s="32"/>
    </row>
    <row r="115" spans="1:16" ht="22.5">
      <c r="A115" s="109"/>
      <c r="B115" s="108"/>
      <c r="C115" s="9" t="s">
        <v>201</v>
      </c>
      <c r="D115" s="8" t="s">
        <v>88</v>
      </c>
      <c r="E115" s="34">
        <f>+'2008'!E115*'SECTORES OK (2)'!$E$2</f>
        <v>0</v>
      </c>
      <c r="F115" s="34">
        <f>+'2008'!F115*'SECTORES OK (2)'!$E$2</f>
        <v>0</v>
      </c>
      <c r="G115" s="34">
        <f>+'2008'!G115*'SECTORES OK (2)'!$E$2</f>
        <v>0</v>
      </c>
      <c r="H115" s="34">
        <f>+'2008'!H115*'SECTORES OK (2)'!$E$2</f>
        <v>42400000</v>
      </c>
      <c r="I115" s="34">
        <f>+'2008'!I115*'SECTORES OK (2)'!$E$2</f>
        <v>0</v>
      </c>
      <c r="J115" s="34">
        <f>+'2008'!J115*'SECTORES OK (2)'!$E$2</f>
        <v>0</v>
      </c>
      <c r="K115" s="34">
        <f>+'2008'!K115*'SECTORES OK (2)'!$E$2</f>
        <v>0</v>
      </c>
      <c r="L115" s="34">
        <f>+'2008'!L115*'SECTORES OK (2)'!$E$2</f>
        <v>0</v>
      </c>
      <c r="M115" s="34">
        <f>+'2008'!M115*'SECTORES OK (2)'!$E$2</f>
        <v>0</v>
      </c>
      <c r="N115" s="34">
        <f>+'2008'!N115*'SECTORES OK (2)'!$E$2</f>
        <v>0</v>
      </c>
      <c r="O115" s="34">
        <f>SUM(E115:N115)</f>
        <v>42400000</v>
      </c>
      <c r="P115" s="32">
        <f>+O115+O114+O113</f>
        <v>69960000</v>
      </c>
    </row>
    <row r="116" spans="1:16" ht="22.5">
      <c r="A116" s="47">
        <v>4.8</v>
      </c>
      <c r="B116" s="49" t="s">
        <v>10</v>
      </c>
      <c r="C116" s="47" t="s">
        <v>159</v>
      </c>
      <c r="D116" s="51" t="s">
        <v>10</v>
      </c>
      <c r="E116" s="52">
        <v>2000000</v>
      </c>
      <c r="F116" s="52">
        <f>+'2008'!F116*'SECTORES OK (2)'!$E$2</f>
        <v>0</v>
      </c>
      <c r="G116" s="52">
        <f>+'2008'!G116*'SECTORES OK (2)'!$E$2</f>
        <v>0</v>
      </c>
      <c r="H116" s="52">
        <f>+'2008'!H116*'SECTORES OK (2)'!$E$2</f>
        <v>0</v>
      </c>
      <c r="I116" s="52">
        <f>+'2008'!I116*'SECTORES OK (2)'!$E$2</f>
        <v>0</v>
      </c>
      <c r="J116" s="52">
        <f>+'2008'!J116*'SECTORES OK (2)'!$E$2</f>
        <v>0</v>
      </c>
      <c r="K116" s="52">
        <f>+'2008'!K116*'SECTORES OK (2)'!$E$2</f>
        <v>0</v>
      </c>
      <c r="L116" s="52">
        <f>+'2008'!L116*'SECTORES OK (2)'!$E$2</f>
        <v>0</v>
      </c>
      <c r="M116" s="52">
        <f>+'2008'!M116*'SECTORES OK (2)'!$E$2</f>
        <v>0</v>
      </c>
      <c r="N116" s="52">
        <f>+'2008'!N116*'SECTORES OK (2)'!$E$2</f>
        <v>0</v>
      </c>
      <c r="O116" s="34">
        <f>SUM(E116:N116)</f>
        <v>2000000</v>
      </c>
      <c r="P116" s="32"/>
    </row>
    <row r="117" spans="1:16" ht="11.25">
      <c r="A117" s="57"/>
      <c r="B117" s="82"/>
      <c r="C117" s="57"/>
      <c r="D117" s="59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32"/>
      <c r="P117" s="63">
        <f>+O116</f>
        <v>2000000</v>
      </c>
    </row>
    <row r="118" spans="1:16" ht="11.25">
      <c r="A118" s="85"/>
      <c r="B118" s="83"/>
      <c r="C118" s="60"/>
      <c r="D118" s="86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33"/>
      <c r="P118" s="62"/>
    </row>
    <row r="119" spans="1:16" ht="12.75">
      <c r="A119" s="24">
        <v>5</v>
      </c>
      <c r="B119" s="19" t="s">
        <v>11</v>
      </c>
      <c r="C119" s="10"/>
      <c r="D119" s="18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33"/>
      <c r="P119" s="33"/>
    </row>
    <row r="120" spans="1:16" ht="11.25">
      <c r="A120" s="109">
        <v>5.1</v>
      </c>
      <c r="B120" s="107" t="s">
        <v>90</v>
      </c>
      <c r="C120" s="7" t="s">
        <v>160</v>
      </c>
      <c r="D120" s="41" t="s">
        <v>95</v>
      </c>
      <c r="E120" s="34">
        <v>1120000</v>
      </c>
      <c r="F120" s="34">
        <f>+'2008'!F120*'SECTORES OK (2)'!$E$2</f>
        <v>6360000</v>
      </c>
      <c r="G120" s="34">
        <f>+'2008'!G120*'SECTORES OK (2)'!$E$2</f>
        <v>0</v>
      </c>
      <c r="H120" s="34">
        <f>+'2008'!H120*'SECTORES OK (2)'!$E$2</f>
        <v>0</v>
      </c>
      <c r="I120" s="34">
        <f>+'2008'!I120*'SECTORES OK (2)'!$E$2</f>
        <v>0</v>
      </c>
      <c r="J120" s="34">
        <f>+'2008'!J120*'SECTORES OK (2)'!$E$2</f>
        <v>0</v>
      </c>
      <c r="K120" s="34">
        <f>+'2008'!K120*'SECTORES OK (2)'!$E$2</f>
        <v>0</v>
      </c>
      <c r="L120" s="34">
        <f>+'2008'!L120*'SECTORES OK (2)'!$E$2</f>
        <v>0</v>
      </c>
      <c r="M120" s="34">
        <f>+'2008'!M120*'SECTORES OK (2)'!$E$2</f>
        <v>0</v>
      </c>
      <c r="N120" s="34">
        <f>+'2008'!N120*'SECTORES OK (2)'!$E$2</f>
        <v>0</v>
      </c>
      <c r="O120" s="34">
        <f>SUM(E120:N120)</f>
        <v>7480000</v>
      </c>
      <c r="P120" s="33"/>
    </row>
    <row r="121" spans="1:16" ht="11.25">
      <c r="A121" s="109"/>
      <c r="B121" s="107"/>
      <c r="C121" s="7" t="s">
        <v>161</v>
      </c>
      <c r="D121" s="41" t="s">
        <v>97</v>
      </c>
      <c r="E121" s="34">
        <v>1120000</v>
      </c>
      <c r="F121" s="34">
        <f>+'2008'!F121*'SECTORES OK (2)'!$E$2</f>
        <v>0</v>
      </c>
      <c r="G121" s="34">
        <f>+'2008'!G121*'SECTORES OK (2)'!$E$2</f>
        <v>0</v>
      </c>
      <c r="H121" s="34">
        <f>+'2008'!H121*'SECTORES OK (2)'!$E$2</f>
        <v>0</v>
      </c>
      <c r="I121" s="34">
        <f>+'2008'!I121*'SECTORES OK (2)'!$E$2</f>
        <v>0</v>
      </c>
      <c r="J121" s="34">
        <f>+'2008'!J121*'SECTORES OK (2)'!$E$2</f>
        <v>0</v>
      </c>
      <c r="K121" s="34">
        <f>+'2008'!K121*'SECTORES OK (2)'!$E$2</f>
        <v>0</v>
      </c>
      <c r="L121" s="34">
        <f>+'2008'!L121*'SECTORES OK (2)'!$E$2</f>
        <v>0</v>
      </c>
      <c r="M121" s="34">
        <f>+'2008'!M121*'SECTORES OK (2)'!$E$2</f>
        <v>0</v>
      </c>
      <c r="N121" s="34">
        <f>+'2008'!N121*'SECTORES OK (2)'!$E$2</f>
        <v>0</v>
      </c>
      <c r="O121" s="34">
        <f>SUM(E121:N121)</f>
        <v>1120000</v>
      </c>
      <c r="P121" s="33"/>
    </row>
    <row r="122" spans="1:16" ht="11.25">
      <c r="A122" s="109"/>
      <c r="B122" s="107"/>
      <c r="C122" s="7" t="s">
        <v>162</v>
      </c>
      <c r="D122" s="41" t="s">
        <v>96</v>
      </c>
      <c r="E122" s="34">
        <f>+'2008'!E122*'SECTORES OK (2)'!$E$2</f>
        <v>12720000</v>
      </c>
      <c r="F122" s="34">
        <f>+'2008'!F122*'SECTORES OK (2)'!$E$2</f>
        <v>0</v>
      </c>
      <c r="G122" s="34">
        <f>+'2008'!G122*'SECTORES OK (2)'!$E$2</f>
        <v>0</v>
      </c>
      <c r="H122" s="34">
        <f>+'2008'!H122*'SECTORES OK (2)'!$E$2</f>
        <v>0</v>
      </c>
      <c r="I122" s="34">
        <f>+'2008'!I122*'SECTORES OK (2)'!$E$2</f>
        <v>0</v>
      </c>
      <c r="J122" s="34">
        <f>+'2008'!J122*'SECTORES OK (2)'!$E$2</f>
        <v>0</v>
      </c>
      <c r="K122" s="34">
        <f>+'2008'!K122*'SECTORES OK (2)'!$E$2</f>
        <v>0</v>
      </c>
      <c r="L122" s="34">
        <f>+'2008'!L122*'SECTORES OK (2)'!$E$2</f>
        <v>0</v>
      </c>
      <c r="M122" s="34">
        <f>+'2008'!M122*'SECTORES OK (2)'!$E$2</f>
        <v>0</v>
      </c>
      <c r="N122" s="34">
        <f>+'2008'!N122*'SECTORES OK (2)'!$E$2</f>
        <v>0</v>
      </c>
      <c r="O122" s="34">
        <f>SUM(E122:N122)</f>
        <v>12720000</v>
      </c>
      <c r="P122" s="33"/>
    </row>
    <row r="123" spans="1:16" ht="11.25">
      <c r="A123" s="109"/>
      <c r="B123" s="107"/>
      <c r="C123" s="47" t="s">
        <v>163</v>
      </c>
      <c r="D123" s="72" t="s">
        <v>98</v>
      </c>
      <c r="E123" s="52">
        <f>+'2008'!E123*'SECTORES OK (2)'!$E$2</f>
        <v>2120000</v>
      </c>
      <c r="F123" s="52">
        <f>+'2008'!F123*'SECTORES OK (2)'!$E$2</f>
        <v>0</v>
      </c>
      <c r="G123" s="52">
        <f>+'2008'!G123*'SECTORES OK (2)'!$E$2</f>
        <v>0</v>
      </c>
      <c r="H123" s="52">
        <f>+'2008'!H123*'SECTORES OK (2)'!$E$2</f>
        <v>0</v>
      </c>
      <c r="I123" s="52">
        <f>+'2008'!I123*'SECTORES OK (2)'!$E$2</f>
        <v>0</v>
      </c>
      <c r="J123" s="52">
        <f>+'2008'!J123*'SECTORES OK (2)'!$E$2</f>
        <v>0</v>
      </c>
      <c r="K123" s="52">
        <f>+'2008'!K123*'SECTORES OK (2)'!$E$2</f>
        <v>0</v>
      </c>
      <c r="L123" s="52">
        <f>+'2008'!L123*'SECTORES OK (2)'!$E$2</f>
        <v>0</v>
      </c>
      <c r="M123" s="52">
        <f>+'2008'!M123*'SECTORES OK (2)'!$E$2</f>
        <v>0</v>
      </c>
      <c r="N123" s="52">
        <f>+'2008'!N123*'SECTORES OK (2)'!$E$2</f>
        <v>0</v>
      </c>
      <c r="O123" s="34">
        <f>SUM(E123:N123)</f>
        <v>2120000</v>
      </c>
      <c r="P123" s="33"/>
    </row>
    <row r="124" spans="1:16" ht="11.25">
      <c r="A124" s="65"/>
      <c r="B124" s="66"/>
      <c r="C124" s="65"/>
      <c r="D124" s="67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33"/>
      <c r="P124" s="55">
        <f>+O123+O122+O121+O120</f>
        <v>23440000</v>
      </c>
    </row>
    <row r="125" spans="1:16" ht="11.25">
      <c r="A125" s="109">
        <v>5.2</v>
      </c>
      <c r="B125" s="107" t="s">
        <v>207</v>
      </c>
      <c r="C125" s="48" t="s">
        <v>164</v>
      </c>
      <c r="D125" s="87" t="s">
        <v>94</v>
      </c>
      <c r="E125" s="54">
        <f>+'2008'!E125*'SECTORES OK (2)'!$E$2</f>
        <v>15370000</v>
      </c>
      <c r="F125" s="54">
        <f>+'2008'!F125*'SECTORES OK (2)'!$E$2</f>
        <v>0</v>
      </c>
      <c r="G125" s="54">
        <f>+'2008'!G125*'SECTORES OK (2)'!$E$2</f>
        <v>0</v>
      </c>
      <c r="H125" s="54">
        <f>+'2008'!H125*'SECTORES OK (2)'!$E$2</f>
        <v>0</v>
      </c>
      <c r="I125" s="54">
        <f>+'2008'!I125*'SECTORES OK (2)'!$E$2</f>
        <v>0</v>
      </c>
      <c r="J125" s="54">
        <f>+'2008'!J125*'SECTORES OK (2)'!$E$2</f>
        <v>0</v>
      </c>
      <c r="K125" s="54">
        <f>+'2008'!K125*'SECTORES OK (2)'!$E$2</f>
        <v>0</v>
      </c>
      <c r="L125" s="54">
        <f>+'2008'!L125*'SECTORES OK (2)'!$E$2</f>
        <v>0</v>
      </c>
      <c r="M125" s="54">
        <f>+'2008'!M125*'SECTORES OK (2)'!$E$2</f>
        <v>0</v>
      </c>
      <c r="N125" s="54">
        <f>+'2008'!N125*'SECTORES OK (2)'!$E$2</f>
        <v>0</v>
      </c>
      <c r="O125" s="34">
        <f aca="true" t="shared" si="1" ref="O125:O131">SUM(E125:N125)</f>
        <v>15370000</v>
      </c>
      <c r="P125" s="33"/>
    </row>
    <row r="126" spans="1:16" ht="11.25">
      <c r="A126" s="109"/>
      <c r="B126" s="107"/>
      <c r="C126" s="7" t="s">
        <v>165</v>
      </c>
      <c r="D126" s="41" t="s">
        <v>44</v>
      </c>
      <c r="E126" s="34">
        <f>+'2008'!E126*'SECTORES OK (2)'!$E$2</f>
        <v>0</v>
      </c>
      <c r="F126" s="34">
        <f>+'2008'!F126*'SECTORES OK (2)'!$E$2</f>
        <v>0</v>
      </c>
      <c r="G126" s="34">
        <f>+'2008'!G126*'SECTORES OK (2)'!$E$2</f>
        <v>0</v>
      </c>
      <c r="H126" s="34">
        <f>+'2008'!H126*'SECTORES OK (2)'!$E$2</f>
        <v>48524930.160000004</v>
      </c>
      <c r="I126" s="34">
        <f>+'2008'!I126*'SECTORES OK (2)'!$E$2</f>
        <v>0</v>
      </c>
      <c r="J126" s="34">
        <f>+'2008'!J126*'SECTORES OK (2)'!$E$2</f>
        <v>0</v>
      </c>
      <c r="K126" s="34">
        <f>+'2008'!K126*'SECTORES OK (2)'!$E$2</f>
        <v>0</v>
      </c>
      <c r="L126" s="34">
        <f>+'2008'!L126*'SECTORES OK (2)'!$E$2</f>
        <v>0</v>
      </c>
      <c r="M126" s="34">
        <f>+'2008'!M126*'SECTORES OK (2)'!$E$2</f>
        <v>0</v>
      </c>
      <c r="N126" s="34">
        <f>+'2008'!N126*'SECTORES OK (2)'!$E$2</f>
        <v>0</v>
      </c>
      <c r="O126" s="34">
        <f t="shared" si="1"/>
        <v>48524930.160000004</v>
      </c>
      <c r="P126" s="33"/>
    </row>
    <row r="127" spans="1:16" ht="11.25">
      <c r="A127" s="109"/>
      <c r="B127" s="107"/>
      <c r="C127" s="7" t="s">
        <v>166</v>
      </c>
      <c r="D127" s="41" t="s">
        <v>45</v>
      </c>
      <c r="E127" s="34">
        <f>+'2008'!E127*'SECTORES OK (2)'!$E$2</f>
        <v>1060000</v>
      </c>
      <c r="F127" s="34">
        <f>+'2008'!F127*'SECTORES OK (2)'!$E$2</f>
        <v>0</v>
      </c>
      <c r="G127" s="34">
        <f>+'2008'!G127*'SECTORES OK (2)'!$E$2</f>
        <v>0</v>
      </c>
      <c r="H127" s="34">
        <f>+'2008'!H127*'SECTORES OK (2)'!$E$2</f>
        <v>0</v>
      </c>
      <c r="I127" s="34">
        <f>+'2008'!I127*'SECTORES OK (2)'!$E$2</f>
        <v>0</v>
      </c>
      <c r="J127" s="34">
        <f>+'2008'!J127*'SECTORES OK (2)'!$E$2</f>
        <v>0</v>
      </c>
      <c r="K127" s="34">
        <f>+'2008'!K127*'SECTORES OK (2)'!$E$2</f>
        <v>0</v>
      </c>
      <c r="L127" s="34">
        <f>+'2008'!L127*'SECTORES OK (2)'!$E$2</f>
        <v>0</v>
      </c>
      <c r="M127" s="34">
        <f>+'2008'!M127*'SECTORES OK (2)'!$E$2</f>
        <v>0</v>
      </c>
      <c r="N127" s="34">
        <f>+'2008'!N127*'SECTORES OK (2)'!$E$2</f>
        <v>0</v>
      </c>
      <c r="O127" s="34">
        <f t="shared" si="1"/>
        <v>1060000</v>
      </c>
      <c r="P127" s="33"/>
    </row>
    <row r="128" spans="1:16" ht="19.5" customHeight="1">
      <c r="A128" s="109"/>
      <c r="B128" s="107"/>
      <c r="C128" s="7" t="s">
        <v>167</v>
      </c>
      <c r="D128" s="41" t="s">
        <v>150</v>
      </c>
      <c r="E128" s="34">
        <f>+'2008'!E128*'SECTORES OK (2)'!$E$2</f>
        <v>1060000</v>
      </c>
      <c r="F128" s="34">
        <f>+'2008'!F128*'SECTORES OK (2)'!$E$2</f>
        <v>0</v>
      </c>
      <c r="G128" s="34">
        <f>+'2008'!G128*'SECTORES OK (2)'!$E$2</f>
        <v>0</v>
      </c>
      <c r="H128" s="34">
        <f>+'2008'!H128*'SECTORES OK (2)'!$E$2</f>
        <v>0</v>
      </c>
      <c r="I128" s="34">
        <f>+'2008'!I128*'SECTORES OK (2)'!$E$2</f>
        <v>0</v>
      </c>
      <c r="J128" s="34">
        <f>+'2008'!J128*'SECTORES OK (2)'!$E$2</f>
        <v>0</v>
      </c>
      <c r="K128" s="34">
        <f>+'2008'!K128*'SECTORES OK (2)'!$E$2</f>
        <v>0</v>
      </c>
      <c r="L128" s="34">
        <f>+'2008'!L128*'SECTORES OK (2)'!$E$2</f>
        <v>0</v>
      </c>
      <c r="M128" s="34">
        <f>+'2008'!M128*'SECTORES OK (2)'!$E$2</f>
        <v>0</v>
      </c>
      <c r="N128" s="34">
        <f>+'2008'!N128*'SECTORES OK (2)'!$E$2</f>
        <v>0</v>
      </c>
      <c r="O128" s="34">
        <f t="shared" si="1"/>
        <v>1060000</v>
      </c>
      <c r="P128" s="33"/>
    </row>
    <row r="129" spans="1:16" ht="18" customHeight="1">
      <c r="A129" s="109"/>
      <c r="B129" s="107"/>
      <c r="C129" s="7" t="s">
        <v>168</v>
      </c>
      <c r="D129" s="41" t="s">
        <v>93</v>
      </c>
      <c r="E129" s="34">
        <f>+'2008'!E129*'SECTORES OK (2)'!$E$2</f>
        <v>7420000</v>
      </c>
      <c r="F129" s="34">
        <f>+'2008'!F129*'SECTORES OK (2)'!$E$2</f>
        <v>3180000</v>
      </c>
      <c r="G129" s="34">
        <f>+'2008'!G129*'SECTORES OK (2)'!$E$2</f>
        <v>0</v>
      </c>
      <c r="H129" s="34">
        <f>+'2008'!H129*'SECTORES OK (2)'!$E$2</f>
        <v>0</v>
      </c>
      <c r="I129" s="34">
        <f>+'2008'!I129*'SECTORES OK (2)'!$E$2</f>
        <v>0</v>
      </c>
      <c r="J129" s="34">
        <f>+'2008'!J129*'SECTORES OK (2)'!$E$2</f>
        <v>0</v>
      </c>
      <c r="K129" s="34">
        <f>+'2008'!K129*'SECTORES OK (2)'!$E$2</f>
        <v>0</v>
      </c>
      <c r="L129" s="34">
        <f>+'2008'!L129*'SECTORES OK (2)'!$E$2</f>
        <v>0</v>
      </c>
      <c r="M129" s="34">
        <f>+'2008'!M129*'SECTORES OK (2)'!$E$2</f>
        <v>0</v>
      </c>
      <c r="N129" s="34">
        <f>+'2008'!N129*'SECTORES OK (2)'!$E$2</f>
        <v>0</v>
      </c>
      <c r="O129" s="34">
        <f t="shared" si="1"/>
        <v>10600000</v>
      </c>
      <c r="P129" s="33"/>
    </row>
    <row r="130" spans="1:16" ht="12.75" customHeight="1">
      <c r="A130" s="109"/>
      <c r="B130" s="107"/>
      <c r="C130" s="7" t="s">
        <v>225</v>
      </c>
      <c r="D130" s="41" t="s">
        <v>219</v>
      </c>
      <c r="E130" s="34">
        <f>+'2008'!E130*'SECTORES OK (2)'!$E$2</f>
        <v>5300000</v>
      </c>
      <c r="F130" s="34">
        <f>+'2008'!F130*'SECTORES OK (2)'!$E$2</f>
        <v>0</v>
      </c>
      <c r="G130" s="34">
        <f>+'2008'!G130*'SECTORES OK (2)'!$E$2</f>
        <v>0</v>
      </c>
      <c r="H130" s="34">
        <f>+'2008'!H130*'SECTORES OK (2)'!$E$2</f>
        <v>0</v>
      </c>
      <c r="I130" s="34">
        <f>+'2008'!I130*'SECTORES OK (2)'!$E$2</f>
        <v>0</v>
      </c>
      <c r="J130" s="34">
        <f>+'2008'!J130*'SECTORES OK (2)'!$E$2</f>
        <v>0</v>
      </c>
      <c r="K130" s="34">
        <f>+'2008'!K130*'SECTORES OK (2)'!$E$2</f>
        <v>0</v>
      </c>
      <c r="L130" s="34">
        <f>+'2008'!L130*'SECTORES OK (2)'!$E$2</f>
        <v>0</v>
      </c>
      <c r="M130" s="34">
        <f>+'2008'!M130*'SECTORES OK (2)'!$E$2</f>
        <v>0</v>
      </c>
      <c r="N130" s="34">
        <f>+'2008'!N130*'SECTORES OK (2)'!$E$2</f>
        <v>0</v>
      </c>
      <c r="O130" s="34">
        <f t="shared" si="1"/>
        <v>5300000</v>
      </c>
      <c r="P130" s="33"/>
    </row>
    <row r="131" spans="1:16" ht="17.25" customHeight="1">
      <c r="A131" s="109"/>
      <c r="B131" s="107"/>
      <c r="C131" s="47" t="s">
        <v>226</v>
      </c>
      <c r="D131" s="72" t="s">
        <v>220</v>
      </c>
      <c r="E131" s="52">
        <f>+'2008'!E131*'SECTORES OK (2)'!$E$2</f>
        <v>5300000</v>
      </c>
      <c r="F131" s="52">
        <f>+'2008'!F131*'SECTORES OK (2)'!$E$2</f>
        <v>0</v>
      </c>
      <c r="G131" s="52">
        <f>+'2008'!G131*'SECTORES OK (2)'!$E$2</f>
        <v>0</v>
      </c>
      <c r="H131" s="52">
        <f>+'2008'!H131*'SECTORES OK (2)'!$E$2</f>
        <v>0</v>
      </c>
      <c r="I131" s="52">
        <f>+'2008'!I131*'SECTORES OK (2)'!$E$2</f>
        <v>0</v>
      </c>
      <c r="J131" s="52">
        <f>+'2008'!J131*'SECTORES OK (2)'!$E$2</f>
        <v>0</v>
      </c>
      <c r="K131" s="52">
        <f>+'2008'!K131*'SECTORES OK (2)'!$E$2</f>
        <v>0</v>
      </c>
      <c r="L131" s="52">
        <f>+'2008'!L131*'SECTORES OK (2)'!$E$2</f>
        <v>0</v>
      </c>
      <c r="M131" s="52">
        <f>+'2008'!M131*'SECTORES OK (2)'!$E$2</f>
        <v>0</v>
      </c>
      <c r="N131" s="52">
        <f>+'2008'!N131*'SECTORES OK (2)'!$E$2</f>
        <v>0</v>
      </c>
      <c r="O131" s="34">
        <f t="shared" si="1"/>
        <v>5300000</v>
      </c>
      <c r="P131" s="33"/>
    </row>
    <row r="132" spans="1:16" ht="11.25">
      <c r="A132" s="65"/>
      <c r="B132" s="66"/>
      <c r="C132" s="74"/>
      <c r="D132" s="67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33"/>
      <c r="P132" s="55">
        <f>+O131+O130+O129+O128+O127+O126+O125</f>
        <v>87214930.16</v>
      </c>
    </row>
    <row r="133" spans="1:16" ht="11.25">
      <c r="A133" s="109">
        <v>5.3</v>
      </c>
      <c r="B133" s="107" t="s">
        <v>91</v>
      </c>
      <c r="C133" s="48" t="s">
        <v>169</v>
      </c>
      <c r="D133" s="87" t="s">
        <v>101</v>
      </c>
      <c r="E133" s="54">
        <f>+'2008'!E133*'SECTORES OK (2)'!$E$2</f>
        <v>10600000</v>
      </c>
      <c r="F133" s="54">
        <f>+'2008'!F133*'SECTORES OK (2)'!$E$2</f>
        <v>0</v>
      </c>
      <c r="G133" s="54">
        <f>+'2008'!G133*'SECTORES OK (2)'!$E$2</f>
        <v>0</v>
      </c>
      <c r="H133" s="54">
        <f>+'2008'!H133*'SECTORES OK (2)'!$E$2</f>
        <v>0</v>
      </c>
      <c r="I133" s="54">
        <f>+'2008'!I133*'SECTORES OK (2)'!$E$2</f>
        <v>0</v>
      </c>
      <c r="J133" s="54">
        <f>+'2008'!J133*'SECTORES OK (2)'!$E$2</f>
        <v>0</v>
      </c>
      <c r="K133" s="54">
        <f>+'2008'!K133*'SECTORES OK (2)'!$E$2</f>
        <v>0</v>
      </c>
      <c r="L133" s="54">
        <f>+'2008'!L133*'SECTORES OK (2)'!$E$2</f>
        <v>0</v>
      </c>
      <c r="M133" s="54">
        <f>+'2008'!M133*'SECTORES OK (2)'!$E$2</f>
        <v>0</v>
      </c>
      <c r="N133" s="54">
        <f>+'2008'!N133*'SECTORES OK (2)'!$E$2</f>
        <v>0</v>
      </c>
      <c r="O133" s="34">
        <f>SUM(E133:N133)</f>
        <v>10600000</v>
      </c>
      <c r="P133" s="33"/>
    </row>
    <row r="134" spans="1:16" ht="11.25">
      <c r="A134" s="109"/>
      <c r="B134" s="107"/>
      <c r="C134" s="7" t="s">
        <v>170</v>
      </c>
      <c r="D134" s="41" t="s">
        <v>102</v>
      </c>
      <c r="E134" s="34">
        <f>+'2008'!E134*'SECTORES OK (2)'!$E$2</f>
        <v>1060000</v>
      </c>
      <c r="F134" s="34">
        <f>+'2008'!F134*'SECTORES OK (2)'!$E$2</f>
        <v>0</v>
      </c>
      <c r="G134" s="34">
        <f>+'2008'!G134*'SECTORES OK (2)'!$E$2</f>
        <v>0</v>
      </c>
      <c r="H134" s="34">
        <f>+'2008'!H134*'SECTORES OK (2)'!$E$2</f>
        <v>0</v>
      </c>
      <c r="I134" s="34">
        <f>+'2008'!I134*'SECTORES OK (2)'!$E$2</f>
        <v>0</v>
      </c>
      <c r="J134" s="34">
        <f>+'2008'!J134*'SECTORES OK (2)'!$E$2</f>
        <v>0</v>
      </c>
      <c r="K134" s="34">
        <f>+'2008'!K134*'SECTORES OK (2)'!$E$2</f>
        <v>0</v>
      </c>
      <c r="L134" s="34">
        <f>+'2008'!L134*'SECTORES OK (2)'!$E$2</f>
        <v>0</v>
      </c>
      <c r="M134" s="34">
        <f>+'2008'!M134*'SECTORES OK (2)'!$E$2</f>
        <v>0</v>
      </c>
      <c r="N134" s="34">
        <f>+'2008'!N134*'SECTORES OK (2)'!$E$2</f>
        <v>0</v>
      </c>
      <c r="O134" s="34">
        <f>SUM(E134:N134)</f>
        <v>1060000</v>
      </c>
      <c r="P134" s="33"/>
    </row>
    <row r="135" spans="1:16" ht="11.25">
      <c r="A135" s="109"/>
      <c r="B135" s="107"/>
      <c r="C135" s="47" t="s">
        <v>171</v>
      </c>
      <c r="D135" s="72" t="s">
        <v>103</v>
      </c>
      <c r="E135" s="52">
        <f>+'2008'!E135*'SECTORES OK (2)'!$E$2</f>
        <v>6890000</v>
      </c>
      <c r="F135" s="52">
        <f>+'2008'!F135*'SECTORES OK (2)'!$E$2</f>
        <v>0</v>
      </c>
      <c r="G135" s="52">
        <f>+'2008'!G135*'SECTORES OK (2)'!$E$2</f>
        <v>0</v>
      </c>
      <c r="H135" s="52">
        <f>+'2008'!H135*'SECTORES OK (2)'!$E$2</f>
        <v>0</v>
      </c>
      <c r="I135" s="52">
        <f>+'2008'!I135*'SECTORES OK (2)'!$E$2</f>
        <v>0</v>
      </c>
      <c r="J135" s="52">
        <f>+'2008'!J135*'SECTORES OK (2)'!$E$2</f>
        <v>0</v>
      </c>
      <c r="K135" s="52">
        <f>+'2008'!K135*'SECTORES OK (2)'!$E$2</f>
        <v>0</v>
      </c>
      <c r="L135" s="52">
        <f>+'2008'!L135*'SECTORES OK (2)'!$E$2</f>
        <v>0</v>
      </c>
      <c r="M135" s="52">
        <f>+'2008'!M135*'SECTORES OK (2)'!$E$2</f>
        <v>0</v>
      </c>
      <c r="N135" s="52">
        <f>+'2008'!N135*'SECTORES OK (2)'!$E$2</f>
        <v>0</v>
      </c>
      <c r="O135" s="34">
        <f>SUM(E135:N135)</f>
        <v>6890000</v>
      </c>
      <c r="P135" s="33"/>
    </row>
    <row r="136" spans="1:16" ht="11.25">
      <c r="A136" s="65"/>
      <c r="B136" s="66"/>
      <c r="C136" s="65"/>
      <c r="D136" s="71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33"/>
      <c r="P136" s="55">
        <f>+O135+O134+O133</f>
        <v>18550000</v>
      </c>
    </row>
    <row r="137" spans="1:16" ht="11.25">
      <c r="A137" s="109">
        <v>5.4</v>
      </c>
      <c r="B137" s="107" t="s">
        <v>92</v>
      </c>
      <c r="C137" s="48" t="s">
        <v>172</v>
      </c>
      <c r="D137" s="87" t="s">
        <v>99</v>
      </c>
      <c r="E137" s="54">
        <f>+'2008'!E137*'SECTORES OK (2)'!$E$2</f>
        <v>3180000</v>
      </c>
      <c r="F137" s="54">
        <f>+'2008'!F137*'SECTORES OK (2)'!$E$2</f>
        <v>0</v>
      </c>
      <c r="G137" s="54">
        <f>+'2008'!G137*'SECTORES OK (2)'!$E$2</f>
        <v>0</v>
      </c>
      <c r="H137" s="54">
        <f>+'2008'!H137*'SECTORES OK (2)'!$E$2</f>
        <v>0</v>
      </c>
      <c r="I137" s="54">
        <f>+'2008'!I137*'SECTORES OK (2)'!$E$2</f>
        <v>0</v>
      </c>
      <c r="J137" s="54">
        <f>+'2008'!J137*'SECTORES OK (2)'!$E$2</f>
        <v>0</v>
      </c>
      <c r="K137" s="54">
        <f>+'2008'!K137*'SECTORES OK (2)'!$E$2</f>
        <v>0</v>
      </c>
      <c r="L137" s="54">
        <f>+'2008'!L137*'SECTORES OK (2)'!$E$2</f>
        <v>0</v>
      </c>
      <c r="M137" s="54">
        <f>+'2008'!M137*'SECTORES OK (2)'!$E$2</f>
        <v>0</v>
      </c>
      <c r="N137" s="54">
        <f>+'2008'!N137*'SECTORES OK (2)'!$E$2</f>
        <v>0</v>
      </c>
      <c r="O137" s="34">
        <f>SUM(E137:N137)</f>
        <v>3180000</v>
      </c>
      <c r="P137" s="33"/>
    </row>
    <row r="138" spans="1:16" ht="11.25">
      <c r="A138" s="109"/>
      <c r="B138" s="107"/>
      <c r="C138" s="7" t="s">
        <v>173</v>
      </c>
      <c r="D138" s="41" t="s">
        <v>100</v>
      </c>
      <c r="E138" s="34">
        <f>+'2008'!E138*'SECTORES OK (2)'!$E$2</f>
        <v>10600000</v>
      </c>
      <c r="F138" s="34">
        <f>+'2008'!F138*'SECTORES OK (2)'!$E$2</f>
        <v>0</v>
      </c>
      <c r="G138" s="34">
        <f>+'2008'!G138*'SECTORES OK (2)'!$E$2</f>
        <v>0</v>
      </c>
      <c r="H138" s="34">
        <f>+'2008'!H138*'SECTORES OK (2)'!$E$2</f>
        <v>0</v>
      </c>
      <c r="I138" s="34">
        <f>+'2008'!I138*'SECTORES OK (2)'!$E$2</f>
        <v>0</v>
      </c>
      <c r="J138" s="34">
        <f>+'2008'!J138*'SECTORES OK (2)'!$E$2</f>
        <v>0</v>
      </c>
      <c r="K138" s="34">
        <f>+'2008'!K138*'SECTORES OK (2)'!$E$2</f>
        <v>0</v>
      </c>
      <c r="L138" s="34">
        <f>+'2008'!L138*'SECTORES OK (2)'!$E$2</f>
        <v>0</v>
      </c>
      <c r="M138" s="34">
        <f>+'2008'!M138*'SECTORES OK (2)'!$E$2</f>
        <v>0</v>
      </c>
      <c r="N138" s="34">
        <f>+'2008'!N138*'SECTORES OK (2)'!$E$2</f>
        <v>0</v>
      </c>
      <c r="O138" s="34">
        <f>SUM(E138:N138)</f>
        <v>10600000</v>
      </c>
      <c r="P138" s="33"/>
    </row>
    <row r="139" spans="1:16" ht="11.25">
      <c r="A139" s="16"/>
      <c r="B139" s="16"/>
      <c r="C139" s="5"/>
      <c r="D139" s="5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2">
        <f>+O138+O137</f>
        <v>13780000</v>
      </c>
    </row>
    <row r="140" spans="5:16" ht="11.25"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1.25">
      <c r="A141" s="10"/>
      <c r="B141" s="18"/>
      <c r="C141" s="10"/>
      <c r="D141" s="5"/>
      <c r="E141" s="33"/>
      <c r="F141" s="5"/>
      <c r="G141" s="5"/>
      <c r="H141" s="32"/>
      <c r="I141" s="5"/>
      <c r="J141" s="5"/>
      <c r="K141" s="32"/>
      <c r="L141" s="5"/>
      <c r="M141" s="5"/>
      <c r="N141" s="5"/>
      <c r="O141" s="5"/>
      <c r="P141" s="5"/>
    </row>
    <row r="142" spans="1:16" ht="11.25">
      <c r="A142" s="10"/>
      <c r="B142" s="18"/>
      <c r="C142" s="10"/>
      <c r="D142" s="5"/>
      <c r="E142" s="33"/>
      <c r="F142" s="5"/>
      <c r="G142" s="5"/>
      <c r="H142" s="32"/>
      <c r="I142" s="5"/>
      <c r="J142" s="5"/>
      <c r="K142" s="32"/>
      <c r="L142" s="5"/>
      <c r="M142" s="5"/>
      <c r="N142" s="5"/>
      <c r="O142" s="5"/>
      <c r="P142" s="5"/>
    </row>
    <row r="143" spans="5:11" ht="11.25">
      <c r="E143" s="32"/>
      <c r="F143" s="32"/>
      <c r="H143" s="32"/>
      <c r="K143" s="32"/>
    </row>
    <row r="144" spans="5:11" ht="11.25">
      <c r="E144" s="32"/>
      <c r="H144" s="32"/>
      <c r="K144" s="32"/>
    </row>
    <row r="145" spans="5:11" ht="11.25">
      <c r="E145" s="32"/>
      <c r="F145" s="32"/>
      <c r="H145" s="32"/>
      <c r="K145" s="32"/>
    </row>
    <row r="146" spans="5:15" ht="11.25">
      <c r="E146" s="32"/>
      <c r="F146" s="32"/>
      <c r="H146" s="32"/>
      <c r="K146" s="32"/>
      <c r="O146" s="32"/>
    </row>
    <row r="147" spans="5:11" ht="11.25">
      <c r="E147" s="32"/>
      <c r="H147" s="32"/>
      <c r="K147" s="32"/>
    </row>
    <row r="148" spans="5:11" ht="11.25">
      <c r="E148" s="32"/>
      <c r="F148" s="32"/>
      <c r="G148" s="32"/>
      <c r="H148" s="32"/>
      <c r="K148" s="32"/>
    </row>
    <row r="149" spans="5:11" ht="11.25">
      <c r="E149" s="32"/>
      <c r="H149" s="32"/>
      <c r="K149" s="32"/>
    </row>
    <row r="150" spans="5:11" ht="11.25">
      <c r="E150" s="32"/>
      <c r="H150" s="32"/>
      <c r="K150" s="32"/>
    </row>
    <row r="151" spans="5:11" ht="11.25">
      <c r="E151" s="32"/>
      <c r="H151" s="32"/>
      <c r="K151" s="32"/>
    </row>
    <row r="152" spans="5:11" ht="11.25">
      <c r="E152" s="32"/>
      <c r="F152" s="32"/>
      <c r="H152" s="32"/>
      <c r="K152" s="32"/>
    </row>
    <row r="153" spans="5:11" ht="11.25">
      <c r="E153" s="32"/>
      <c r="H153" s="32"/>
      <c r="K153" s="32"/>
    </row>
    <row r="154" spans="5:16" ht="11.25">
      <c r="E154" s="32"/>
      <c r="F154" s="32"/>
      <c r="H154" s="32"/>
      <c r="K154" s="32"/>
      <c r="O154" s="5"/>
      <c r="P154" s="5"/>
    </row>
    <row r="155" spans="5:16" ht="11.25">
      <c r="E155" s="32"/>
      <c r="F155" s="32"/>
      <c r="H155" s="32"/>
      <c r="K155" s="32"/>
      <c r="O155" s="5"/>
      <c r="P155" s="5"/>
    </row>
    <row r="156" spans="5:16" ht="11.25">
      <c r="E156" s="32"/>
      <c r="H156" s="32"/>
      <c r="K156" s="32"/>
      <c r="O156" s="5"/>
      <c r="P156" s="5"/>
    </row>
    <row r="157" spans="6:16" ht="11.25">
      <c r="F157" s="32"/>
      <c r="H157" s="32"/>
      <c r="O157" s="5"/>
      <c r="P157" s="5"/>
    </row>
    <row r="158" spans="5:16" ht="11.25">
      <c r="E158" s="32"/>
      <c r="F158" s="32"/>
      <c r="H158" s="32"/>
      <c r="K158" s="32"/>
      <c r="O158" s="5"/>
      <c r="P158" s="5"/>
    </row>
    <row r="159" spans="8:16" ht="11.25">
      <c r="H159" s="32"/>
      <c r="O159" s="5"/>
      <c r="P159" s="5"/>
    </row>
    <row r="160" spans="5:16" ht="11.25">
      <c r="E160" s="32"/>
      <c r="H160" s="32"/>
      <c r="O160" s="5"/>
      <c r="P160" s="5"/>
    </row>
    <row r="161" spans="5:16" ht="11.25">
      <c r="E161" s="32"/>
      <c r="F161" s="32"/>
      <c r="H161" s="32"/>
      <c r="K161" s="32"/>
      <c r="O161" s="5"/>
      <c r="P161" s="5"/>
    </row>
    <row r="162" spans="15:16" ht="11.25">
      <c r="O162" s="5"/>
      <c r="P162" s="5"/>
    </row>
    <row r="163" spans="5:16" ht="11.25">
      <c r="E163" s="32"/>
      <c r="F163" s="32"/>
      <c r="H163" s="32"/>
      <c r="K163" s="32"/>
      <c r="O163" s="33"/>
      <c r="P163" s="5"/>
    </row>
    <row r="164" spans="15:16" ht="11.25">
      <c r="O164" s="5"/>
      <c r="P164" s="5"/>
    </row>
    <row r="165" spans="6:16" ht="11.25">
      <c r="F165" s="32"/>
      <c r="H165" s="32"/>
      <c r="O165" s="33"/>
      <c r="P165" s="5"/>
    </row>
    <row r="166" spans="8:16" ht="11.25">
      <c r="H166" s="32"/>
      <c r="O166" s="5"/>
      <c r="P166" s="5"/>
    </row>
    <row r="167" spans="6:16" ht="11.25">
      <c r="F167" s="32"/>
      <c r="H167" s="32"/>
      <c r="O167" s="5"/>
      <c r="P167" s="5"/>
    </row>
    <row r="168" spans="15:16" ht="11.25">
      <c r="O168" s="5"/>
      <c r="P168" s="5"/>
    </row>
    <row r="169" spans="15:16" ht="11.25">
      <c r="O169" s="5"/>
      <c r="P169" s="5"/>
    </row>
    <row r="170" spans="15:16" ht="11.25">
      <c r="O170" s="5"/>
      <c r="P170" s="5"/>
    </row>
  </sheetData>
  <sheetProtection/>
  <mergeCells count="52">
    <mergeCell ref="A100:A101"/>
    <mergeCell ref="B100:B101"/>
    <mergeCell ref="A103:A105"/>
    <mergeCell ref="B103:B105"/>
    <mergeCell ref="A43:A46"/>
    <mergeCell ref="B43:B46"/>
    <mergeCell ref="B52:B54"/>
    <mergeCell ref="B48:B50"/>
    <mergeCell ref="A63:A69"/>
    <mergeCell ref="B63:B69"/>
    <mergeCell ref="A107:A111"/>
    <mergeCell ref="B107:B111"/>
    <mergeCell ref="A137:A138"/>
    <mergeCell ref="B137:B138"/>
    <mergeCell ref="A120:A123"/>
    <mergeCell ref="B120:B123"/>
    <mergeCell ref="A125:A131"/>
    <mergeCell ref="B125:B131"/>
    <mergeCell ref="A133:A135"/>
    <mergeCell ref="B133:B135"/>
    <mergeCell ref="A113:A115"/>
    <mergeCell ref="B113:B115"/>
    <mergeCell ref="A22:A24"/>
    <mergeCell ref="A32:A35"/>
    <mergeCell ref="A94:A98"/>
    <mergeCell ref="B94:B98"/>
    <mergeCell ref="A91:A92"/>
    <mergeCell ref="B91:B92"/>
    <mergeCell ref="B71:B73"/>
    <mergeCell ref="B56:B59"/>
    <mergeCell ref="B22:B24"/>
    <mergeCell ref="B32:B35"/>
    <mergeCell ref="A26:A30"/>
    <mergeCell ref="B37:B39"/>
    <mergeCell ref="A48:A50"/>
    <mergeCell ref="A56:A59"/>
    <mergeCell ref="A19:A20"/>
    <mergeCell ref="A6:A9"/>
    <mergeCell ref="B6:B9"/>
    <mergeCell ref="A11:A15"/>
    <mergeCell ref="B11:B15"/>
    <mergeCell ref="B19:B20"/>
    <mergeCell ref="B81:B83"/>
    <mergeCell ref="B26:B30"/>
    <mergeCell ref="A75:A79"/>
    <mergeCell ref="B75:B79"/>
    <mergeCell ref="A87:A89"/>
    <mergeCell ref="B87:B89"/>
    <mergeCell ref="A37:A39"/>
    <mergeCell ref="A81:A83"/>
    <mergeCell ref="A52:A54"/>
    <mergeCell ref="A71:A73"/>
  </mergeCells>
  <printOptions horizontalCentered="1" verticalCentered="1"/>
  <pageMargins left="0.1968503937007874" right="0" top="1.1811023622047245" bottom="0.7874015748031497" header="0" footer="0"/>
  <pageSetup horizontalDpi="300" verticalDpi="300" orientation="landscape" scale="65" r:id="rId1"/>
  <headerFooter alignWithMargins="0">
    <oddHeader>&amp;C&amp;"Lucida Calligraphy,Negrita Cursiva"&amp;11REPUBLICA DE COLOMBIA
Departamento de Caldas
Municipio de Samaná
Acuerdo 004 de 2008
Plan Plurianual de Inversiones 2009</oddHeader>
    <oddFooter>&amp;C&amp;"Lucida Calligraphy,Negrita Cursiva"&amp;11Plan de Desarrollo 2008-2011
"La Alcaldía de la Reconciliación"</oddFooter>
  </headerFooter>
  <rowBreaks count="2" manualBreakCount="2">
    <brk id="51" max="255" man="1"/>
    <brk id="1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P170"/>
  <sheetViews>
    <sheetView view="pageBreakPreview" zoomScale="60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13.00390625" defaultRowHeight="12.75"/>
  <cols>
    <col min="1" max="1" width="5.421875" style="2" customWidth="1"/>
    <col min="2" max="2" width="21.00390625" style="2" customWidth="1"/>
    <col min="3" max="3" width="4.7109375" style="1" customWidth="1"/>
    <col min="4" max="4" width="34.140625" style="1" customWidth="1"/>
    <col min="5" max="5" width="12.421875" style="1" customWidth="1"/>
    <col min="6" max="6" width="12.28125" style="1" customWidth="1"/>
    <col min="7" max="7" width="9.28125" style="1" customWidth="1"/>
    <col min="8" max="8" width="9.7109375" style="1" customWidth="1"/>
    <col min="9" max="9" width="11.421875" style="1" customWidth="1"/>
    <col min="10" max="11" width="11.8515625" style="1" customWidth="1"/>
    <col min="12" max="13" width="11.7109375" style="1" customWidth="1"/>
    <col min="14" max="14" width="12.28125" style="1" customWidth="1"/>
    <col min="15" max="15" width="12.00390625" style="1" customWidth="1"/>
    <col min="16" max="16" width="11.8515625" style="1" customWidth="1"/>
    <col min="17" max="16384" width="13.00390625" style="1" customWidth="1"/>
  </cols>
  <sheetData>
    <row r="2" spans="3:16" ht="11.25">
      <c r="C2" s="21"/>
      <c r="O2" s="37" t="s">
        <v>227</v>
      </c>
      <c r="P2" s="88" t="s">
        <v>228</v>
      </c>
    </row>
    <row r="3" spans="1:16" s="3" customFormat="1" ht="23.25" customHeight="1">
      <c r="A3" s="6" t="s">
        <v>13</v>
      </c>
      <c r="B3" s="27" t="s">
        <v>174</v>
      </c>
      <c r="C3" s="6" t="s">
        <v>13</v>
      </c>
      <c r="D3" s="22" t="s">
        <v>12</v>
      </c>
      <c r="E3" s="6" t="s">
        <v>213</v>
      </c>
      <c r="F3" s="6" t="s">
        <v>214</v>
      </c>
      <c r="G3" s="6" t="s">
        <v>224</v>
      </c>
      <c r="H3" s="6" t="s">
        <v>215</v>
      </c>
      <c r="I3" s="6" t="s">
        <v>221</v>
      </c>
      <c r="J3" s="6" t="s">
        <v>222</v>
      </c>
      <c r="K3" s="6" t="s">
        <v>229</v>
      </c>
      <c r="L3" s="6" t="s">
        <v>216</v>
      </c>
      <c r="M3" s="6" t="s">
        <v>223</v>
      </c>
      <c r="N3" s="6" t="s">
        <v>244</v>
      </c>
      <c r="O3" s="35" t="s">
        <v>218</v>
      </c>
      <c r="P3" s="89" t="s">
        <v>218</v>
      </c>
    </row>
    <row r="4" spans="1:4" s="4" customFormat="1" ht="11.25">
      <c r="A4" s="23"/>
      <c r="B4" s="23"/>
      <c r="C4" s="23"/>
      <c r="D4" s="23"/>
    </row>
    <row r="5" spans="1:16" s="4" customFormat="1" ht="12.75">
      <c r="A5" s="23">
        <v>1</v>
      </c>
      <c r="B5" s="25" t="s">
        <v>14</v>
      </c>
      <c r="C5" s="26"/>
      <c r="D5" s="26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1.25">
      <c r="A6" s="109">
        <v>1.1</v>
      </c>
      <c r="B6" s="115" t="s">
        <v>0</v>
      </c>
      <c r="C6" s="7" t="s">
        <v>15</v>
      </c>
      <c r="D6" s="8" t="s">
        <v>16</v>
      </c>
      <c r="E6" s="34">
        <v>2575241731</v>
      </c>
      <c r="F6" s="34"/>
      <c r="G6" s="34"/>
      <c r="H6" s="34"/>
      <c r="I6" s="34">
        <v>150000000</v>
      </c>
      <c r="J6" s="34"/>
      <c r="K6" s="34">
        <f>20000000+25000000</f>
        <v>45000000</v>
      </c>
      <c r="L6" s="34">
        <v>230000000</v>
      </c>
      <c r="M6" s="34">
        <v>3155541644</v>
      </c>
      <c r="N6" s="34"/>
      <c r="O6" s="34">
        <f>SUM(E6:N6)</f>
        <v>6155783375</v>
      </c>
      <c r="P6" s="32"/>
    </row>
    <row r="7" spans="1:16" ht="11.25">
      <c r="A7" s="109"/>
      <c r="B7" s="115"/>
      <c r="C7" s="7" t="s">
        <v>17</v>
      </c>
      <c r="D7" s="8" t="s">
        <v>18</v>
      </c>
      <c r="E7" s="34">
        <f>203358363-800000-18000000</f>
        <v>184558363</v>
      </c>
      <c r="F7" s="34">
        <f>40000000-5000000-8000000</f>
        <v>27000000</v>
      </c>
      <c r="G7" s="34">
        <v>8000000</v>
      </c>
      <c r="H7" s="34">
        <f>61000000-5000000</f>
        <v>56000000</v>
      </c>
      <c r="I7" s="34"/>
      <c r="J7" s="34"/>
      <c r="K7" s="34">
        <f>20000000+25000000</f>
        <v>45000000</v>
      </c>
      <c r="L7" s="34"/>
      <c r="M7" s="34"/>
      <c r="N7" s="34"/>
      <c r="O7" s="34">
        <f>SUM(E7:N7)</f>
        <v>320558363</v>
      </c>
      <c r="P7" s="32"/>
    </row>
    <row r="8" spans="1:16" ht="11.25">
      <c r="A8" s="109"/>
      <c r="B8" s="115"/>
      <c r="C8" s="7" t="s">
        <v>19</v>
      </c>
      <c r="D8" s="8" t="s">
        <v>20</v>
      </c>
      <c r="E8" s="34"/>
      <c r="F8" s="34">
        <v>5000000</v>
      </c>
      <c r="G8" s="34"/>
      <c r="H8" s="34">
        <v>5000000</v>
      </c>
      <c r="I8" s="34"/>
      <c r="J8" s="34"/>
      <c r="K8" s="34">
        <v>2001000</v>
      </c>
      <c r="L8" s="34"/>
      <c r="M8" s="34"/>
      <c r="N8" s="34"/>
      <c r="O8" s="34">
        <f>SUM(E8:N8)</f>
        <v>12001000</v>
      </c>
      <c r="P8" s="32"/>
    </row>
    <row r="9" spans="1:16" ht="11.25">
      <c r="A9" s="109"/>
      <c r="B9" s="115"/>
      <c r="C9" s="7" t="s">
        <v>21</v>
      </c>
      <c r="D9" s="8" t="s">
        <v>22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>
        <f>SUM(E9:N9)</f>
        <v>0</v>
      </c>
      <c r="P9" s="32"/>
    </row>
    <row r="10" spans="1:16" s="5" customFormat="1" ht="11.25">
      <c r="A10" s="10"/>
      <c r="B10" s="16"/>
      <c r="C10" s="10"/>
      <c r="D10" s="11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90">
        <f>O6+O7+O8+O9</f>
        <v>6488342738</v>
      </c>
    </row>
    <row r="11" spans="1:16" ht="24" customHeight="1">
      <c r="A11" s="109">
        <v>1.2</v>
      </c>
      <c r="B11" s="108" t="s">
        <v>1</v>
      </c>
      <c r="C11" s="7" t="s">
        <v>23</v>
      </c>
      <c r="D11" s="8" t="s">
        <v>24</v>
      </c>
      <c r="E11" s="34">
        <f>148783323+40000000-2500000-1000000</f>
        <v>185283323</v>
      </c>
      <c r="F11" s="9"/>
      <c r="G11" s="9"/>
      <c r="H11" s="34">
        <v>1000000</v>
      </c>
      <c r="I11" s="34"/>
      <c r="J11" s="34"/>
      <c r="K11" s="34"/>
      <c r="L11" s="34"/>
      <c r="M11" s="34"/>
      <c r="N11" s="34"/>
      <c r="O11" s="34">
        <f>SUM(E11:N11)</f>
        <v>186283323</v>
      </c>
      <c r="P11" s="32"/>
    </row>
    <row r="12" spans="1:16" ht="11.25">
      <c r="A12" s="109"/>
      <c r="B12" s="108"/>
      <c r="C12" s="7" t="s">
        <v>25</v>
      </c>
      <c r="D12" s="38" t="s">
        <v>26</v>
      </c>
      <c r="E12" s="34">
        <v>30000000</v>
      </c>
      <c r="F12" s="34"/>
      <c r="G12" s="34"/>
      <c r="H12" s="34"/>
      <c r="I12" s="34"/>
      <c r="J12" s="34"/>
      <c r="K12" s="34"/>
      <c r="L12" s="34">
        <v>45368889</v>
      </c>
      <c r="M12" s="34"/>
      <c r="N12" s="34"/>
      <c r="O12" s="34">
        <f>SUM(E12:N12)</f>
        <v>75368889</v>
      </c>
      <c r="P12" s="32"/>
    </row>
    <row r="13" spans="1:16" ht="22.5">
      <c r="A13" s="109"/>
      <c r="B13" s="108"/>
      <c r="C13" s="7" t="s">
        <v>27</v>
      </c>
      <c r="D13" s="8" t="s">
        <v>122</v>
      </c>
      <c r="E13" s="34">
        <v>180000000</v>
      </c>
      <c r="F13" s="34"/>
      <c r="G13" s="34"/>
      <c r="H13" s="34"/>
      <c r="I13" s="34"/>
      <c r="J13" s="34"/>
      <c r="K13" s="34"/>
      <c r="L13" s="34"/>
      <c r="M13" s="34"/>
      <c r="N13" s="34"/>
      <c r="O13" s="34">
        <f>SUM(E13:N13)</f>
        <v>180000000</v>
      </c>
      <c r="P13" s="32"/>
    </row>
    <row r="14" spans="1:16" ht="11.25">
      <c r="A14" s="109"/>
      <c r="B14" s="108"/>
      <c r="C14" s="7" t="s">
        <v>181</v>
      </c>
      <c r="D14" s="39" t="s">
        <v>30</v>
      </c>
      <c r="E14" s="34"/>
      <c r="F14" s="34"/>
      <c r="G14" s="34"/>
      <c r="H14" s="34">
        <v>50000000</v>
      </c>
      <c r="I14" s="34"/>
      <c r="J14" s="34"/>
      <c r="K14" s="34"/>
      <c r="L14" s="34"/>
      <c r="M14" s="34"/>
      <c r="N14" s="34"/>
      <c r="O14" s="34">
        <f>SUM(E14:N14)</f>
        <v>50000000</v>
      </c>
      <c r="P14" s="32"/>
    </row>
    <row r="15" spans="1:16" ht="11.25">
      <c r="A15" s="109"/>
      <c r="B15" s="108"/>
      <c r="C15" s="9" t="s">
        <v>29</v>
      </c>
      <c r="D15" s="9" t="s">
        <v>136</v>
      </c>
      <c r="E15" s="34">
        <v>6442914</v>
      </c>
      <c r="F15" s="34"/>
      <c r="G15" s="34"/>
      <c r="H15" s="34"/>
      <c r="I15" s="34"/>
      <c r="J15" s="34"/>
      <c r="K15" s="34"/>
      <c r="L15" s="34"/>
      <c r="M15" s="34"/>
      <c r="N15" s="34"/>
      <c r="O15" s="34">
        <f>SUM(E15:N15)</f>
        <v>6442914</v>
      </c>
      <c r="P15" s="32"/>
    </row>
    <row r="16" spans="1:16" s="5" customFormat="1" ht="11.25">
      <c r="A16" s="10"/>
      <c r="B16" s="17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90">
        <f>SUM(O11:O15)</f>
        <v>498095126</v>
      </c>
    </row>
    <row r="17" spans="1:16" ht="22.5">
      <c r="A17" s="7">
        <v>1.3</v>
      </c>
      <c r="B17" s="20" t="s">
        <v>31</v>
      </c>
      <c r="C17" s="7" t="s">
        <v>32</v>
      </c>
      <c r="D17" s="8" t="s">
        <v>28</v>
      </c>
      <c r="E17" s="34">
        <v>60533588</v>
      </c>
      <c r="F17" s="34"/>
      <c r="G17" s="34"/>
      <c r="H17" s="34"/>
      <c r="I17" s="34"/>
      <c r="J17" s="34"/>
      <c r="K17" s="34"/>
      <c r="L17" s="34"/>
      <c r="M17" s="34"/>
      <c r="N17" s="34"/>
      <c r="O17" s="34">
        <f>SUM(E17:N17)</f>
        <v>60533588</v>
      </c>
      <c r="P17" s="32"/>
    </row>
    <row r="18" spans="1:16" s="5" customFormat="1" ht="11.25">
      <c r="A18" s="10"/>
      <c r="B18" s="17"/>
      <c r="C18" s="10"/>
      <c r="D18" s="11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90">
        <f>+O17</f>
        <v>60533588</v>
      </c>
    </row>
    <row r="19" spans="1:16" ht="11.25">
      <c r="A19" s="113">
        <v>1.4</v>
      </c>
      <c r="B19" s="107" t="s">
        <v>2</v>
      </c>
      <c r="C19" s="7" t="s">
        <v>33</v>
      </c>
      <c r="D19" s="8" t="s">
        <v>202</v>
      </c>
      <c r="E19" s="34">
        <f>20957753-1000000-1000000</f>
        <v>18957753</v>
      </c>
      <c r="F19" s="34"/>
      <c r="G19" s="34"/>
      <c r="H19" s="34">
        <v>1000000</v>
      </c>
      <c r="I19" s="34"/>
      <c r="J19" s="34"/>
      <c r="K19" s="34"/>
      <c r="L19" s="34"/>
      <c r="M19" s="34"/>
      <c r="N19" s="34"/>
      <c r="O19" s="34">
        <f>SUM(E19:N19)</f>
        <v>19957753</v>
      </c>
      <c r="P19" s="32"/>
    </row>
    <row r="20" spans="1:16" s="5" customFormat="1" ht="11.25">
      <c r="A20" s="114"/>
      <c r="B20" s="107"/>
      <c r="C20" s="7" t="s">
        <v>204</v>
      </c>
      <c r="D20" s="8" t="s">
        <v>203</v>
      </c>
      <c r="E20" s="34">
        <v>10325945</v>
      </c>
      <c r="F20" s="34"/>
      <c r="G20" s="34"/>
      <c r="H20" s="34">
        <v>1000000</v>
      </c>
      <c r="I20" s="34"/>
      <c r="J20" s="34"/>
      <c r="K20" s="34"/>
      <c r="L20" s="34"/>
      <c r="M20" s="34"/>
      <c r="N20" s="34"/>
      <c r="O20" s="34">
        <f>SUM(E20:N20)</f>
        <v>11325945</v>
      </c>
      <c r="P20" s="33"/>
    </row>
    <row r="21" spans="1:16" s="5" customFormat="1" ht="11.25">
      <c r="A21" s="10"/>
      <c r="B21" s="17"/>
      <c r="C21" s="10"/>
      <c r="D21" s="1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90">
        <f>+O20+O19</f>
        <v>31283698</v>
      </c>
    </row>
    <row r="22" spans="1:16" ht="11.25">
      <c r="A22" s="109">
        <v>1.5</v>
      </c>
      <c r="B22" s="107" t="s">
        <v>123</v>
      </c>
      <c r="C22" s="7" t="s">
        <v>34</v>
      </c>
      <c r="D22" s="8" t="s">
        <v>35</v>
      </c>
      <c r="E22" s="34">
        <f>19793584-1000000-2000000-2000000</f>
        <v>14793584</v>
      </c>
      <c r="F22" s="34">
        <v>10697549</v>
      </c>
      <c r="G22" s="34"/>
      <c r="H22" s="34">
        <v>1000000</v>
      </c>
      <c r="I22" s="34"/>
      <c r="J22" s="34"/>
      <c r="K22" s="34">
        <v>10000000</v>
      </c>
      <c r="L22" s="34"/>
      <c r="M22" s="34"/>
      <c r="N22" s="34"/>
      <c r="O22" s="34">
        <f>SUM(E22:N22)</f>
        <v>36491133</v>
      </c>
      <c r="P22" s="32"/>
    </row>
    <row r="23" spans="1:16" ht="22.5">
      <c r="A23" s="109"/>
      <c r="B23" s="107"/>
      <c r="C23" s="7" t="s">
        <v>140</v>
      </c>
      <c r="D23" s="8" t="s">
        <v>182</v>
      </c>
      <c r="E23" s="34">
        <v>3669188</v>
      </c>
      <c r="F23" s="34">
        <v>5000000</v>
      </c>
      <c r="G23" s="34"/>
      <c r="H23" s="34">
        <v>1000000</v>
      </c>
      <c r="I23" s="34"/>
      <c r="J23" s="34"/>
      <c r="K23" s="34"/>
      <c r="L23" s="34"/>
      <c r="M23" s="34"/>
      <c r="N23" s="34"/>
      <c r="O23" s="34">
        <f>SUM(E23:N23)</f>
        <v>9669188</v>
      </c>
      <c r="P23" s="32"/>
    </row>
    <row r="24" spans="1:16" ht="11.25">
      <c r="A24" s="109"/>
      <c r="B24" s="107"/>
      <c r="C24" s="7" t="s">
        <v>183</v>
      </c>
      <c r="D24" s="8" t="s">
        <v>137</v>
      </c>
      <c r="E24" s="34">
        <v>2000000</v>
      </c>
      <c r="F24" s="34"/>
      <c r="G24" s="34"/>
      <c r="H24" s="34"/>
      <c r="I24" s="34"/>
      <c r="J24" s="34"/>
      <c r="K24" s="34"/>
      <c r="L24" s="34"/>
      <c r="M24" s="34"/>
      <c r="N24" s="34"/>
      <c r="O24" s="34">
        <f>SUM(E24:N24)</f>
        <v>2000000</v>
      </c>
      <c r="P24" s="32"/>
    </row>
    <row r="25" spans="1:16" s="5" customFormat="1" ht="11.25">
      <c r="A25" s="10"/>
      <c r="B25" s="18"/>
      <c r="C25" s="10"/>
      <c r="D25" s="1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55">
        <f>+O24+O23+O22</f>
        <v>48160321</v>
      </c>
    </row>
    <row r="26" spans="1:16" ht="11.25">
      <c r="A26" s="109">
        <v>1.6</v>
      </c>
      <c r="B26" s="108" t="s">
        <v>36</v>
      </c>
      <c r="C26" s="7" t="s">
        <v>37</v>
      </c>
      <c r="D26" s="8" t="s">
        <v>138</v>
      </c>
      <c r="E26" s="34">
        <v>6000000</v>
      </c>
      <c r="F26" s="34"/>
      <c r="G26" s="34"/>
      <c r="H26" s="34"/>
      <c r="I26" s="34"/>
      <c r="J26" s="34"/>
      <c r="K26" s="34"/>
      <c r="L26" s="34"/>
      <c r="M26" s="34"/>
      <c r="N26" s="34"/>
      <c r="O26" s="34">
        <f>SUM(E26:N26)</f>
        <v>6000000</v>
      </c>
      <c r="P26" s="32"/>
    </row>
    <row r="27" spans="1:16" ht="23.25" customHeight="1">
      <c r="A27" s="109"/>
      <c r="B27" s="108"/>
      <c r="C27" s="7" t="s">
        <v>38</v>
      </c>
      <c r="D27" s="8" t="s">
        <v>141</v>
      </c>
      <c r="E27" s="34">
        <v>25000000</v>
      </c>
      <c r="F27" s="34"/>
      <c r="G27" s="34"/>
      <c r="H27" s="34"/>
      <c r="I27" s="34"/>
      <c r="J27" s="34"/>
      <c r="K27" s="34"/>
      <c r="L27" s="34"/>
      <c r="M27" s="34"/>
      <c r="N27" s="34"/>
      <c r="O27" s="34">
        <f>SUM(E27:N27)</f>
        <v>25000000</v>
      </c>
      <c r="P27" s="32"/>
    </row>
    <row r="28" spans="1:16" ht="11.25">
      <c r="A28" s="109"/>
      <c r="B28" s="108"/>
      <c r="C28" s="7" t="s">
        <v>39</v>
      </c>
      <c r="D28" s="8" t="s">
        <v>230</v>
      </c>
      <c r="E28" s="34">
        <v>5000000</v>
      </c>
      <c r="F28" s="34"/>
      <c r="G28" s="34"/>
      <c r="H28" s="34"/>
      <c r="I28" s="34"/>
      <c r="J28" s="34"/>
      <c r="K28" s="34">
        <v>8500000</v>
      </c>
      <c r="L28" s="34"/>
      <c r="M28" s="34"/>
      <c r="N28" s="34"/>
      <c r="O28" s="34">
        <f>SUM(E28:N28)</f>
        <v>13500000</v>
      </c>
      <c r="P28" s="32"/>
    </row>
    <row r="29" spans="1:16" ht="11.25">
      <c r="A29" s="109"/>
      <c r="B29" s="108"/>
      <c r="C29" s="7"/>
      <c r="D29" s="8" t="s">
        <v>231</v>
      </c>
      <c r="E29" s="34">
        <f>90000000-6000000</f>
        <v>84000000</v>
      </c>
      <c r="F29" s="34"/>
      <c r="G29" s="34"/>
      <c r="H29" s="34"/>
      <c r="I29" s="34"/>
      <c r="J29" s="34"/>
      <c r="K29" s="34"/>
      <c r="L29" s="34"/>
      <c r="M29" s="34"/>
      <c r="N29" s="34"/>
      <c r="O29" s="34">
        <f>SUM(E29:N29)</f>
        <v>84000000</v>
      </c>
      <c r="P29" s="32"/>
    </row>
    <row r="30" spans="1:16" ht="11.25">
      <c r="A30" s="109"/>
      <c r="B30" s="108"/>
      <c r="C30" s="9" t="s">
        <v>41</v>
      </c>
      <c r="D30" s="39" t="s">
        <v>142</v>
      </c>
      <c r="E30" s="34">
        <v>5000000</v>
      </c>
      <c r="F30" s="34"/>
      <c r="G30" s="34"/>
      <c r="H30" s="34"/>
      <c r="I30" s="34"/>
      <c r="J30" s="34"/>
      <c r="K30" s="34"/>
      <c r="L30" s="34"/>
      <c r="M30" s="34"/>
      <c r="N30" s="34"/>
      <c r="O30" s="34">
        <f>SUM(E30:N30)</f>
        <v>5000000</v>
      </c>
      <c r="P30" s="32"/>
    </row>
    <row r="31" spans="1:16" s="5" customFormat="1" ht="11.25">
      <c r="A31" s="10"/>
      <c r="B31" s="17"/>
      <c r="D31" s="28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55">
        <f>SUM(O26:O30)</f>
        <v>133500000</v>
      </c>
    </row>
    <row r="32" spans="1:16" ht="11.25">
      <c r="A32" s="109">
        <v>1.7</v>
      </c>
      <c r="B32" s="107" t="s">
        <v>42</v>
      </c>
      <c r="C32" s="7" t="s">
        <v>175</v>
      </c>
      <c r="D32" s="8" t="s">
        <v>143</v>
      </c>
      <c r="E32" s="34">
        <v>5000000</v>
      </c>
      <c r="F32" s="34"/>
      <c r="G32" s="34"/>
      <c r="H32" s="34"/>
      <c r="I32" s="34"/>
      <c r="J32" s="34"/>
      <c r="K32" s="34"/>
      <c r="L32" s="34"/>
      <c r="M32" s="34"/>
      <c r="N32" s="34"/>
      <c r="O32" s="34">
        <f>SUM(E32:N32)</f>
        <v>5000000</v>
      </c>
      <c r="P32" s="32"/>
    </row>
    <row r="33" spans="1:16" ht="11.25">
      <c r="A33" s="109"/>
      <c r="B33" s="107"/>
      <c r="C33" s="7" t="s">
        <v>176</v>
      </c>
      <c r="D33" s="40" t="s">
        <v>144</v>
      </c>
      <c r="E33" s="34">
        <v>2400000</v>
      </c>
      <c r="F33" s="34"/>
      <c r="G33" s="34"/>
      <c r="H33" s="34"/>
      <c r="I33" s="34"/>
      <c r="J33" s="34"/>
      <c r="K33" s="34"/>
      <c r="L33" s="34"/>
      <c r="M33" s="34"/>
      <c r="N33" s="34"/>
      <c r="O33" s="34">
        <f>SUM(E33:N33)</f>
        <v>2400000</v>
      </c>
      <c r="P33" s="32"/>
    </row>
    <row r="34" spans="1:16" ht="11.25">
      <c r="A34" s="109"/>
      <c r="B34" s="107"/>
      <c r="C34" s="7" t="s">
        <v>177</v>
      </c>
      <c r="D34" s="40" t="s">
        <v>145</v>
      </c>
      <c r="E34" s="34">
        <v>2400000</v>
      </c>
      <c r="F34" s="34"/>
      <c r="G34" s="34"/>
      <c r="H34" s="34"/>
      <c r="I34" s="34"/>
      <c r="J34" s="34"/>
      <c r="K34" s="34"/>
      <c r="L34" s="34"/>
      <c r="M34" s="34"/>
      <c r="N34" s="34"/>
      <c r="O34" s="34">
        <f>SUM(E34:N34)</f>
        <v>2400000</v>
      </c>
      <c r="P34" s="32"/>
    </row>
    <row r="35" spans="1:16" ht="11.25">
      <c r="A35" s="109"/>
      <c r="B35" s="107"/>
      <c r="C35" s="7" t="s">
        <v>178</v>
      </c>
      <c r="D35" s="41" t="s">
        <v>146</v>
      </c>
      <c r="E35" s="34">
        <v>2400000</v>
      </c>
      <c r="F35" s="34"/>
      <c r="G35" s="34"/>
      <c r="H35" s="34"/>
      <c r="I35" s="34"/>
      <c r="J35" s="34"/>
      <c r="K35" s="34"/>
      <c r="L35" s="34"/>
      <c r="M35" s="34"/>
      <c r="N35" s="34"/>
      <c r="O35" s="34">
        <f>SUM(E35:N35)</f>
        <v>2400000</v>
      </c>
      <c r="P35" s="32"/>
    </row>
    <row r="36" spans="1:16" s="5" customFormat="1" ht="11.25">
      <c r="A36" s="10"/>
      <c r="B36" s="18"/>
      <c r="C36" s="10"/>
      <c r="D36" s="29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55">
        <f>SUM(O32:O35)</f>
        <v>12200000</v>
      </c>
    </row>
    <row r="37" spans="1:16" ht="11.25">
      <c r="A37" s="109">
        <v>1.8</v>
      </c>
      <c r="B37" s="108" t="s">
        <v>46</v>
      </c>
      <c r="C37" s="42" t="s">
        <v>43</v>
      </c>
      <c r="D37" s="8" t="s">
        <v>47</v>
      </c>
      <c r="E37" s="34">
        <f>20000000-5000000-5000000-5000000</f>
        <v>5000000</v>
      </c>
      <c r="F37" s="34">
        <v>2300000</v>
      </c>
      <c r="G37" s="34"/>
      <c r="H37" s="34"/>
      <c r="I37" s="34"/>
      <c r="J37" s="34"/>
      <c r="K37" s="34"/>
      <c r="L37" s="34"/>
      <c r="M37" s="34"/>
      <c r="N37" s="34"/>
      <c r="O37" s="34">
        <f>SUM(E37:N37)</f>
        <v>7300000</v>
      </c>
      <c r="P37" s="32"/>
    </row>
    <row r="38" spans="1:16" ht="11.25">
      <c r="A38" s="109"/>
      <c r="B38" s="108"/>
      <c r="C38" s="42" t="s">
        <v>179</v>
      </c>
      <c r="D38" s="8" t="s">
        <v>48</v>
      </c>
      <c r="E38" s="34">
        <v>5000000</v>
      </c>
      <c r="F38" s="34">
        <v>2300000</v>
      </c>
      <c r="G38" s="34"/>
      <c r="H38" s="34"/>
      <c r="I38" s="34"/>
      <c r="J38" s="34"/>
      <c r="K38" s="34"/>
      <c r="L38" s="34"/>
      <c r="M38" s="34"/>
      <c r="N38" s="34"/>
      <c r="O38" s="34">
        <f>SUM(E38:N38)</f>
        <v>7300000</v>
      </c>
      <c r="P38" s="32"/>
    </row>
    <row r="39" spans="1:16" s="5" customFormat="1" ht="11.25">
      <c r="A39" s="109"/>
      <c r="B39" s="108"/>
      <c r="C39" s="42" t="s">
        <v>180</v>
      </c>
      <c r="D39" s="8" t="s">
        <v>49</v>
      </c>
      <c r="E39" s="34">
        <v>5000000</v>
      </c>
      <c r="F39" s="34">
        <v>2300000</v>
      </c>
      <c r="G39" s="34"/>
      <c r="H39" s="34"/>
      <c r="I39" s="34"/>
      <c r="J39" s="34"/>
      <c r="K39" s="34"/>
      <c r="L39" s="34"/>
      <c r="M39" s="34"/>
      <c r="N39" s="34"/>
      <c r="O39" s="34">
        <f>SUM(E39:N39)</f>
        <v>7300000</v>
      </c>
      <c r="P39" s="55"/>
    </row>
    <row r="40" spans="1:16" s="5" customFormat="1" ht="11.25">
      <c r="A40" s="10"/>
      <c r="B40" s="17"/>
      <c r="C40" s="16"/>
      <c r="D40" s="1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>
        <f>SUM(O37:O39)</f>
        <v>21900000</v>
      </c>
    </row>
    <row r="41" spans="1:16" s="5" customFormat="1" ht="11.25">
      <c r="A41" s="10"/>
      <c r="B41" s="17"/>
      <c r="C41" s="16"/>
      <c r="D41" s="11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s="5" customFormat="1" ht="12.75">
      <c r="A42" s="15">
        <v>2</v>
      </c>
      <c r="B42" s="36" t="s">
        <v>116</v>
      </c>
      <c r="C42" s="10"/>
      <c r="D42" s="11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s="5" customFormat="1" ht="11.25" customHeight="1">
      <c r="A43" s="109">
        <v>2.1</v>
      </c>
      <c r="B43" s="119" t="s">
        <v>117</v>
      </c>
      <c r="C43" s="7" t="s">
        <v>52</v>
      </c>
      <c r="D43" s="43" t="s">
        <v>208</v>
      </c>
      <c r="E43" s="34">
        <v>2500000</v>
      </c>
      <c r="F43" s="34"/>
      <c r="G43" s="34"/>
      <c r="H43" s="34"/>
      <c r="I43" s="34"/>
      <c r="J43" s="34"/>
      <c r="K43" s="34"/>
      <c r="L43" s="34"/>
      <c r="M43" s="34"/>
      <c r="N43" s="34"/>
      <c r="O43" s="34">
        <f>SUM(E43:N43)</f>
        <v>2500000</v>
      </c>
      <c r="P43" s="55"/>
    </row>
    <row r="44" spans="1:16" s="5" customFormat="1" ht="11.25" customHeight="1">
      <c r="A44" s="109"/>
      <c r="B44" s="119"/>
      <c r="C44" s="7" t="s">
        <v>53</v>
      </c>
      <c r="D44" s="43" t="s">
        <v>212</v>
      </c>
      <c r="E44" s="34">
        <v>1000000</v>
      </c>
      <c r="F44" s="34"/>
      <c r="G44" s="34"/>
      <c r="H44" s="34"/>
      <c r="I44" s="34"/>
      <c r="J44" s="34"/>
      <c r="K44" s="34"/>
      <c r="L44" s="34"/>
      <c r="M44" s="34"/>
      <c r="N44" s="34"/>
      <c r="O44" s="34">
        <f>SUM(E44:N44)</f>
        <v>1000000</v>
      </c>
      <c r="P44" s="33"/>
    </row>
    <row r="45" spans="1:16" s="5" customFormat="1" ht="11.25" customHeight="1">
      <c r="A45" s="109"/>
      <c r="B45" s="119"/>
      <c r="C45" s="7" t="s">
        <v>115</v>
      </c>
      <c r="D45" s="43" t="s">
        <v>234</v>
      </c>
      <c r="E45" s="34">
        <v>3500000</v>
      </c>
      <c r="F45" s="34"/>
      <c r="G45" s="34"/>
      <c r="H45" s="34"/>
      <c r="I45" s="34"/>
      <c r="J45" s="34"/>
      <c r="K45" s="34"/>
      <c r="L45" s="34"/>
      <c r="M45" s="34"/>
      <c r="N45" s="34"/>
      <c r="O45" s="34">
        <f>SUM(E45:N45)</f>
        <v>3500000</v>
      </c>
      <c r="P45" s="33"/>
    </row>
    <row r="46" spans="1:16" s="5" customFormat="1" ht="26.25" customHeight="1">
      <c r="A46" s="109"/>
      <c r="B46" s="119"/>
      <c r="C46" s="7" t="s">
        <v>233</v>
      </c>
      <c r="D46" s="43" t="s">
        <v>232</v>
      </c>
      <c r="E46" s="34">
        <f>1000000+800000</f>
        <v>1800000</v>
      </c>
      <c r="F46" s="34"/>
      <c r="G46" s="34"/>
      <c r="H46" s="34"/>
      <c r="I46" s="34"/>
      <c r="J46" s="34"/>
      <c r="K46" s="34"/>
      <c r="L46" s="34"/>
      <c r="M46" s="34"/>
      <c r="N46" s="34"/>
      <c r="O46" s="34">
        <f>SUM(E46:N46)</f>
        <v>1800000</v>
      </c>
      <c r="P46" s="33"/>
    </row>
    <row r="47" spans="1:16" s="5" customFormat="1" ht="11.25" customHeight="1">
      <c r="A47" s="10"/>
      <c r="B47" s="44"/>
      <c r="C47" s="10"/>
      <c r="D47" s="18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55">
        <f>SUM(O43:O46)</f>
        <v>8800000</v>
      </c>
    </row>
    <row r="48" spans="1:16" s="5" customFormat="1" ht="11.25">
      <c r="A48" s="109">
        <v>2.2</v>
      </c>
      <c r="B48" s="108" t="s">
        <v>118</v>
      </c>
      <c r="C48" s="7" t="s">
        <v>54</v>
      </c>
      <c r="D48" s="8" t="s">
        <v>209</v>
      </c>
      <c r="E48" s="34">
        <v>2000000</v>
      </c>
      <c r="F48" s="34"/>
      <c r="G48" s="34"/>
      <c r="H48" s="34"/>
      <c r="I48" s="34"/>
      <c r="J48" s="34"/>
      <c r="K48" s="34"/>
      <c r="L48" s="34"/>
      <c r="M48" s="34"/>
      <c r="N48" s="34"/>
      <c r="O48" s="34">
        <f>SUM(E48:N48)</f>
        <v>2000000</v>
      </c>
      <c r="P48" s="33"/>
    </row>
    <row r="49" spans="1:16" s="5" customFormat="1" ht="11.25">
      <c r="A49" s="109"/>
      <c r="B49" s="118"/>
      <c r="C49" s="7" t="s">
        <v>128</v>
      </c>
      <c r="D49" s="8" t="s">
        <v>210</v>
      </c>
      <c r="E49" s="34">
        <v>1000000</v>
      </c>
      <c r="F49" s="34"/>
      <c r="G49" s="34"/>
      <c r="H49" s="34"/>
      <c r="I49" s="34"/>
      <c r="J49" s="34"/>
      <c r="K49" s="34"/>
      <c r="L49" s="34"/>
      <c r="M49" s="34"/>
      <c r="N49" s="34"/>
      <c r="O49" s="34">
        <f>SUM(E49:N49)</f>
        <v>1000000</v>
      </c>
      <c r="P49" s="33"/>
    </row>
    <row r="50" spans="1:16" s="5" customFormat="1" ht="11.25">
      <c r="A50" s="109"/>
      <c r="B50" s="118"/>
      <c r="C50" s="7" t="s">
        <v>129</v>
      </c>
      <c r="D50" s="94" t="s">
        <v>211</v>
      </c>
      <c r="E50" s="8">
        <v>1000000</v>
      </c>
      <c r="F50" s="34"/>
      <c r="G50" s="34"/>
      <c r="H50" s="34"/>
      <c r="I50" s="34"/>
      <c r="J50" s="34"/>
      <c r="K50" s="34"/>
      <c r="L50" s="34"/>
      <c r="M50" s="34"/>
      <c r="N50" s="34"/>
      <c r="O50" s="34">
        <f>SUM(E50:N50)</f>
        <v>1000000</v>
      </c>
      <c r="P50" s="33"/>
    </row>
    <row r="51" spans="1:16" s="5" customFormat="1" ht="12.75">
      <c r="A51" s="10"/>
      <c r="B51" s="44"/>
      <c r="C51" s="10"/>
      <c r="D51" s="16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55">
        <f>SUM(O48:O50)</f>
        <v>4000000</v>
      </c>
    </row>
    <row r="52" spans="1:16" s="5" customFormat="1" ht="22.5">
      <c r="A52" s="109">
        <v>2.3</v>
      </c>
      <c r="B52" s="108" t="s">
        <v>119</v>
      </c>
      <c r="C52" s="7" t="s">
        <v>56</v>
      </c>
      <c r="D52" s="8" t="s">
        <v>235</v>
      </c>
      <c r="E52" s="9"/>
      <c r="F52" s="34">
        <v>5000000</v>
      </c>
      <c r="G52" s="34"/>
      <c r="H52" s="34"/>
      <c r="I52" s="34"/>
      <c r="J52" s="34"/>
      <c r="K52" s="34"/>
      <c r="L52" s="34"/>
      <c r="M52" s="34"/>
      <c r="N52" s="34"/>
      <c r="O52" s="34">
        <f>SUM(E52:N52)</f>
        <v>5000000</v>
      </c>
      <c r="P52" s="33"/>
    </row>
    <row r="53" spans="1:16" s="5" customFormat="1" ht="22.5">
      <c r="A53" s="109"/>
      <c r="B53" s="118"/>
      <c r="C53" s="7" t="s">
        <v>57</v>
      </c>
      <c r="D53" s="8" t="s">
        <v>236</v>
      </c>
      <c r="E53" s="34">
        <v>10000000</v>
      </c>
      <c r="F53" s="34"/>
      <c r="G53" s="34"/>
      <c r="H53" s="34"/>
      <c r="I53" s="34"/>
      <c r="J53" s="34"/>
      <c r="K53" s="34"/>
      <c r="L53" s="34"/>
      <c r="M53" s="34"/>
      <c r="N53" s="34"/>
      <c r="O53" s="34">
        <f>SUM(E53:N53)</f>
        <v>10000000</v>
      </c>
      <c r="P53" s="33"/>
    </row>
    <row r="54" spans="1:16" s="5" customFormat="1" ht="11.25">
      <c r="A54" s="109"/>
      <c r="B54" s="118"/>
      <c r="C54" s="7" t="s">
        <v>58</v>
      </c>
      <c r="D54" s="8" t="s">
        <v>237</v>
      </c>
      <c r="E54" s="9"/>
      <c r="F54" s="34">
        <v>5000000</v>
      </c>
      <c r="G54" s="34"/>
      <c r="H54" s="34"/>
      <c r="I54" s="34"/>
      <c r="J54" s="34"/>
      <c r="K54" s="34"/>
      <c r="L54" s="34"/>
      <c r="M54" s="34"/>
      <c r="N54" s="34"/>
      <c r="O54" s="34">
        <f>SUM(E54:N54)</f>
        <v>5000000</v>
      </c>
      <c r="P54" s="33"/>
    </row>
    <row r="55" spans="1:16" s="5" customFormat="1" ht="12.75">
      <c r="A55" s="10"/>
      <c r="B55" s="44"/>
      <c r="C55" s="10"/>
      <c r="D55" s="11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55">
        <f>SUM(O52:O54)</f>
        <v>20000000</v>
      </c>
    </row>
    <row r="56" spans="1:16" s="5" customFormat="1" ht="11.25">
      <c r="A56" s="109">
        <v>2.4</v>
      </c>
      <c r="B56" s="108" t="s">
        <v>40</v>
      </c>
      <c r="C56" s="7" t="s">
        <v>59</v>
      </c>
      <c r="D56" s="8" t="s">
        <v>127</v>
      </c>
      <c r="E56" s="34">
        <v>3000000</v>
      </c>
      <c r="F56" s="34"/>
      <c r="G56" s="34"/>
      <c r="H56" s="34"/>
      <c r="I56" s="34"/>
      <c r="J56" s="34"/>
      <c r="K56" s="34"/>
      <c r="L56" s="34"/>
      <c r="M56" s="34"/>
      <c r="N56" s="34"/>
      <c r="O56" s="34">
        <f>SUM(E56:N56)</f>
        <v>3000000</v>
      </c>
      <c r="P56" s="33"/>
    </row>
    <row r="57" spans="1:16" s="5" customFormat="1" ht="22.5">
      <c r="A57" s="109"/>
      <c r="B57" s="118"/>
      <c r="C57" s="7" t="s">
        <v>61</v>
      </c>
      <c r="D57" s="8" t="s">
        <v>125</v>
      </c>
      <c r="E57" s="34">
        <v>15000000</v>
      </c>
      <c r="F57" s="34"/>
      <c r="G57" s="34"/>
      <c r="H57" s="34"/>
      <c r="I57" s="34"/>
      <c r="J57" s="34"/>
      <c r="K57" s="34"/>
      <c r="L57" s="34"/>
      <c r="M57" s="34"/>
      <c r="N57" s="34"/>
      <c r="O57" s="34">
        <f>SUM(E57:N57)</f>
        <v>15000000</v>
      </c>
      <c r="P57" s="33"/>
    </row>
    <row r="58" spans="1:16" s="5" customFormat="1" ht="22.5">
      <c r="A58" s="109"/>
      <c r="B58" s="118"/>
      <c r="C58" s="7" t="s">
        <v>130</v>
      </c>
      <c r="D58" s="8" t="s">
        <v>124</v>
      </c>
      <c r="E58" s="34">
        <v>29722418</v>
      </c>
      <c r="F58" s="34"/>
      <c r="G58" s="34"/>
      <c r="H58" s="34"/>
      <c r="I58" s="34"/>
      <c r="J58" s="34"/>
      <c r="K58" s="34"/>
      <c r="L58" s="34"/>
      <c r="M58" s="34"/>
      <c r="N58" s="34"/>
      <c r="O58" s="34">
        <f>SUM(E58:N58)</f>
        <v>29722418</v>
      </c>
      <c r="P58" s="33"/>
    </row>
    <row r="59" spans="1:16" s="5" customFormat="1" ht="11.25">
      <c r="A59" s="109"/>
      <c r="B59" s="118"/>
      <c r="C59" s="7" t="s">
        <v>131</v>
      </c>
      <c r="D59" s="8" t="s">
        <v>126</v>
      </c>
      <c r="E59" s="34">
        <v>10000000</v>
      </c>
      <c r="F59" s="34"/>
      <c r="G59" s="34"/>
      <c r="H59" s="34"/>
      <c r="I59" s="34"/>
      <c r="J59" s="34"/>
      <c r="K59" s="34"/>
      <c r="L59" s="34"/>
      <c r="M59" s="34"/>
      <c r="N59" s="34"/>
      <c r="O59" s="34">
        <f>SUM(E59:N59)</f>
        <v>10000000</v>
      </c>
      <c r="P59" s="33"/>
    </row>
    <row r="60" spans="1:16" s="5" customFormat="1" ht="12.75">
      <c r="A60" s="10"/>
      <c r="B60" s="44"/>
      <c r="C60" s="10"/>
      <c r="D60" s="11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63">
        <f>+O59+O58+O57+O56</f>
        <v>57722418</v>
      </c>
    </row>
    <row r="61" spans="1:16" s="5" customFormat="1" ht="11.25">
      <c r="A61" s="10"/>
      <c r="B61" s="11"/>
      <c r="C61" s="10"/>
      <c r="D61" s="1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62"/>
    </row>
    <row r="62" spans="1:16" ht="12.75">
      <c r="A62" s="23">
        <v>3</v>
      </c>
      <c r="B62" s="12" t="s">
        <v>50</v>
      </c>
      <c r="C62" s="13"/>
      <c r="D62" s="14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1.25">
      <c r="A63" s="109">
        <v>3.1</v>
      </c>
      <c r="B63" s="107" t="s">
        <v>51</v>
      </c>
      <c r="C63" s="7" t="s">
        <v>64</v>
      </c>
      <c r="D63" s="8" t="s">
        <v>139</v>
      </c>
      <c r="E63" s="34">
        <v>1000000</v>
      </c>
      <c r="F63" s="34"/>
      <c r="G63" s="34"/>
      <c r="H63" s="34"/>
      <c r="I63" s="34"/>
      <c r="J63" s="34"/>
      <c r="K63" s="34"/>
      <c r="L63" s="34"/>
      <c r="M63" s="34"/>
      <c r="N63" s="34"/>
      <c r="O63" s="34">
        <f aca="true" t="shared" si="0" ref="O63:O69">SUM(E63:N63)</f>
        <v>1000000</v>
      </c>
      <c r="P63" s="32"/>
    </row>
    <row r="64" spans="1:16" ht="23.25" customHeight="1">
      <c r="A64" s="109"/>
      <c r="B64" s="107"/>
      <c r="C64" s="7" t="s">
        <v>65</v>
      </c>
      <c r="D64" s="8" t="s">
        <v>238</v>
      </c>
      <c r="E64" s="34">
        <v>1000000</v>
      </c>
      <c r="F64" s="34"/>
      <c r="G64" s="34"/>
      <c r="H64" s="34"/>
      <c r="I64" s="34"/>
      <c r="J64" s="34"/>
      <c r="K64" s="34"/>
      <c r="L64" s="34"/>
      <c r="M64" s="34"/>
      <c r="N64" s="34"/>
      <c r="O64" s="34">
        <f t="shared" si="0"/>
        <v>1000000</v>
      </c>
      <c r="P64" s="32"/>
    </row>
    <row r="65" spans="1:16" ht="22.5">
      <c r="A65" s="109"/>
      <c r="B65" s="107"/>
      <c r="C65" s="7" t="s">
        <v>66</v>
      </c>
      <c r="D65" s="45" t="s">
        <v>120</v>
      </c>
      <c r="E65" s="34">
        <v>2000000</v>
      </c>
      <c r="F65" s="34"/>
      <c r="G65" s="34"/>
      <c r="H65" s="34"/>
      <c r="I65" s="34"/>
      <c r="J65" s="34"/>
      <c r="K65" s="34"/>
      <c r="L65" s="34"/>
      <c r="M65" s="34"/>
      <c r="N65" s="34"/>
      <c r="O65" s="34">
        <f t="shared" si="0"/>
        <v>2000000</v>
      </c>
      <c r="P65" s="32"/>
    </row>
    <row r="66" spans="1:16" ht="22.5">
      <c r="A66" s="109"/>
      <c r="B66" s="107"/>
      <c r="C66" s="7" t="s">
        <v>67</v>
      </c>
      <c r="D66" s="45" t="s">
        <v>134</v>
      </c>
      <c r="E66" s="34">
        <v>1000000</v>
      </c>
      <c r="F66" s="34"/>
      <c r="G66" s="34"/>
      <c r="H66" s="34"/>
      <c r="I66" s="34"/>
      <c r="J66" s="34"/>
      <c r="K66" s="34"/>
      <c r="L66" s="34"/>
      <c r="M66" s="34"/>
      <c r="N66" s="34"/>
      <c r="O66" s="34">
        <f t="shared" si="0"/>
        <v>1000000</v>
      </c>
      <c r="P66" s="32"/>
    </row>
    <row r="67" spans="1:16" ht="22.5">
      <c r="A67" s="109"/>
      <c r="B67" s="107"/>
      <c r="C67" s="7" t="s">
        <v>68</v>
      </c>
      <c r="D67" s="45" t="s">
        <v>135</v>
      </c>
      <c r="E67" s="34">
        <v>2000000</v>
      </c>
      <c r="F67" s="34"/>
      <c r="G67" s="34"/>
      <c r="H67" s="34"/>
      <c r="I67" s="34"/>
      <c r="J67" s="34"/>
      <c r="K67" s="34"/>
      <c r="L67" s="34"/>
      <c r="M67" s="34"/>
      <c r="N67" s="34"/>
      <c r="O67" s="34">
        <f t="shared" si="0"/>
        <v>2000000</v>
      </c>
      <c r="P67" s="32"/>
    </row>
    <row r="68" spans="1:16" ht="22.5">
      <c r="A68" s="109"/>
      <c r="B68" s="107"/>
      <c r="C68" s="7" t="s">
        <v>147</v>
      </c>
      <c r="D68" s="45" t="s">
        <v>149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>
        <f t="shared" si="0"/>
        <v>0</v>
      </c>
      <c r="P68" s="32"/>
    </row>
    <row r="69" spans="1:16" ht="11.25">
      <c r="A69" s="109"/>
      <c r="B69" s="107"/>
      <c r="C69" s="9" t="s">
        <v>151</v>
      </c>
      <c r="D69" s="9" t="s">
        <v>148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>
        <f t="shared" si="0"/>
        <v>0</v>
      </c>
      <c r="P69" s="32"/>
    </row>
    <row r="70" spans="1:16" s="5" customFormat="1" ht="11.25">
      <c r="A70" s="10"/>
      <c r="B70" s="1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55">
        <f>+O67+O66+O65+O64</f>
        <v>6000000</v>
      </c>
    </row>
    <row r="71" spans="1:16" ht="11.25">
      <c r="A71" s="109">
        <v>3.2</v>
      </c>
      <c r="B71" s="107" t="s">
        <v>3</v>
      </c>
      <c r="C71" s="42" t="s">
        <v>69</v>
      </c>
      <c r="D71" s="39" t="s">
        <v>55</v>
      </c>
      <c r="E71" s="34">
        <v>1000000</v>
      </c>
      <c r="F71" s="34"/>
      <c r="G71" s="34"/>
      <c r="H71" s="34"/>
      <c r="I71" s="34"/>
      <c r="J71" s="34"/>
      <c r="K71" s="34"/>
      <c r="L71" s="34"/>
      <c r="M71" s="34"/>
      <c r="N71" s="34"/>
      <c r="O71" s="34">
        <f>SUM(E71:N71)</f>
        <v>1000000</v>
      </c>
      <c r="P71" s="32"/>
    </row>
    <row r="72" spans="1:16" ht="11.25">
      <c r="A72" s="109"/>
      <c r="B72" s="107"/>
      <c r="C72" s="42" t="s">
        <v>70</v>
      </c>
      <c r="D72" s="39" t="s">
        <v>133</v>
      </c>
      <c r="E72" s="34">
        <v>1000000</v>
      </c>
      <c r="F72" s="34"/>
      <c r="G72" s="34"/>
      <c r="H72" s="34"/>
      <c r="I72" s="34"/>
      <c r="J72" s="34"/>
      <c r="K72" s="34"/>
      <c r="L72" s="34"/>
      <c r="M72" s="34"/>
      <c r="N72" s="34"/>
      <c r="O72" s="34">
        <f>SUM(E72:N72)</f>
        <v>1000000</v>
      </c>
      <c r="P72" s="32"/>
    </row>
    <row r="73" spans="1:16" ht="11.25">
      <c r="A73" s="109"/>
      <c r="B73" s="107"/>
      <c r="C73" s="42" t="s">
        <v>71</v>
      </c>
      <c r="D73" s="39" t="s">
        <v>132</v>
      </c>
      <c r="E73" s="34">
        <v>1000000</v>
      </c>
      <c r="F73" s="34"/>
      <c r="G73" s="34"/>
      <c r="H73" s="34"/>
      <c r="I73" s="34"/>
      <c r="J73" s="34"/>
      <c r="K73" s="34"/>
      <c r="L73" s="34"/>
      <c r="M73" s="34"/>
      <c r="N73" s="34"/>
      <c r="O73" s="34">
        <f>SUM(E73:N73)</f>
        <v>1000000</v>
      </c>
      <c r="P73" s="32"/>
    </row>
    <row r="74" spans="1:16" s="5" customFormat="1" ht="11.25">
      <c r="A74" s="10"/>
      <c r="B74" s="18"/>
      <c r="C74" s="16"/>
      <c r="D74" s="28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55">
        <f>+O73+O72+O71</f>
        <v>3000000</v>
      </c>
    </row>
    <row r="75" spans="1:16" ht="11.25" customHeight="1">
      <c r="A75" s="122">
        <v>3.3</v>
      </c>
      <c r="B75" s="120" t="s">
        <v>4</v>
      </c>
      <c r="C75" s="39" t="s">
        <v>72</v>
      </c>
      <c r="D75" s="8" t="s">
        <v>184</v>
      </c>
      <c r="E75" s="9">
        <f>5000000+2000000</f>
        <v>7000000</v>
      </c>
      <c r="F75" s="34"/>
      <c r="G75" s="34"/>
      <c r="H75" s="34">
        <f>20000000-5000000</f>
        <v>15000000</v>
      </c>
      <c r="I75" s="34"/>
      <c r="J75" s="34"/>
      <c r="K75" s="34"/>
      <c r="L75" s="34"/>
      <c r="M75" s="34"/>
      <c r="N75" s="34"/>
      <c r="O75" s="34">
        <f>SUM(E75:N75)</f>
        <v>22000000</v>
      </c>
      <c r="P75" s="32"/>
    </row>
    <row r="76" spans="1:16" ht="11.25">
      <c r="A76" s="123"/>
      <c r="B76" s="121"/>
      <c r="C76" s="39" t="s">
        <v>74</v>
      </c>
      <c r="D76" s="8" t="s">
        <v>185</v>
      </c>
      <c r="E76" s="1">
        <v>10000000</v>
      </c>
      <c r="F76" s="34">
        <f>26721303-5000000</f>
        <v>21721303</v>
      </c>
      <c r="G76" s="34"/>
      <c r="H76" s="34"/>
      <c r="I76" s="34"/>
      <c r="J76" s="34"/>
      <c r="K76" s="34"/>
      <c r="L76" s="34"/>
      <c r="M76" s="34"/>
      <c r="N76" s="34"/>
      <c r="O76" s="34">
        <f>SUM(E76:N76)</f>
        <v>31721303</v>
      </c>
      <c r="P76" s="32"/>
    </row>
    <row r="77" spans="1:16" ht="11.25">
      <c r="A77" s="123"/>
      <c r="B77" s="121"/>
      <c r="C77" s="7" t="s">
        <v>104</v>
      </c>
      <c r="D77" s="8" t="s">
        <v>188</v>
      </c>
      <c r="E77" s="34"/>
      <c r="F77" s="34"/>
      <c r="G77" s="34"/>
      <c r="H77" s="34">
        <f>10000000-5000000</f>
        <v>5000000</v>
      </c>
      <c r="I77" s="34"/>
      <c r="J77" s="34"/>
      <c r="K77" s="34"/>
      <c r="L77" s="34"/>
      <c r="M77" s="34"/>
      <c r="N77" s="34"/>
      <c r="O77" s="34">
        <f>SUM(E77:N77)</f>
        <v>5000000</v>
      </c>
      <c r="P77" s="32"/>
    </row>
    <row r="78" spans="1:16" ht="11.25">
      <c r="A78" s="123"/>
      <c r="B78" s="121"/>
      <c r="C78" s="7" t="s">
        <v>187</v>
      </c>
      <c r="D78" s="46" t="s">
        <v>186</v>
      </c>
      <c r="E78" s="34">
        <v>5000000</v>
      </c>
      <c r="F78" s="34"/>
      <c r="G78" s="34"/>
      <c r="H78" s="34">
        <f>10000000-5000000</f>
        <v>5000000</v>
      </c>
      <c r="I78" s="34"/>
      <c r="J78" s="34"/>
      <c r="K78" s="34"/>
      <c r="L78" s="34"/>
      <c r="M78" s="34"/>
      <c r="N78" s="34"/>
      <c r="O78" s="34">
        <f>SUM(E78:N78)</f>
        <v>10000000</v>
      </c>
      <c r="P78" s="32"/>
    </row>
    <row r="79" spans="1:16" s="5" customFormat="1" ht="11.25">
      <c r="A79" s="123"/>
      <c r="B79" s="121"/>
      <c r="C79" s="7" t="s">
        <v>187</v>
      </c>
      <c r="D79" s="46" t="s">
        <v>239</v>
      </c>
      <c r="E79" s="34"/>
      <c r="F79" s="34">
        <v>5000000</v>
      </c>
      <c r="G79" s="34"/>
      <c r="H79" s="34">
        <v>15000000</v>
      </c>
      <c r="I79" s="34"/>
      <c r="J79" s="34"/>
      <c r="K79" s="34"/>
      <c r="L79" s="34"/>
      <c r="M79" s="34"/>
      <c r="N79" s="34"/>
      <c r="O79" s="34">
        <f>SUM(E79:N79)</f>
        <v>20000000</v>
      </c>
      <c r="P79" s="91"/>
    </row>
    <row r="80" spans="1:16" s="5" customFormat="1" ht="11.25">
      <c r="A80" s="10"/>
      <c r="B80" s="18"/>
      <c r="C80" s="10"/>
      <c r="D80" s="80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55">
        <f>+O79+O78+O77+O76+O75</f>
        <v>88721303</v>
      </c>
    </row>
    <row r="81" spans="1:16" ht="11.25">
      <c r="A81" s="109">
        <v>3.4</v>
      </c>
      <c r="B81" s="107" t="s">
        <v>5</v>
      </c>
      <c r="C81" s="7" t="s">
        <v>76</v>
      </c>
      <c r="D81" s="46" t="s">
        <v>189</v>
      </c>
      <c r="E81" s="34"/>
      <c r="F81" s="34"/>
      <c r="G81" s="34"/>
      <c r="H81" s="34">
        <v>5000000</v>
      </c>
      <c r="I81" s="34"/>
      <c r="J81" s="34"/>
      <c r="K81" s="34"/>
      <c r="L81" s="34"/>
      <c r="M81" s="34"/>
      <c r="N81" s="34"/>
      <c r="O81" s="34">
        <f>SUM(E81:N81)</f>
        <v>5000000</v>
      </c>
      <c r="P81" s="32"/>
    </row>
    <row r="82" spans="1:16" ht="11.25">
      <c r="A82" s="109"/>
      <c r="B82" s="107"/>
      <c r="C82" s="7" t="s">
        <v>105</v>
      </c>
      <c r="D82" s="8" t="s">
        <v>60</v>
      </c>
      <c r="E82" s="34">
        <f>5000000+5000000+51000000</f>
        <v>61000000</v>
      </c>
      <c r="F82" s="34"/>
      <c r="G82" s="34"/>
      <c r="H82" s="34"/>
      <c r="I82" s="34"/>
      <c r="J82" s="34"/>
      <c r="K82" s="34">
        <v>11000000</v>
      </c>
      <c r="L82" s="34"/>
      <c r="M82" s="34"/>
      <c r="N82" s="34"/>
      <c r="O82" s="34">
        <f>SUM(E82:N82)</f>
        <v>72000000</v>
      </c>
      <c r="P82" s="32"/>
    </row>
    <row r="83" spans="1:16" ht="10.5" customHeight="1">
      <c r="A83" s="109"/>
      <c r="B83" s="107"/>
      <c r="C83" s="9" t="s">
        <v>190</v>
      </c>
      <c r="D83" s="95" t="s">
        <v>62</v>
      </c>
      <c r="E83" s="34">
        <v>10000000</v>
      </c>
      <c r="F83" s="34"/>
      <c r="G83" s="34"/>
      <c r="H83" s="34"/>
      <c r="I83" s="34"/>
      <c r="J83" s="34"/>
      <c r="K83" s="34"/>
      <c r="L83" s="34"/>
      <c r="M83" s="34"/>
      <c r="N83" s="34"/>
      <c r="O83" s="34">
        <f>SUM(E83:N83)</f>
        <v>10000000</v>
      </c>
      <c r="P83" s="32"/>
    </row>
    <row r="84" spans="1:16" ht="11.25">
      <c r="A84" s="10"/>
      <c r="B84" s="17"/>
      <c r="C84" s="10"/>
      <c r="D84" s="1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63">
        <f>+O83+O82+O81</f>
        <v>87000000</v>
      </c>
    </row>
    <row r="85" spans="1:16" ht="11.25">
      <c r="A85" s="10"/>
      <c r="B85" s="17"/>
      <c r="C85" s="10"/>
      <c r="D85" s="11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62"/>
    </row>
    <row r="86" spans="1:16" s="5" customFormat="1" ht="12.75">
      <c r="A86" s="15">
        <v>4</v>
      </c>
      <c r="B86" s="12" t="s">
        <v>63</v>
      </c>
      <c r="C86" s="10"/>
      <c r="D86" s="11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1:16" ht="11.25">
      <c r="A87" s="109">
        <v>4.1</v>
      </c>
      <c r="B87" s="108" t="s">
        <v>80</v>
      </c>
      <c r="C87" s="7" t="s">
        <v>106</v>
      </c>
      <c r="D87" s="8" t="s">
        <v>78</v>
      </c>
      <c r="E87" s="34">
        <f>62872616-30000000</f>
        <v>32872616</v>
      </c>
      <c r="F87" s="34"/>
      <c r="G87" s="34"/>
      <c r="H87" s="34"/>
      <c r="I87" s="34"/>
      <c r="J87" s="34"/>
      <c r="K87" s="34"/>
      <c r="L87" s="34"/>
      <c r="M87" s="34"/>
      <c r="N87" s="34"/>
      <c r="O87" s="34">
        <f>SUM(E87:N87)</f>
        <v>32872616</v>
      </c>
      <c r="P87" s="32"/>
    </row>
    <row r="88" spans="1:16" ht="11.25">
      <c r="A88" s="109"/>
      <c r="B88" s="108"/>
      <c r="C88" s="7" t="s">
        <v>107</v>
      </c>
      <c r="D88" s="8" t="s">
        <v>79</v>
      </c>
      <c r="E88" s="34">
        <f>220838586+4250000</f>
        <v>225088586</v>
      </c>
      <c r="F88" s="34"/>
      <c r="G88" s="34"/>
      <c r="H88" s="34">
        <v>1000000</v>
      </c>
      <c r="I88" s="34"/>
      <c r="J88" s="34"/>
      <c r="K88" s="34"/>
      <c r="L88" s="34"/>
      <c r="M88" s="34"/>
      <c r="N88" s="34"/>
      <c r="O88" s="34">
        <f>SUM(E88:N88)</f>
        <v>226088586</v>
      </c>
      <c r="P88" s="32"/>
    </row>
    <row r="89" spans="1:16" ht="11.25">
      <c r="A89" s="10"/>
      <c r="B89" s="17"/>
      <c r="C89" s="10"/>
      <c r="D89" s="11" t="s">
        <v>240</v>
      </c>
      <c r="E89" s="33">
        <v>80066683</v>
      </c>
      <c r="F89" s="33"/>
      <c r="G89" s="33"/>
      <c r="H89" s="33"/>
      <c r="I89" s="33"/>
      <c r="J89" s="33"/>
      <c r="K89" s="33"/>
      <c r="L89" s="33"/>
      <c r="M89" s="33"/>
      <c r="N89" s="33"/>
      <c r="O89" s="34">
        <f>SUM(E89:N89)</f>
        <v>80066683</v>
      </c>
      <c r="P89" s="32"/>
    </row>
    <row r="90" spans="1:16" s="5" customFormat="1" ht="11.25">
      <c r="A90" s="10"/>
      <c r="B90" s="17"/>
      <c r="C90" s="10"/>
      <c r="D90" s="11"/>
      <c r="E90" s="33"/>
      <c r="I90" s="33"/>
      <c r="J90" s="33"/>
      <c r="K90" s="33"/>
      <c r="L90" s="33"/>
      <c r="M90" s="33"/>
      <c r="N90" s="33"/>
      <c r="O90" s="33"/>
      <c r="P90" s="55">
        <f>+O89+O88+O87</f>
        <v>339027885</v>
      </c>
    </row>
    <row r="91" spans="1:16" ht="11.25">
      <c r="A91" s="109">
        <v>4.2</v>
      </c>
      <c r="B91" s="108" t="s">
        <v>191</v>
      </c>
      <c r="C91" s="42" t="s">
        <v>108</v>
      </c>
      <c r="D91" s="8" t="s">
        <v>81</v>
      </c>
      <c r="E91" s="34">
        <f>(114750000-3500000+30000000)/2</f>
        <v>70625000</v>
      </c>
      <c r="F91" s="34">
        <f>35000000/2</f>
        <v>17500000</v>
      </c>
      <c r="G91" s="34"/>
      <c r="H91" s="34"/>
      <c r="I91" s="34"/>
      <c r="J91" s="34"/>
      <c r="K91" s="34"/>
      <c r="L91" s="34"/>
      <c r="M91" s="34"/>
      <c r="N91" s="34"/>
      <c r="O91" s="34">
        <f>SUM(E91:N91)</f>
        <v>88125000</v>
      </c>
      <c r="P91" s="32"/>
    </row>
    <row r="92" spans="1:16" ht="11.25">
      <c r="A92" s="109"/>
      <c r="B92" s="108"/>
      <c r="C92" s="42" t="s">
        <v>109</v>
      </c>
      <c r="D92" s="8" t="s">
        <v>82</v>
      </c>
      <c r="E92" s="34">
        <f>(114750000-3500000+30000000)/2</f>
        <v>70625000</v>
      </c>
      <c r="F92" s="34">
        <f>35000000/2</f>
        <v>17500000</v>
      </c>
      <c r="G92" s="34"/>
      <c r="H92" s="34"/>
      <c r="I92" s="34"/>
      <c r="J92" s="34"/>
      <c r="K92" s="34"/>
      <c r="L92" s="34"/>
      <c r="M92" s="34"/>
      <c r="N92" s="34"/>
      <c r="O92" s="34">
        <f>SUM(E92:N92)</f>
        <v>88125000</v>
      </c>
      <c r="P92" s="32"/>
    </row>
    <row r="93" spans="1:16" s="5" customFormat="1" ht="11.25">
      <c r="A93" s="10"/>
      <c r="B93" s="17"/>
      <c r="C93" s="16"/>
      <c r="D93" s="11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55">
        <f>+O91+O92</f>
        <v>176250000</v>
      </c>
    </row>
    <row r="94" spans="1:16" ht="11.25">
      <c r="A94" s="109">
        <v>4.3</v>
      </c>
      <c r="B94" s="108" t="s">
        <v>6</v>
      </c>
      <c r="C94" s="7" t="s">
        <v>110</v>
      </c>
      <c r="D94" s="8" t="s">
        <v>83</v>
      </c>
      <c r="E94" s="34"/>
      <c r="F94" s="34"/>
      <c r="G94" s="34"/>
      <c r="H94" s="34">
        <v>10000000</v>
      </c>
      <c r="I94" s="34"/>
      <c r="J94" s="34"/>
      <c r="K94" s="34"/>
      <c r="L94" s="34"/>
      <c r="M94" s="34"/>
      <c r="N94" s="34"/>
      <c r="O94" s="34">
        <f>SUM(E94:N94)</f>
        <v>10000000</v>
      </c>
      <c r="P94" s="32"/>
    </row>
    <row r="95" spans="1:16" ht="11.25">
      <c r="A95" s="109"/>
      <c r="B95" s="108"/>
      <c r="C95" s="7" t="s">
        <v>111</v>
      </c>
      <c r="D95" s="8" t="s">
        <v>84</v>
      </c>
      <c r="E95" s="34"/>
      <c r="F95" s="34"/>
      <c r="G95" s="34"/>
      <c r="H95" s="34">
        <f>4221764</f>
        <v>4221764</v>
      </c>
      <c r="I95" s="34"/>
      <c r="J95" s="34"/>
      <c r="K95" s="34"/>
      <c r="L95" s="34"/>
      <c r="M95" s="34"/>
      <c r="N95" s="34"/>
      <c r="O95" s="34">
        <f>SUM(E95:N95)</f>
        <v>4221764</v>
      </c>
      <c r="P95" s="32"/>
    </row>
    <row r="96" spans="1:16" ht="11.25">
      <c r="A96" s="109"/>
      <c r="B96" s="108"/>
      <c r="C96" s="7" t="s">
        <v>112</v>
      </c>
      <c r="D96" s="8" t="s">
        <v>85</v>
      </c>
      <c r="E96" s="34">
        <v>20000000</v>
      </c>
      <c r="F96" s="34"/>
      <c r="G96" s="34"/>
      <c r="H96" s="34">
        <v>10000000</v>
      </c>
      <c r="I96" s="34"/>
      <c r="J96" s="34"/>
      <c r="K96" s="34"/>
      <c r="L96" s="34"/>
      <c r="M96" s="34"/>
      <c r="N96" s="34"/>
      <c r="O96" s="34">
        <f>SUM(E96:N96)</f>
        <v>30000000</v>
      </c>
      <c r="P96" s="32"/>
    </row>
    <row r="97" spans="1:16" ht="11.25">
      <c r="A97" s="109"/>
      <c r="B97" s="108"/>
      <c r="C97" s="7" t="s">
        <v>152</v>
      </c>
      <c r="D97" s="8" t="s">
        <v>86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>
        <f>SUM(E97:N97)</f>
        <v>0</v>
      </c>
      <c r="P97" s="32"/>
    </row>
    <row r="98" spans="1:16" ht="11.25">
      <c r="A98" s="109"/>
      <c r="B98" s="108"/>
      <c r="C98" s="7" t="s">
        <v>153</v>
      </c>
      <c r="D98" s="8" t="s">
        <v>87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>
        <f>SUM(E98:N98)</f>
        <v>0</v>
      </c>
      <c r="P98" s="32"/>
    </row>
    <row r="99" spans="1:16" s="5" customFormat="1" ht="11.25">
      <c r="A99" s="10"/>
      <c r="B99" s="17"/>
      <c r="C99" s="10"/>
      <c r="D99" s="11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55">
        <f>+O96+O95+O94</f>
        <v>44221764</v>
      </c>
    </row>
    <row r="100" spans="1:16" ht="11.25">
      <c r="A100" s="109">
        <v>4.4</v>
      </c>
      <c r="B100" s="108" t="s">
        <v>7</v>
      </c>
      <c r="C100" s="7" t="s">
        <v>113</v>
      </c>
      <c r="D100" s="8" t="s">
        <v>73</v>
      </c>
      <c r="E100" s="34">
        <v>62925121</v>
      </c>
      <c r="F100" s="34"/>
      <c r="G100" s="34"/>
      <c r="H100" s="34">
        <v>12000000</v>
      </c>
      <c r="I100" s="34"/>
      <c r="J100" s="34"/>
      <c r="K100" s="34"/>
      <c r="L100" s="34"/>
      <c r="M100" s="34"/>
      <c r="N100" s="34">
        <v>576308393</v>
      </c>
      <c r="O100" s="34">
        <f>SUM(E100:N100)</f>
        <v>651233514</v>
      </c>
      <c r="P100" s="32"/>
    </row>
    <row r="101" spans="1:16" ht="11.25">
      <c r="A101" s="109"/>
      <c r="B101" s="108"/>
      <c r="C101" s="7" t="s">
        <v>114</v>
      </c>
      <c r="D101" s="8" t="s">
        <v>75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>
        <f>SUM(E101:N101)</f>
        <v>0</v>
      </c>
      <c r="P101" s="32"/>
    </row>
    <row r="102" spans="1:16" s="5" customFormat="1" ht="11.25">
      <c r="A102" s="10"/>
      <c r="B102" s="17"/>
      <c r="C102" s="10"/>
      <c r="D102" s="11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55">
        <f>+O100+N100</f>
        <v>1227541907</v>
      </c>
    </row>
    <row r="103" spans="1:16" ht="11.25">
      <c r="A103" s="109">
        <v>4.5</v>
      </c>
      <c r="B103" s="108" t="s">
        <v>89</v>
      </c>
      <c r="C103" s="42" t="s">
        <v>154</v>
      </c>
      <c r="D103" s="43" t="s">
        <v>192</v>
      </c>
      <c r="E103" s="34">
        <v>3000000</v>
      </c>
      <c r="F103" s="34">
        <v>8000000</v>
      </c>
      <c r="G103" s="34"/>
      <c r="H103" s="34">
        <f>20000000+40000000</f>
        <v>60000000</v>
      </c>
      <c r="I103" s="34"/>
      <c r="J103" s="34"/>
      <c r="K103" s="34"/>
      <c r="L103" s="34"/>
      <c r="M103" s="34"/>
      <c r="N103" s="34"/>
      <c r="O103" s="34">
        <f>SUM(E103:N103)</f>
        <v>71000000</v>
      </c>
      <c r="P103" s="32"/>
    </row>
    <row r="104" spans="1:16" ht="22.5">
      <c r="A104" s="109"/>
      <c r="B104" s="108"/>
      <c r="C104" s="42" t="s">
        <v>155</v>
      </c>
      <c r="D104" s="43" t="s">
        <v>121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>
        <f>SUM(E104:N104)</f>
        <v>0</v>
      </c>
      <c r="P104" s="32"/>
    </row>
    <row r="105" spans="1:16" ht="11.25">
      <c r="A105" s="109"/>
      <c r="B105" s="108"/>
      <c r="C105" s="9" t="s">
        <v>194</v>
      </c>
      <c r="D105" s="43" t="s">
        <v>193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>
        <f>SUM(E105:N105)</f>
        <v>0</v>
      </c>
      <c r="P105" s="32"/>
    </row>
    <row r="106" spans="1:16" s="5" customFormat="1" ht="11.25">
      <c r="A106" s="10"/>
      <c r="B106" s="17"/>
      <c r="D106" s="18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55">
        <f>+O105+O104+O103</f>
        <v>71000000</v>
      </c>
    </row>
    <row r="107" spans="1:16" ht="11.25">
      <c r="A107" s="109">
        <v>4.6</v>
      </c>
      <c r="B107" s="107" t="s">
        <v>8</v>
      </c>
      <c r="C107" s="7" t="s">
        <v>156</v>
      </c>
      <c r="D107" s="46" t="s">
        <v>205</v>
      </c>
      <c r="E107" s="34">
        <f>141110192-10000000</f>
        <v>131110192</v>
      </c>
      <c r="F107" s="34">
        <v>65020406</v>
      </c>
      <c r="G107" s="34"/>
      <c r="H107" s="34">
        <f>80000000+57200000</f>
        <v>137200000</v>
      </c>
      <c r="I107" s="34"/>
      <c r="J107" s="34"/>
      <c r="K107" s="34"/>
      <c r="L107" s="34"/>
      <c r="M107" s="34"/>
      <c r="N107" s="34"/>
      <c r="O107" s="34">
        <f>SUM(E107:N107)</f>
        <v>333330598</v>
      </c>
      <c r="P107" s="32"/>
    </row>
    <row r="108" spans="1:16" ht="11.25">
      <c r="A108" s="109"/>
      <c r="B108" s="107"/>
      <c r="C108" s="7" t="s">
        <v>197</v>
      </c>
      <c r="D108" s="46" t="s">
        <v>242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>
        <f>SUM(E108:N108)</f>
        <v>0</v>
      </c>
      <c r="P108" s="32"/>
    </row>
    <row r="109" spans="1:16" ht="11.25">
      <c r="A109" s="109"/>
      <c r="B109" s="107"/>
      <c r="C109" s="7" t="s">
        <v>198</v>
      </c>
      <c r="D109" s="46" t="s">
        <v>206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>
        <f>SUM(E109:N109)</f>
        <v>0</v>
      </c>
      <c r="P109" s="32"/>
    </row>
    <row r="110" spans="1:16" ht="11.25">
      <c r="A110" s="109"/>
      <c r="B110" s="107"/>
      <c r="C110" s="7" t="s">
        <v>199</v>
      </c>
      <c r="D110" s="46" t="s">
        <v>196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>
        <f>SUM(E110:N110)</f>
        <v>0</v>
      </c>
      <c r="P110" s="32"/>
    </row>
    <row r="111" spans="1:16" ht="11.25">
      <c r="A111" s="109"/>
      <c r="B111" s="107"/>
      <c r="C111" s="7" t="s">
        <v>241</v>
      </c>
      <c r="D111" s="46" t="s">
        <v>195</v>
      </c>
      <c r="E111" s="34">
        <v>10000000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>
        <f>SUM(E111:N111)</f>
        <v>10000000</v>
      </c>
      <c r="P111" s="32"/>
    </row>
    <row r="112" spans="1:16" s="5" customFormat="1" ht="11.25">
      <c r="A112" s="10"/>
      <c r="B112" s="18"/>
      <c r="C112" s="10"/>
      <c r="D112" s="30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55">
        <f>+O111+O107</f>
        <v>343330598</v>
      </c>
    </row>
    <row r="113" spans="1:16" ht="11.25">
      <c r="A113" s="109">
        <v>4.7</v>
      </c>
      <c r="B113" s="108" t="s">
        <v>77</v>
      </c>
      <c r="C113" s="42" t="s">
        <v>157</v>
      </c>
      <c r="D113" s="9" t="s">
        <v>200</v>
      </c>
      <c r="E113" s="34"/>
      <c r="F113" s="34"/>
      <c r="G113" s="34"/>
      <c r="H113" s="34">
        <v>2000000</v>
      </c>
      <c r="I113" s="34"/>
      <c r="J113" s="34"/>
      <c r="K113" s="34"/>
      <c r="L113" s="34"/>
      <c r="M113" s="34"/>
      <c r="N113" s="34"/>
      <c r="O113" s="34">
        <f>SUM(E113:N113)</f>
        <v>2000000</v>
      </c>
      <c r="P113" s="32"/>
    </row>
    <row r="114" spans="1:16" ht="11.25">
      <c r="A114" s="109"/>
      <c r="B114" s="108"/>
      <c r="C114" s="42" t="s">
        <v>158</v>
      </c>
      <c r="D114" s="8" t="s">
        <v>9</v>
      </c>
      <c r="E114" s="34">
        <v>6000000</v>
      </c>
      <c r="F114" s="34"/>
      <c r="G114" s="34"/>
      <c r="H114" s="34">
        <v>18000000</v>
      </c>
      <c r="I114" s="34"/>
      <c r="J114" s="34"/>
      <c r="K114" s="34"/>
      <c r="L114" s="34"/>
      <c r="M114" s="34"/>
      <c r="N114" s="34"/>
      <c r="O114" s="34">
        <f>SUM(E114:N114)</f>
        <v>24000000</v>
      </c>
      <c r="P114" s="32"/>
    </row>
    <row r="115" spans="1:16" ht="22.5">
      <c r="A115" s="109"/>
      <c r="B115" s="108"/>
      <c r="C115" s="9" t="s">
        <v>201</v>
      </c>
      <c r="D115" s="8" t="s">
        <v>88</v>
      </c>
      <c r="E115" s="34"/>
      <c r="F115" s="34"/>
      <c r="G115" s="34"/>
      <c r="H115" s="34">
        <v>40000000</v>
      </c>
      <c r="I115" s="34"/>
      <c r="J115" s="34"/>
      <c r="K115" s="34"/>
      <c r="L115" s="34"/>
      <c r="M115" s="34"/>
      <c r="N115" s="34"/>
      <c r="O115" s="34">
        <f>SUM(E115:N115)</f>
        <v>40000000</v>
      </c>
      <c r="P115" s="32">
        <f>+O115+O114+O113</f>
        <v>66000000</v>
      </c>
    </row>
    <row r="116" spans="1:16" ht="22.5">
      <c r="A116" s="7">
        <v>4.8</v>
      </c>
      <c r="B116" s="20" t="s">
        <v>10</v>
      </c>
      <c r="C116" s="7" t="s">
        <v>159</v>
      </c>
      <c r="D116" s="8" t="s">
        <v>10</v>
      </c>
      <c r="E116" s="34">
        <v>2000000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>
        <f>SUM(E116:N116)</f>
        <v>2000000</v>
      </c>
      <c r="P116" s="32"/>
    </row>
    <row r="117" spans="1:16" ht="11.25">
      <c r="A117" s="10"/>
      <c r="B117" s="17"/>
      <c r="C117" s="10"/>
      <c r="D117" s="11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63">
        <f>+O116</f>
        <v>2000000</v>
      </c>
    </row>
    <row r="118" spans="1:16" s="5" customFormat="1" ht="11.25">
      <c r="A118" s="16"/>
      <c r="B118" s="17"/>
      <c r="C118" s="10"/>
      <c r="D118" s="18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62"/>
    </row>
    <row r="119" spans="1:16" s="5" customFormat="1" ht="12.75">
      <c r="A119" s="24">
        <v>5</v>
      </c>
      <c r="B119" s="19" t="s">
        <v>11</v>
      </c>
      <c r="C119" s="10"/>
      <c r="D119" s="18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1:16" s="5" customFormat="1" ht="11.25">
      <c r="A120" s="109">
        <v>5.1</v>
      </c>
      <c r="B120" s="107" t="s">
        <v>90</v>
      </c>
      <c r="C120" s="7" t="s">
        <v>160</v>
      </c>
      <c r="D120" s="41" t="s">
        <v>95</v>
      </c>
      <c r="E120" s="34">
        <v>1000000</v>
      </c>
      <c r="F120" s="34">
        <v>6000000</v>
      </c>
      <c r="G120" s="34"/>
      <c r="H120" s="34"/>
      <c r="I120" s="34"/>
      <c r="J120" s="34"/>
      <c r="K120" s="34"/>
      <c r="L120" s="34"/>
      <c r="M120" s="34"/>
      <c r="N120" s="34"/>
      <c r="O120" s="34">
        <f>SUM(E120:N120)</f>
        <v>7000000</v>
      </c>
      <c r="P120" s="33"/>
    </row>
    <row r="121" spans="1:16" s="5" customFormat="1" ht="11.25">
      <c r="A121" s="109"/>
      <c r="B121" s="107"/>
      <c r="C121" s="7" t="s">
        <v>161</v>
      </c>
      <c r="D121" s="41" t="s">
        <v>97</v>
      </c>
      <c r="E121" s="34">
        <v>1000000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4">
        <f>SUM(E121:N121)</f>
        <v>1000000</v>
      </c>
      <c r="P121" s="33"/>
    </row>
    <row r="122" spans="1:16" s="5" customFormat="1" ht="11.25">
      <c r="A122" s="109"/>
      <c r="B122" s="107"/>
      <c r="C122" s="7" t="s">
        <v>162</v>
      </c>
      <c r="D122" s="41" t="s">
        <v>96</v>
      </c>
      <c r="E122" s="34">
        <v>12000000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4">
        <f>SUM(E122:N122)</f>
        <v>12000000</v>
      </c>
      <c r="P122" s="33"/>
    </row>
    <row r="123" spans="1:16" s="5" customFormat="1" ht="11.25">
      <c r="A123" s="109"/>
      <c r="B123" s="107"/>
      <c r="C123" s="7" t="s">
        <v>163</v>
      </c>
      <c r="D123" s="41" t="s">
        <v>98</v>
      </c>
      <c r="E123" s="34">
        <v>2000000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>
        <f>SUM(E123:N123)</f>
        <v>2000000</v>
      </c>
      <c r="P123" s="33"/>
    </row>
    <row r="124" spans="1:16" s="5" customFormat="1" ht="11.25">
      <c r="A124" s="10"/>
      <c r="B124" s="18"/>
      <c r="C124" s="10"/>
      <c r="D124" s="11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55">
        <f>+O123+O122+O121+O120</f>
        <v>22000000</v>
      </c>
    </row>
    <row r="125" spans="1:16" s="5" customFormat="1" ht="11.25">
      <c r="A125" s="109">
        <v>5.2</v>
      </c>
      <c r="B125" s="107" t="s">
        <v>207</v>
      </c>
      <c r="C125" s="7" t="s">
        <v>164</v>
      </c>
      <c r="D125" s="41" t="s">
        <v>94</v>
      </c>
      <c r="E125" s="34">
        <v>14500000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>
        <f aca="true" t="shared" si="1" ref="O125:O131">SUM(E125:N125)</f>
        <v>14500000</v>
      </c>
      <c r="P125" s="33"/>
    </row>
    <row r="126" spans="1:16" s="5" customFormat="1" ht="11.25">
      <c r="A126" s="109"/>
      <c r="B126" s="107"/>
      <c r="C126" s="7" t="s">
        <v>165</v>
      </c>
      <c r="D126" s="41" t="s">
        <v>44</v>
      </c>
      <c r="E126" s="34"/>
      <c r="F126" s="34"/>
      <c r="G126" s="34"/>
      <c r="H126" s="34">
        <v>45778236</v>
      </c>
      <c r="I126" s="34"/>
      <c r="J126" s="34"/>
      <c r="K126" s="34"/>
      <c r="L126" s="34"/>
      <c r="M126" s="34"/>
      <c r="N126" s="34"/>
      <c r="O126" s="34">
        <f t="shared" si="1"/>
        <v>45778236</v>
      </c>
      <c r="P126" s="33"/>
    </row>
    <row r="127" spans="1:16" s="5" customFormat="1" ht="11.25">
      <c r="A127" s="109"/>
      <c r="B127" s="107"/>
      <c r="C127" s="7" t="s">
        <v>166</v>
      </c>
      <c r="D127" s="41" t="s">
        <v>45</v>
      </c>
      <c r="E127" s="34">
        <v>1000000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>
        <f t="shared" si="1"/>
        <v>1000000</v>
      </c>
      <c r="P127" s="33"/>
    </row>
    <row r="128" spans="1:16" s="5" customFormat="1" ht="19.5" customHeight="1">
      <c r="A128" s="109"/>
      <c r="B128" s="107"/>
      <c r="C128" s="7" t="s">
        <v>167</v>
      </c>
      <c r="D128" s="41" t="s">
        <v>150</v>
      </c>
      <c r="E128" s="34">
        <v>1000000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>
        <f t="shared" si="1"/>
        <v>1000000</v>
      </c>
      <c r="P128" s="33"/>
    </row>
    <row r="129" spans="1:16" s="5" customFormat="1" ht="18" customHeight="1">
      <c r="A129" s="109"/>
      <c r="B129" s="107"/>
      <c r="C129" s="7" t="s">
        <v>168</v>
      </c>
      <c r="D129" s="41" t="s">
        <v>93</v>
      </c>
      <c r="E129" s="34">
        <v>7000000</v>
      </c>
      <c r="F129" s="34">
        <v>3000000</v>
      </c>
      <c r="G129" s="34"/>
      <c r="H129" s="34"/>
      <c r="I129" s="34"/>
      <c r="J129" s="34"/>
      <c r="K129" s="34"/>
      <c r="L129" s="34"/>
      <c r="M129" s="34"/>
      <c r="N129" s="34"/>
      <c r="O129" s="34">
        <f t="shared" si="1"/>
        <v>10000000</v>
      </c>
      <c r="P129" s="33"/>
    </row>
    <row r="130" spans="1:16" s="5" customFormat="1" ht="12.75" customHeight="1">
      <c r="A130" s="109"/>
      <c r="B130" s="107"/>
      <c r="C130" s="7" t="s">
        <v>225</v>
      </c>
      <c r="D130" s="41" t="s">
        <v>219</v>
      </c>
      <c r="E130" s="34">
        <v>5000000</v>
      </c>
      <c r="F130" s="34"/>
      <c r="G130" s="34"/>
      <c r="H130" s="34"/>
      <c r="I130" s="34"/>
      <c r="J130" s="34"/>
      <c r="K130" s="34"/>
      <c r="L130" s="34"/>
      <c r="M130" s="34"/>
      <c r="N130" s="34"/>
      <c r="O130" s="34">
        <f t="shared" si="1"/>
        <v>5000000</v>
      </c>
      <c r="P130" s="33"/>
    </row>
    <row r="131" spans="1:16" s="5" customFormat="1" ht="17.25" customHeight="1">
      <c r="A131" s="109"/>
      <c r="B131" s="107"/>
      <c r="C131" s="7" t="s">
        <v>226</v>
      </c>
      <c r="D131" s="41" t="s">
        <v>220</v>
      </c>
      <c r="E131" s="34">
        <v>5000000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>
        <f t="shared" si="1"/>
        <v>5000000</v>
      </c>
      <c r="P131" s="33"/>
    </row>
    <row r="132" spans="1:16" s="5" customFormat="1" ht="11.25">
      <c r="A132" s="10"/>
      <c r="B132" s="18"/>
      <c r="C132" s="29"/>
      <c r="D132" s="11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55">
        <f>+O131+O130+O129+O128+O127+O126+O125</f>
        <v>82278236</v>
      </c>
    </row>
    <row r="133" spans="1:16" s="5" customFormat="1" ht="11.25">
      <c r="A133" s="109">
        <v>5.3</v>
      </c>
      <c r="B133" s="107" t="s">
        <v>91</v>
      </c>
      <c r="C133" s="7" t="s">
        <v>169</v>
      </c>
      <c r="D133" s="41" t="s">
        <v>101</v>
      </c>
      <c r="E133" s="34">
        <v>10000000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>
        <f>SUM(E133:N133)</f>
        <v>10000000</v>
      </c>
      <c r="P133" s="33"/>
    </row>
    <row r="134" spans="1:16" s="5" customFormat="1" ht="11.25">
      <c r="A134" s="109"/>
      <c r="B134" s="107"/>
      <c r="C134" s="7" t="s">
        <v>170</v>
      </c>
      <c r="D134" s="41" t="s">
        <v>102</v>
      </c>
      <c r="E134" s="34">
        <v>1000000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>
        <f>SUM(E134:N134)</f>
        <v>1000000</v>
      </c>
      <c r="P134" s="33"/>
    </row>
    <row r="135" spans="1:16" s="5" customFormat="1" ht="11.25">
      <c r="A135" s="109"/>
      <c r="B135" s="107"/>
      <c r="C135" s="7" t="s">
        <v>171</v>
      </c>
      <c r="D135" s="41" t="s">
        <v>103</v>
      </c>
      <c r="E135" s="34">
        <v>6500000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>
        <f>SUM(E135:N135)</f>
        <v>6500000</v>
      </c>
      <c r="P135" s="33"/>
    </row>
    <row r="136" spans="1:16" s="5" customFormat="1" ht="11.25">
      <c r="A136" s="10"/>
      <c r="B136" s="18"/>
      <c r="C136" s="10"/>
      <c r="D136" s="28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55">
        <f>+O135+O134+O133</f>
        <v>17500000</v>
      </c>
    </row>
    <row r="137" spans="1:16" s="5" customFormat="1" ht="11.25">
      <c r="A137" s="109">
        <v>5.4</v>
      </c>
      <c r="B137" s="107" t="s">
        <v>92</v>
      </c>
      <c r="C137" s="7" t="s">
        <v>172</v>
      </c>
      <c r="D137" s="41" t="s">
        <v>99</v>
      </c>
      <c r="E137" s="34">
        <v>3000000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>
        <f>SUM(E137:N137)</f>
        <v>3000000</v>
      </c>
      <c r="P137" s="33"/>
    </row>
    <row r="138" spans="1:16" s="5" customFormat="1" ht="11.25">
      <c r="A138" s="109"/>
      <c r="B138" s="107"/>
      <c r="C138" s="7" t="s">
        <v>173</v>
      </c>
      <c r="D138" s="41" t="s">
        <v>100</v>
      </c>
      <c r="E138" s="34">
        <v>10000000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>
        <f>SUM(E138:N138)</f>
        <v>10000000</v>
      </c>
      <c r="P138" s="33"/>
    </row>
    <row r="139" spans="1:16" s="5" customFormat="1" ht="11.25">
      <c r="A139" s="16"/>
      <c r="B139" s="16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2">
        <f>+O138+O137</f>
        <v>13000000</v>
      </c>
    </row>
    <row r="140" spans="5:16" ht="11.25"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1" s="5" customFormat="1" ht="11.25">
      <c r="A141" s="10"/>
      <c r="B141" s="18"/>
      <c r="C141" s="10"/>
      <c r="E141" s="33"/>
      <c r="H141" s="32"/>
      <c r="K141" s="32"/>
    </row>
    <row r="142" spans="1:11" s="5" customFormat="1" ht="11.25">
      <c r="A142" s="10"/>
      <c r="B142" s="18"/>
      <c r="C142" s="10"/>
      <c r="E142" s="33"/>
      <c r="H142" s="32"/>
      <c r="K142" s="32"/>
    </row>
    <row r="143" spans="5:11" ht="11.25">
      <c r="E143" s="32"/>
      <c r="F143" s="32"/>
      <c r="H143" s="32"/>
      <c r="K143" s="32"/>
    </row>
    <row r="144" spans="5:11" ht="11.25">
      <c r="E144" s="32"/>
      <c r="H144" s="32"/>
      <c r="K144" s="32"/>
    </row>
    <row r="145" spans="5:11" ht="11.25">
      <c r="E145" s="32"/>
      <c r="F145" s="32"/>
      <c r="H145" s="32"/>
      <c r="K145" s="32"/>
    </row>
    <row r="146" spans="5:15" ht="11.25">
      <c r="E146" s="32"/>
      <c r="F146" s="32"/>
      <c r="H146" s="32"/>
      <c r="K146" s="32"/>
      <c r="O146" s="32"/>
    </row>
    <row r="147" spans="5:11" ht="11.25">
      <c r="E147" s="32"/>
      <c r="H147" s="32"/>
      <c r="K147" s="32"/>
    </row>
    <row r="148" spans="5:11" ht="11.25">
      <c r="E148" s="32"/>
      <c r="F148" s="32"/>
      <c r="G148" s="32"/>
      <c r="H148" s="32"/>
      <c r="K148" s="32"/>
    </row>
    <row r="149" spans="5:11" ht="11.25">
      <c r="E149" s="32"/>
      <c r="H149" s="32"/>
      <c r="K149" s="32"/>
    </row>
    <row r="150" spans="5:11" ht="11.25">
      <c r="E150" s="32"/>
      <c r="H150" s="32"/>
      <c r="K150" s="32"/>
    </row>
    <row r="151" spans="5:11" ht="11.25">
      <c r="E151" s="32"/>
      <c r="H151" s="32"/>
      <c r="K151" s="32"/>
    </row>
    <row r="152" spans="5:11" ht="11.25">
      <c r="E152" s="32"/>
      <c r="F152" s="32"/>
      <c r="H152" s="32"/>
      <c r="K152" s="32"/>
    </row>
    <row r="153" spans="5:11" ht="11.25">
      <c r="E153" s="32"/>
      <c r="H153" s="32"/>
      <c r="K153" s="32"/>
    </row>
    <row r="154" spans="5:16" ht="11.25">
      <c r="E154" s="32"/>
      <c r="F154" s="32"/>
      <c r="H154" s="32"/>
      <c r="K154" s="32"/>
      <c r="N154" s="5"/>
      <c r="O154" s="5"/>
      <c r="P154" s="5"/>
    </row>
    <row r="155" spans="5:16" ht="11.25">
      <c r="E155" s="32"/>
      <c r="F155" s="32"/>
      <c r="H155" s="32"/>
      <c r="K155" s="32"/>
      <c r="N155" s="5"/>
      <c r="O155" s="5"/>
      <c r="P155" s="5"/>
    </row>
    <row r="156" spans="5:16" ht="11.25">
      <c r="E156" s="32"/>
      <c r="H156" s="32"/>
      <c r="K156" s="32"/>
      <c r="N156" s="5"/>
      <c r="O156" s="5"/>
      <c r="P156" s="5"/>
    </row>
    <row r="157" spans="6:16" ht="11.25">
      <c r="F157" s="32"/>
      <c r="H157" s="32"/>
      <c r="N157" s="5"/>
      <c r="O157" s="5"/>
      <c r="P157" s="5"/>
    </row>
    <row r="158" spans="5:16" ht="11.25">
      <c r="E158" s="32"/>
      <c r="F158" s="32"/>
      <c r="H158" s="32"/>
      <c r="K158" s="32"/>
      <c r="N158" s="5"/>
      <c r="O158" s="5"/>
      <c r="P158" s="5"/>
    </row>
    <row r="159" spans="8:16" ht="11.25">
      <c r="H159" s="32"/>
      <c r="N159" s="5"/>
      <c r="O159" s="5"/>
      <c r="P159" s="5"/>
    </row>
    <row r="160" spans="5:16" ht="11.25">
      <c r="E160" s="32"/>
      <c r="H160" s="32"/>
      <c r="N160" s="5"/>
      <c r="O160" s="5"/>
      <c r="P160" s="5"/>
    </row>
    <row r="161" spans="5:16" ht="11.25">
      <c r="E161" s="32"/>
      <c r="F161" s="32"/>
      <c r="H161" s="32"/>
      <c r="K161" s="32"/>
      <c r="N161" s="5"/>
      <c r="O161" s="5"/>
      <c r="P161" s="5"/>
    </row>
    <row r="162" spans="14:16" ht="11.25">
      <c r="N162" s="5"/>
      <c r="O162" s="5"/>
      <c r="P162" s="5"/>
    </row>
    <row r="163" spans="5:16" ht="11.25">
      <c r="E163" s="32"/>
      <c r="F163" s="32"/>
      <c r="H163" s="32"/>
      <c r="K163" s="32"/>
      <c r="N163" s="5"/>
      <c r="O163" s="33"/>
      <c r="P163" s="5"/>
    </row>
    <row r="164" spans="14:16" ht="11.25">
      <c r="N164" s="5"/>
      <c r="O164" s="5"/>
      <c r="P164" s="5"/>
    </row>
    <row r="165" spans="6:16" ht="11.25">
      <c r="F165" s="32"/>
      <c r="H165" s="32"/>
      <c r="N165" s="5"/>
      <c r="O165" s="33"/>
      <c r="P165" s="5"/>
    </row>
    <row r="166" spans="8:16" ht="11.25">
      <c r="H166" s="32"/>
      <c r="N166" s="5"/>
      <c r="O166" s="5"/>
      <c r="P166" s="5"/>
    </row>
    <row r="167" spans="6:16" ht="11.25">
      <c r="F167" s="32"/>
      <c r="H167" s="32"/>
      <c r="N167" s="5"/>
      <c r="O167" s="5"/>
      <c r="P167" s="5"/>
    </row>
    <row r="168" spans="14:16" ht="11.25">
      <c r="N168" s="5"/>
      <c r="O168" s="5"/>
      <c r="P168" s="5"/>
    </row>
    <row r="169" spans="14:16" ht="11.25">
      <c r="N169" s="5"/>
      <c r="O169" s="5"/>
      <c r="P169" s="5"/>
    </row>
    <row r="170" spans="14:16" ht="11.25">
      <c r="N170" s="5"/>
      <c r="O170" s="5"/>
      <c r="P170" s="5"/>
    </row>
  </sheetData>
  <sheetProtection/>
  <mergeCells count="52">
    <mergeCell ref="A81:A83"/>
    <mergeCell ref="A56:A59"/>
    <mergeCell ref="A52:A54"/>
    <mergeCell ref="B81:B83"/>
    <mergeCell ref="B63:B69"/>
    <mergeCell ref="A71:A73"/>
    <mergeCell ref="B75:B79"/>
    <mergeCell ref="A75:A79"/>
    <mergeCell ref="B71:B73"/>
    <mergeCell ref="A63:A69"/>
    <mergeCell ref="B52:B54"/>
    <mergeCell ref="B48:B50"/>
    <mergeCell ref="B37:B39"/>
    <mergeCell ref="B26:B30"/>
    <mergeCell ref="B32:B35"/>
    <mergeCell ref="B43:B46"/>
    <mergeCell ref="A6:A9"/>
    <mergeCell ref="B6:B9"/>
    <mergeCell ref="A11:A15"/>
    <mergeCell ref="B11:B15"/>
    <mergeCell ref="A48:A50"/>
    <mergeCell ref="B19:B20"/>
    <mergeCell ref="B22:B24"/>
    <mergeCell ref="A43:A46"/>
    <mergeCell ref="A37:A39"/>
    <mergeCell ref="A19:A20"/>
    <mergeCell ref="A22:A24"/>
    <mergeCell ref="A32:A35"/>
    <mergeCell ref="A26:A30"/>
    <mergeCell ref="A94:A98"/>
    <mergeCell ref="B94:B98"/>
    <mergeCell ref="A91:A92"/>
    <mergeCell ref="B91:B92"/>
    <mergeCell ref="B87:B88"/>
    <mergeCell ref="A87:A88"/>
    <mergeCell ref="B56:B59"/>
    <mergeCell ref="A137:A138"/>
    <mergeCell ref="B137:B138"/>
    <mergeCell ref="A120:A123"/>
    <mergeCell ref="B120:B123"/>
    <mergeCell ref="A125:A131"/>
    <mergeCell ref="B125:B131"/>
    <mergeCell ref="A133:A135"/>
    <mergeCell ref="B133:B135"/>
    <mergeCell ref="A113:A115"/>
    <mergeCell ref="B113:B115"/>
    <mergeCell ref="A100:A101"/>
    <mergeCell ref="B100:B101"/>
    <mergeCell ref="A103:A105"/>
    <mergeCell ref="B103:B105"/>
    <mergeCell ref="A107:A111"/>
    <mergeCell ref="B107:B111"/>
  </mergeCells>
  <printOptions horizontalCentered="1" verticalCentered="1"/>
  <pageMargins left="0.1968503937007874" right="0" top="1.1811023622047245" bottom="0.7874015748031497" header="0" footer="0"/>
  <pageSetup horizontalDpi="300" verticalDpi="300" orientation="landscape" scale="65" r:id="rId1"/>
  <headerFooter alignWithMargins="0">
    <oddHeader>&amp;C&amp;"Lucida Calligraphy,Negrita Cursiva"&amp;12REPUBLICA DE COLOMBIA
Departamento de Caldas
Municipio de Samaná
 Acuerdo 004 de 2008
Plan Plurianual de Inversiones - 2008</oddHeader>
    <oddFooter>&amp;C&amp;"Lucida Calligraphy,Negrita Cursiva"&amp;12Plan de Desarrollo 2008-2011
"La Alcaldía de la Reconciliación"</oddFooter>
  </headerFooter>
  <rowBreaks count="2" manualBreakCount="2">
    <brk id="55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Mayra Leguizamon</cp:lastModifiedBy>
  <cp:lastPrinted>2008-06-27T17:52:04Z</cp:lastPrinted>
  <dcterms:created xsi:type="dcterms:W3CDTF">2008-04-05T17:37:19Z</dcterms:created>
  <dcterms:modified xsi:type="dcterms:W3CDTF">2013-11-07T20:45:39Z</dcterms:modified>
  <cp:category/>
  <cp:version/>
  <cp:contentType/>
  <cp:contentStatus/>
</cp:coreProperties>
</file>