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600" tabRatio="399" activeTab="0"/>
  </bookViews>
  <sheets>
    <sheet name="INGRESOS" sheetId="1" r:id="rId1"/>
    <sheet name="GASTOS" sheetId="2" r:id="rId2"/>
    <sheet name="Hoja1" sheetId="3" r:id="rId3"/>
    <sheet name="Hoja2" sheetId="4" r:id="rId4"/>
  </sheets>
  <definedNames>
    <definedName name="_xlnm.Print_Area" localSheetId="1">'GASTOS'!$A$1:$K$533</definedName>
    <definedName name="_xlnm.Print_Titles" localSheetId="1">'GASTOS'!$13:$13</definedName>
    <definedName name="_xlnm.Print_Titles" localSheetId="0">'INGRESOS'!$59:$59</definedName>
  </definedNames>
  <calcPr fullCalcOnLoad="1"/>
</workbook>
</file>

<file path=xl/sharedStrings.xml><?xml version="1.0" encoding="utf-8"?>
<sst xmlns="http://schemas.openxmlformats.org/spreadsheetml/2006/main" count="1332" uniqueCount="1147">
  <si>
    <t>Salud Regimen Subsidiado Ampliacion - Recurso ETESA</t>
  </si>
  <si>
    <t>Libre Destinación Transferencia Sector Eléctrico</t>
  </si>
  <si>
    <t>Industria y Comercio</t>
  </si>
  <si>
    <t>Impuesto sobre el Servicio de Alumbrado Público</t>
  </si>
  <si>
    <t>Contribución  sobre Contratos de Obras Públicas</t>
  </si>
  <si>
    <t>2.6.1.4</t>
  </si>
  <si>
    <t>Transferencias de otras entidades para pago de pensiones y/o cesantías</t>
  </si>
  <si>
    <t>2.6.1.5.1</t>
  </si>
  <si>
    <t>Empresa del orden Nacional</t>
  </si>
  <si>
    <t>2.6.1.5.2</t>
  </si>
  <si>
    <t>Arrendamientos Bienes Inmuebles</t>
  </si>
  <si>
    <t>2.2.05.3.01.5</t>
  </si>
  <si>
    <t>PAGO DE CONVENIOS O CONTRATOS DE SUMINISTRO DE ENERGÍA ELÉCTRICA PARA EL SERVICIO DE ALUMBRADO PÚBLICO O PARA EL MANTENIMIENTO Y EXPANSIÓN DEL SERVICIO DE ALUMBRADO PÚBLICO / SGP-LIBRE DESTINACION</t>
  </si>
  <si>
    <t xml:space="preserve">COFINANCIACION DE ASOCIACIONES </t>
  </si>
  <si>
    <t>vias urbanas</t>
  </si>
  <si>
    <t>Regimén Subsidiado - Fosyga - 2012</t>
  </si>
  <si>
    <t>( NOVIEMBRE 02 de 2012 )</t>
  </si>
  <si>
    <t>POR EL CUAL SE FIJA EL PRESUPUESTO GENERAL DE INGRESOS Y GASTOS DEL MUNICIPIO DE PAIME PARA LA VIGENCIA FISCAL DEL AÑO DOS MIL TRECE 2.013.</t>
  </si>
  <si>
    <r>
      <rPr>
        <b/>
        <sz val="14"/>
        <rFont val="Arial"/>
        <family val="2"/>
      </rPr>
      <t xml:space="preserve">ARTICULO PRIMERO: </t>
    </r>
    <r>
      <rPr>
        <sz val="14"/>
        <rFont val="Arial"/>
        <family val="2"/>
      </rPr>
      <t xml:space="preserve">  Fijese  el  presupuesto  General  de  Rentas  e Ingresos  del  Municipio de Paime, para la vigencia Fiscal del año Dos Mil Trece (2.013); en la suma de : CUATRO MIL DOSCIENTOS DIEZ MILLONES NOVECIENTOS NOVENTA Y CUATRO MIL CIENTO TRECE PESOS M/CTE ($ 4.210.994.113.oo.), así:</t>
    </r>
  </si>
  <si>
    <r>
      <t>ARTICULO SEGUNDO</t>
    </r>
    <r>
      <rPr>
        <b/>
        <sz val="13"/>
        <rFont val="Arial"/>
        <family val="2"/>
      </rPr>
      <t xml:space="preserve">: </t>
    </r>
    <r>
      <rPr>
        <b/>
        <sz val="12"/>
        <rFont val="Arial"/>
        <family val="2"/>
      </rPr>
      <t>Apropiase para atender los Gastos Funcionamiento,  los Gastos de Inversion y el Servicio de la Deuda, del Municipio de Paime Cundinamarca; durante la vigencia fiscal del Primero  (01) de Enero al treinta y uno (31) de Diciembre de Dos Mil Trece (2013); en la suma de: CUATRO MIL DOSCIENTOS DIEZ MILLONES NOVECIENTOS NOVENTA Y CUATRO MIL CIENTO TRECE PESOS M/CTE  ($ 4.210.994.113.oo.), así:</t>
    </r>
  </si>
  <si>
    <t xml:space="preserve">                  trece (2013).</t>
  </si>
  <si>
    <t>PROYECTO DE  ACUERDO No. ________   DE 2012</t>
  </si>
  <si>
    <t>JOSÉ DEL CARMEN HERNANDEZ</t>
  </si>
  <si>
    <t>SANDRA MILENA MONTAÑO SANCHEZ</t>
  </si>
  <si>
    <t>total presupuestado 2012-deporte</t>
  </si>
  <si>
    <t xml:space="preserve">total presupuestado 2012-deporte para Construcción, Reparación y Mantenimiento de  Escenarios Deportivos  </t>
  </si>
  <si>
    <t>Departamental</t>
  </si>
  <si>
    <t>Sistema General de Participaciones -Educación-</t>
  </si>
  <si>
    <t>Sistema General de Participaciones -Salud</t>
  </si>
  <si>
    <t xml:space="preserve">S. G. P. Salud - Régimen Subsidio </t>
  </si>
  <si>
    <t>S. G. P. Salud - Régimen Subsidio  Continuidad</t>
  </si>
  <si>
    <t>S. G. P. Salud - Régimen Subsidio  Ampliación Cobertura</t>
  </si>
  <si>
    <t>De Solidaridad y Garantías FOSYGA</t>
  </si>
  <si>
    <t>Empresa Territorial para la Salud -ETESA- (75% para inversión en salud de acuerdo al Art. 60 Ley 715/01)</t>
  </si>
  <si>
    <t>Regalias</t>
  </si>
  <si>
    <t>COFINANCIACION</t>
  </si>
  <si>
    <t>Cofinanciación Nacional</t>
  </si>
  <si>
    <t>Cofinanciación Departamental</t>
  </si>
  <si>
    <t>Otros Programas Departamentales</t>
  </si>
  <si>
    <t>Fondo Nacional de Regalias- FNR</t>
  </si>
  <si>
    <t>3.1.4</t>
  </si>
  <si>
    <t>3.1.5</t>
  </si>
  <si>
    <t>Externo</t>
  </si>
  <si>
    <t>de SGP</t>
  </si>
  <si>
    <t>de Otros</t>
  </si>
  <si>
    <t>Superavit Fiscal</t>
  </si>
  <si>
    <t>Recursos Libre Destinación</t>
  </si>
  <si>
    <t>Recursos de Forzosa Inversión (Con destianción específica)</t>
  </si>
  <si>
    <t>Recursos de Forzosa Inversión SGP (Con destianción específica)</t>
  </si>
  <si>
    <t>Recursos de Forzosa Inversión - Educación</t>
  </si>
  <si>
    <t>Bonificacion Alcalde</t>
  </si>
  <si>
    <t>Recursos de Forzosa Inversión - Educación: Recursos de Calidad</t>
  </si>
  <si>
    <t>Recursos de Forzosa Inversión - Salud</t>
  </si>
  <si>
    <t>Recursos de Forzosa Inversión - Salud: Regimen Subsidiadiado</t>
  </si>
  <si>
    <t>Recursos de Forzosa Inversión - Salud Pública</t>
  </si>
  <si>
    <t>Recursos de Forzosa Inversión - Alimentacion Escolar</t>
  </si>
  <si>
    <t>Recursos de Forzosa Inversión - Agua Potable y Saneamiento Basico</t>
  </si>
  <si>
    <t xml:space="preserve">Recursos de Forzosa Inversión - Deporte </t>
  </si>
  <si>
    <t>Recursos de Forzosa Inversión - Cultura</t>
  </si>
  <si>
    <t>Recursos de Forzosa Inversión - Libre Inversion</t>
  </si>
  <si>
    <t>Otros recursos de forzosa inversion diferentes al SGP con destinacion especifica</t>
  </si>
  <si>
    <t>Regalias y compensacion</t>
  </si>
  <si>
    <t>Recursos fuente para reservas presupuestales Ley 819/03</t>
  </si>
  <si>
    <t xml:space="preserve">Provenientes de Recursos Libre Destinación </t>
  </si>
  <si>
    <t>Provenientes de Recursos con destinación específica</t>
  </si>
  <si>
    <t>Provenientes de Recursos SGP con destinación específica</t>
  </si>
  <si>
    <t>Provenientes de Recursos SGP con destinación específica- Educación</t>
  </si>
  <si>
    <t>Provenientes de Recursos SGP con destinación específica- Educación: Recursos de Calidad</t>
  </si>
  <si>
    <t>Provenientes de Recursos SGP con destinación específica- Salud</t>
  </si>
  <si>
    <t>Provenientes de Recursos SGP con destinación específica- Salud Regimen Subsidiado</t>
  </si>
  <si>
    <t>Provenientes de Recursos SGP con destinación específica- Salud Publica</t>
  </si>
  <si>
    <t>Provenientes de Recursos SGP con destinación específica- Alimentacion Escolar</t>
  </si>
  <si>
    <t>Provenientes de Recursos SGP con destinación específica- Agua Potable y saneamiento basico</t>
  </si>
  <si>
    <t>Provenientes de Recursos SGP con destinación específica- Deporte</t>
  </si>
  <si>
    <t>Provenientes de Recursos SGP con destinación específica- Cultura</t>
  </si>
  <si>
    <t>Provenientes de Recursos de SGP  con destianción específica Libre Inversión</t>
  </si>
  <si>
    <t xml:space="preserve">Otros Recursos diferentes al SGP  con destianción específica </t>
  </si>
  <si>
    <t>TOTAL GASTOS DE  FUNCIONAMIENTO</t>
  </si>
  <si>
    <t>TOTAL GASTOS DE FUNCIONAMIENTO ORGANOS DE CONTROL</t>
  </si>
  <si>
    <t xml:space="preserve"> CONCEJO MUNICIPAL</t>
  </si>
  <si>
    <t>Aportes para Salud</t>
  </si>
  <si>
    <t>Aportes para Pensión</t>
  </si>
  <si>
    <t>Aportes A. R. P.</t>
  </si>
  <si>
    <t>Aportes para Cesantías</t>
  </si>
  <si>
    <t>ICBF</t>
  </si>
  <si>
    <t>SENA</t>
  </si>
  <si>
    <t>ESAP</t>
  </si>
  <si>
    <t xml:space="preserve"> Cajas de Compensación Familiar</t>
  </si>
  <si>
    <t xml:space="preserve"> Institutos Técnicos</t>
  </si>
  <si>
    <t>Gastos Generales</t>
  </si>
  <si>
    <t>Compra de equipo</t>
  </si>
  <si>
    <t>Capacitación de personal administrativo</t>
  </si>
  <si>
    <t>Impresos y publicaciones</t>
  </si>
  <si>
    <t xml:space="preserve">Seguros </t>
  </si>
  <si>
    <t xml:space="preserve">Otros seguros </t>
  </si>
  <si>
    <t>Viáticos y gastos de viaje</t>
  </si>
  <si>
    <t>Otros gastos generales</t>
  </si>
  <si>
    <t xml:space="preserve"> PERSONERIA MUNICIPAL</t>
  </si>
  <si>
    <t>Dotación de Personal</t>
  </si>
  <si>
    <t>Seguros de vida Personero</t>
  </si>
  <si>
    <t>2.1.1.2</t>
  </si>
  <si>
    <t>GASTOS DE FUNCIONAMIENTO ALCALDIA</t>
  </si>
  <si>
    <t>ALCALDIA MUNICIPAL</t>
  </si>
  <si>
    <t>Honorarios</t>
  </si>
  <si>
    <t>Jornales</t>
  </si>
  <si>
    <t>CONTRATOS CON INSTITUCIONES PRIVADAS PARA LA PRESTACION DE SERVICIOS EDUCATIVOS</t>
  </si>
  <si>
    <t>CALIDAD</t>
  </si>
  <si>
    <t>Construcción de infraestructura Educativa</t>
  </si>
  <si>
    <t>Cofinanciacion Y/o Construccion Cubierta Polideportivos CUATRO CAMINOS / VENECIA</t>
  </si>
  <si>
    <t>COFINANCIACION - CONSTRUCCION PUENTES PEATONALES</t>
  </si>
  <si>
    <t>COMPRA MAQUINARIA, MATERIALES, SUMINISTROS, CONSTRUCCION TUBOS 36"</t>
  </si>
  <si>
    <t>2.2.05.3.04.2.2.6</t>
  </si>
  <si>
    <t>COFINANCIACION - PAVIMENTACION CENTROS POBLADOS</t>
  </si>
  <si>
    <t>PAGO PROMOTORA ENFERMERA (PLOMO VENECIA)</t>
  </si>
  <si>
    <t>CONCURSO CULTURAL DEL MUNICIPIO DE PAIME</t>
  </si>
  <si>
    <t>PROTECCION DEL PATRIMONIO CULTURAL (CUEVA EL ERMITAÑO)</t>
  </si>
  <si>
    <t>DOTACION TRAJESTIPICOS CULTURALES</t>
  </si>
  <si>
    <t>CREACION DE VIVEROS</t>
  </si>
  <si>
    <t>MEJORAMIENTO GENETICO</t>
  </si>
  <si>
    <t>PROGRAMAS DE PISICULTURA</t>
  </si>
  <si>
    <t>PROGRAMAS  DE HUERTAS CASERAS Y SUILVOPASTORINI</t>
  </si>
  <si>
    <t xml:space="preserve">Presinversión: Estudios, diseños, Asesorias e Interventorias </t>
  </si>
  <si>
    <t xml:space="preserve">Pago de Servicios Públicos Instituciones Educativos </t>
  </si>
  <si>
    <t>Acueducto y Alcantarillado</t>
  </si>
  <si>
    <t>Teléfono</t>
  </si>
  <si>
    <t xml:space="preserve"> Transporte Escolar</t>
  </si>
  <si>
    <t>MONITOREO Y SEGUIMIENTO DEL PROGRAMA</t>
  </si>
  <si>
    <t>REGIMEN SUBSIDIADO</t>
  </si>
  <si>
    <t>Promocion  y prevencion 4.01% RS</t>
  </si>
  <si>
    <t>SALUD PUBLICA</t>
  </si>
  <si>
    <t>Contrato de servicios con IPSS</t>
  </si>
  <si>
    <t>Diseño e Implantación de esquemas Organizaciones para la Admón y Operación de sistemas de Acueducto</t>
  </si>
  <si>
    <t xml:space="preserve"> SENA</t>
  </si>
  <si>
    <t xml:space="preserve"> ICBF</t>
  </si>
  <si>
    <t xml:space="preserve"> ESAP</t>
  </si>
  <si>
    <t>COFINANCIACION PROGRAMAS AGROPECUARIOS COMITÉ DE CAFETEROS</t>
  </si>
  <si>
    <t>2.1.1.2.1.2.1.2</t>
  </si>
  <si>
    <t>2.1.1.2.1.2.1.2.1</t>
  </si>
  <si>
    <t>2.1.1.2.1.2.1.2.2</t>
  </si>
  <si>
    <t>2.1.1.2.1.2.1.2.1.1</t>
  </si>
  <si>
    <t>2.1.1.2.1.2.1.2.1.2</t>
  </si>
  <si>
    <t>2.1.1.2.1.2.1.2.2.1</t>
  </si>
  <si>
    <t>2.1.1.2.1.2.1.2.2.2</t>
  </si>
  <si>
    <t>2.1.1.2.1.2.1.2.2.3</t>
  </si>
  <si>
    <t>Viaticos y Gastos de Viaje</t>
  </si>
  <si>
    <t>2.2.02.1.2.7</t>
  </si>
  <si>
    <t>Plan Primavera - Apoyo Educativo</t>
  </si>
  <si>
    <t>2.2.07.2.2</t>
  </si>
  <si>
    <t>2.2.07.3</t>
  </si>
  <si>
    <t>TRANSPORTE</t>
  </si>
  <si>
    <t>2.2.05.3.04.2.2.4</t>
  </si>
  <si>
    <t>2.2.05.3.04.2.2.5</t>
  </si>
  <si>
    <t>2.2.05.3.10.5</t>
  </si>
  <si>
    <t>COMPRA PREDIO CONSTRUCCION MATEDERO MUNICIPAL</t>
  </si>
  <si>
    <t>2.2.05.1.5</t>
  </si>
  <si>
    <t>2.2.05.2.7</t>
  </si>
  <si>
    <t>1,1,2,4,1.1</t>
  </si>
  <si>
    <t>1,1,2,4,1.2</t>
  </si>
  <si>
    <t>Cargo Fijo Acueducto</t>
  </si>
  <si>
    <t>Consumo Acueducto</t>
  </si>
  <si>
    <t>1,1,2,4,2.1</t>
  </si>
  <si>
    <t>1,1,2,4,2.2</t>
  </si>
  <si>
    <t>Cargo Fijo Alcantarillado</t>
  </si>
  <si>
    <t>Vertimento Alcantarillado</t>
  </si>
  <si>
    <t>1,1,2.6.2.1.5.1</t>
  </si>
  <si>
    <t>1,1,2.6.2.1.5.2</t>
  </si>
  <si>
    <t>1,1,2.6.2.1.5.3</t>
  </si>
  <si>
    <t xml:space="preserve">S.G.P. Deporte </t>
  </si>
  <si>
    <t>S.G.P. Cultura</t>
  </si>
  <si>
    <t>S. G. P. PROPOSITO GENERAL</t>
  </si>
  <si>
    <t>S. G. P. ALIMENTACION ESCOLAR</t>
  </si>
  <si>
    <t>S.G.P. Libre Inversion (Otros Sectores)</t>
  </si>
  <si>
    <r>
      <t>ARTICULO CUARTO</t>
    </r>
    <r>
      <rPr>
        <b/>
        <sz val="13"/>
        <rFont val="Arial"/>
        <family val="2"/>
      </rPr>
      <t xml:space="preserve">: </t>
    </r>
    <r>
      <rPr>
        <b/>
        <sz val="12"/>
        <rFont val="Arial"/>
        <family val="2"/>
      </rPr>
      <t xml:space="preserve">El presente acuerdo rige y surte efectos fiscales a partir del primero (01) de Enero de Dos Mil </t>
    </r>
  </si>
  <si>
    <t>Regimén Subsidiado - Fosyga - Vigencias Anteriores</t>
  </si>
  <si>
    <t>Aportes CAR Conv.</t>
  </si>
  <si>
    <t>1,1,2.6.2.1.1.2</t>
  </si>
  <si>
    <t>1,1,2.6.2.1.7.1</t>
  </si>
  <si>
    <t>1,1,2.6.2.1.7.2</t>
  </si>
  <si>
    <t>S.G.P. PRIMERA INFANCIA</t>
  </si>
  <si>
    <t>A C U E R D A:</t>
  </si>
  <si>
    <t>2.2.02.1.2.8</t>
  </si>
  <si>
    <t>Transferencia Recursos Gratuidad - Instituciones Educativas</t>
  </si>
  <si>
    <t>DOTACION DE MAQUINAS, EQUIPOS E IMPLEMENTOS PARA EL CUERPO DE BOMBEROS</t>
  </si>
  <si>
    <t>SERVICIOS PUBLICOS</t>
  </si>
  <si>
    <t>Equipos Implemento Materiales Suministros y Personal Requerido Para la Operación de los Sistemas</t>
  </si>
  <si>
    <t>COMUNIQUESE, PUBLIQUESE Y CUMPLASE</t>
  </si>
  <si>
    <t>Presidente Concejo Municipal</t>
  </si>
  <si>
    <t xml:space="preserve">Secretaria </t>
  </si>
  <si>
    <t>PROGRAMAS DE  CONSTRUCCION Y MEJORAMIENTO DE VIVIENDA (ESTRATO 1)</t>
  </si>
  <si>
    <t>2.2.06.7.2</t>
  </si>
  <si>
    <t>SECTOR SALUD</t>
  </si>
  <si>
    <t>2.2.06.8</t>
  </si>
  <si>
    <t>2.2.06.8.1</t>
  </si>
  <si>
    <t>OTROS GASTOS EN PROGRAMAS DE PREVENSION EN SALUD</t>
  </si>
  <si>
    <t>ALIMENTACION ESCOLAR</t>
  </si>
  <si>
    <t>2.2.07.3.1</t>
  </si>
  <si>
    <t>2.2.07.4</t>
  </si>
  <si>
    <t>2.2.07.4.1</t>
  </si>
  <si>
    <t>2.2.07.4.2</t>
  </si>
  <si>
    <t>2.3.2</t>
  </si>
  <si>
    <t>Amortizacion Intereses Credito BANAGRARIO</t>
  </si>
  <si>
    <t>EDUCA</t>
  </si>
  <si>
    <t>SALUD</t>
  </si>
  <si>
    <t>AGUA POTABLE</t>
  </si>
  <si>
    <t>DEPORTE</t>
  </si>
  <si>
    <t>CULTURA</t>
  </si>
  <si>
    <t>LIBRE INVERSION</t>
  </si>
  <si>
    <t>LIBRE DESTINACION</t>
  </si>
  <si>
    <t>FUNCIONAMIENTO</t>
  </si>
  <si>
    <t>2.1.1.2.1.1.1.5</t>
  </si>
  <si>
    <t>2.1.1.2.1.1.1.6</t>
  </si>
  <si>
    <t>2.1.1.2.1.1.1.7</t>
  </si>
  <si>
    <t>2,1,1,1,1.2.1,3</t>
  </si>
  <si>
    <t>2,1,1,1,2,2,1,2</t>
  </si>
  <si>
    <t>2,1,1,1,1.2.1,4</t>
  </si>
  <si>
    <t>2,1,1,1,1.2.1,5</t>
  </si>
  <si>
    <t xml:space="preserve">COMUNICACIONES </t>
  </si>
  <si>
    <t xml:space="preserve">CAPACITACIONES </t>
  </si>
  <si>
    <t>MANTENIMIENTO INFRAESTRUCTURA</t>
  </si>
  <si>
    <t>Salud Concejales</t>
  </si>
  <si>
    <t>transporte concejales</t>
  </si>
  <si>
    <t>2,1,2.1.1.2.4</t>
  </si>
  <si>
    <t>2,1,2.1.1.2.5</t>
  </si>
  <si>
    <t>2,1,2.1.1.2.6</t>
  </si>
  <si>
    <t>2,1,2.1.1.2.7</t>
  </si>
  <si>
    <t>Bonoficacion Por Recreacion</t>
  </si>
  <si>
    <t>subsidio de alimentacion</t>
  </si>
  <si>
    <t>Subsidio de transporte</t>
  </si>
  <si>
    <t xml:space="preserve">Preinversión en Diseño estudios e  Interventorias </t>
  </si>
  <si>
    <t>Diseño e Implantación de esquemas Organizacionales para la Admón y Operación de sistemas de Alcantarillado</t>
  </si>
  <si>
    <t>Diseño e Implantación de esquemas Organizacionales para la Admón y Operación de sistemas de aseo</t>
  </si>
  <si>
    <t xml:space="preserve">Construccion, Ampliacion, Optimizacion y Mejoramiento de sistemas de Alcantarillado </t>
  </si>
  <si>
    <t xml:space="preserve">Construccion, Ampliacion, Optimizacion y Mejoramiento de sistemas de acueducto </t>
  </si>
  <si>
    <t>Programas de Macro y Micromedición y programas de reduccion de agua no contabilizada</t>
  </si>
  <si>
    <t>Construccion, Ampliacion, Optimizacion y Mejoramiento de sistemas de saneamiento basico e inversion para la prestacion del servicio publico de aseo</t>
  </si>
  <si>
    <t>Adquisicion de equipos y materiales requeridos para la operación de los sistemas de acueducto</t>
  </si>
  <si>
    <t>Adquisicion de equipos y materiales requeridos para la operación de los sistemas de alcantarillado</t>
  </si>
  <si>
    <t>Adquisicion de equipos y materiales requeridos para la operación de los sistemas de Aseo</t>
  </si>
  <si>
    <t xml:space="preserve">APOYO CONSEJO TERRITORIAL DE PLANEACION </t>
  </si>
  <si>
    <r>
      <t>ARTICULO TERCERO</t>
    </r>
    <r>
      <rPr>
        <b/>
        <sz val="13"/>
        <rFont val="Arial"/>
        <family val="2"/>
      </rPr>
      <t xml:space="preserve">: </t>
    </r>
    <r>
      <rPr>
        <b/>
        <sz val="12"/>
        <rFont val="Arial"/>
        <family val="2"/>
      </rPr>
      <t xml:space="preserve">Hace parte de este acuerdo las disposiciones  establecidas en el estatuto organico del </t>
    </r>
  </si>
  <si>
    <t xml:space="preserve">                    presupuesto Acuerdo xxxx de 20xx </t>
  </si>
  <si>
    <t>1,1,1,11,2</t>
  </si>
  <si>
    <t>Estampilla Pro -Ancianos</t>
  </si>
  <si>
    <t>Estampilla Pro-Cultura</t>
  </si>
  <si>
    <t>1,1,2.1.5</t>
  </si>
  <si>
    <t>1,1,2.1.6</t>
  </si>
  <si>
    <t>Tramites Administrativos</t>
  </si>
  <si>
    <t>S. G. P. Educación - Recursos Gratuidad  (matricula sisben I y II)</t>
  </si>
  <si>
    <t>OTROS RECURSOS PARA SALUD</t>
  </si>
  <si>
    <t>Recursos Salud Departamento</t>
  </si>
  <si>
    <t>Pago personal directamente relacionado  con el PIC</t>
  </si>
  <si>
    <t>COMPRA LOTE, ESTUDIOS DISEÑOS Y SUBSIDIOS PARA REUBICACION DE VIVIENDAS UBICADAS EN ZONAS ALTO RIESGO.</t>
  </si>
  <si>
    <t>2.2.08.4</t>
  </si>
  <si>
    <t>2.2.08.4.1</t>
  </si>
  <si>
    <t>OTROS SECTORES</t>
  </si>
  <si>
    <t>INVERSION ESTAMPILLA PRO-ANCIANOS</t>
  </si>
  <si>
    <t>Pago de Instructor  Contratado para la Practica del Deporte</t>
  </si>
  <si>
    <t>Pago de Parsonal Contratrado para el Mantenimiento de Vías Rurales</t>
  </si>
  <si>
    <t>Suministro de Combustible  Con Destino a la Maquinaria Utilizada en el Programa de Mantenimientos de Vías Rurales</t>
  </si>
  <si>
    <t>Otros Gastos en el Programa de Mantenimiento de Vías Rurales</t>
  </si>
  <si>
    <t>Inversión en  Fomento y Apoyo a la Práctica  del Deporte y la Recreación</t>
  </si>
  <si>
    <t xml:space="preserve">Construcción, Reparación y Mantenimiento de  Escenarios Deportivos </t>
  </si>
  <si>
    <t>Dotación de Escenarios Deportivos- Implementos para la Practica del Deporte</t>
  </si>
  <si>
    <t>Inversión en  Eventos Culturales</t>
  </si>
  <si>
    <t>Construcción, Reparación y Mantenimiento de  Escenarios Culturales</t>
  </si>
  <si>
    <t>Protección del Patrimonio Cultural del Municipio</t>
  </si>
  <si>
    <t xml:space="preserve">SECTOR  AGUA POTABLE Y SANEAMIENTO BASICO </t>
  </si>
  <si>
    <t>TRANSFERENCIAS CORRIENTES</t>
  </si>
  <si>
    <t xml:space="preserve">SECTOR  ALIMENTACION ESCOLAR </t>
  </si>
  <si>
    <t xml:space="preserve">SECTOR  EDUCACION </t>
  </si>
  <si>
    <t>RECURSO (04) SGP-EDUCACION</t>
  </si>
  <si>
    <t xml:space="preserve">RECURSO (05) SGP-SALUD </t>
  </si>
  <si>
    <t xml:space="preserve">SECTOR  SALUD </t>
  </si>
  <si>
    <t xml:space="preserve">Afiliacion al Régimen Subsidiado -Ampliación  (sin 4,01% de Promocion y Prevención </t>
  </si>
  <si>
    <t>Afiliación al Regimen Subsidiado -Continuidad ( Sin 4.01% de Promocion y Prevención</t>
  </si>
  <si>
    <t>SECTOR DEPORTE</t>
  </si>
  <si>
    <t xml:space="preserve">SECTOR CULTURA </t>
  </si>
  <si>
    <t>CONSTRUCCION DE INFRAESTRUCTURA DE SERVICIOS PUBLICOS</t>
  </si>
  <si>
    <t>AMPLIACION DE LA INFRAESTRUCTURA DE SERVICIOS PUBLICOS</t>
  </si>
  <si>
    <t>MANTENIMIENTO Y AMPLIACION ALUMBRADO PUBLICO</t>
  </si>
  <si>
    <t>AMPLIACION  REDES ELECTRIFICACION RURAL</t>
  </si>
  <si>
    <t>SUBSIDIOS COMPRA DE VIVIENDA DE INTERES SOCIAL -VIS</t>
  </si>
  <si>
    <t>SUBSIDIOS COMPRA DE LOTES CON SERVICIOS</t>
  </si>
  <si>
    <t>DOTACION DE SERVICIOS PUBLICOS E INFRAESTRUCTURA  PARA TERRENOS DESTINADOS A VIS</t>
  </si>
  <si>
    <t>SUBSIDIOS PARA MEJORAMIENTO DE VIVIENDA DE INTERES SOCIAL</t>
  </si>
  <si>
    <t>CONSTRUCCIÓN,REPARACIÓN, DOTACIÓN  Y MANTENIMIENTO DE GRANJAS EXPERIMENTALES</t>
  </si>
  <si>
    <t>CONSTRUCCIÓN Y MANTENIMIENTO DE DISTRITOS DE RIEGO</t>
  </si>
  <si>
    <t>PERSONAL DE ASISITENCIA TECNICA (UMATA)</t>
  </si>
  <si>
    <t>SERVICIOS PERSONALES</t>
  </si>
  <si>
    <t>CONTRIBUCIONES INHERENTES A LA NOMINA</t>
  </si>
  <si>
    <t>CONTRATOS CON ENTIDADES QUE PRESTAN SERVICIOS DE ASISTENCIA TECNICA AGROPECUARIA</t>
  </si>
  <si>
    <t>CONSTRUCCION DE VIAS</t>
  </si>
  <si>
    <t>VIAS URBANAS</t>
  </si>
  <si>
    <t>VIAS RURALES</t>
  </si>
  <si>
    <t>MANTENIMIENTO DE VIAS</t>
  </si>
  <si>
    <t>DESCONTAMINACION DE CORRIENTES O DEPOSITOS DE AGUA AFECTADOS POR VERTIMIENTOS</t>
  </si>
  <si>
    <t>DISPOSICION, ELIMINACION Y RECICLAJE DE RESIDUOS SOLIDOS</t>
  </si>
  <si>
    <t>CONTROL A LAS EMISIONES CONTAMINANTES DEL AIRE</t>
  </si>
  <si>
    <t>INFRAESTRUCTURA DE DEFENSA CONTRA LAS INUNDACIONES.</t>
  </si>
  <si>
    <t>REGULACION DE CAUCES Y CORRIENTES DE AGUA</t>
  </si>
  <si>
    <t>IRRIGACION, DRENAJE Y RECUPERACION DE TIERRAS</t>
  </si>
  <si>
    <t xml:space="preserve">REFORESTACION Y CONTROL DE  EROSION </t>
  </si>
  <si>
    <t>IMPLEMENTACIÓN DE SISTEMAS DE MONITOREO DE LA CALIDAD AMBIENTAL</t>
  </si>
  <si>
    <t>EDUCACIÓN AMBIENTAL</t>
  </si>
  <si>
    <t>MANTENIMIENTO DE INFRAESTRUCTURA CARCELARIA</t>
  </si>
  <si>
    <t>DOTACION DE CENTROS CARCELARIOS</t>
  </si>
  <si>
    <t>ALIMENTACION PARA LAS PERSONAS DETENIDAS</t>
  </si>
  <si>
    <t>EDUCACIÓN PARA LA REHABILITACIÓN SOCIAL</t>
  </si>
  <si>
    <t>ADECUACION DE AREAS URBANAS Y RURALES EN ZONAS DE ALTO RIESGO</t>
  </si>
  <si>
    <t>REUBICACION DE ASENTAMIENTOS ESTABLECIDOS EN ZONAS DE ALTO RIESGO</t>
  </si>
  <si>
    <t>MONITOREO, EVALUACION Y ZONIFICACION DE RIESGO PARA FINES DE PLANIFICACION.</t>
  </si>
  <si>
    <t>ATENCION DE DESASTRES</t>
  </si>
  <si>
    <t>REHABILITACION ESTRUCTURAL DE EDIFICACIONES INDISPENSABLES  E INFRAESTRUCTURA  DIFERENTES A SERVICIOS PUBLICOS</t>
  </si>
  <si>
    <t>ELABORACION , DISEÑO Y ACTUALIZACION DE PLANES DE PREVENCION Y ATENCION DE DESASTRES.</t>
  </si>
  <si>
    <t>EDUCACION  PARA PREVENCION Y ATENCION DE DESASTRES.</t>
  </si>
  <si>
    <t>PROMOCION DE ASOCIACIONES Y ALIANZAS PARA EL DESARROLLO EMPRESARIAL</t>
  </si>
  <si>
    <t>PROMOCION DE LA CAPACITACION PARA EL EMPLEO</t>
  </si>
  <si>
    <t>FOMENTO Y APOYO AL ACCESO DE TECNOLOGIAS AVANZADAS PARA LOS PROCESOS</t>
  </si>
  <si>
    <t>ASISTENCIA TECNICA EN PROCESOS DE PRODUCCION DISTRIBUCION Y COMERCIALIZACION Y ACCESO A FUENTES DE FINANCIACIÓN</t>
  </si>
  <si>
    <t>PROGRAMAS DE ATENCION PARA LA POBLACION INFANTIL</t>
  </si>
  <si>
    <t>PROGRAMAS DE ATENCION PARA LAS MADRES CABEZA DE HOGAR</t>
  </si>
  <si>
    <t>PROGRAMA DE ATENCION PARA POBLACION DISCAPACITADA</t>
  </si>
  <si>
    <t>CONSTRUCCION DE DEPENDENCIAS MUNICIPALES</t>
  </si>
  <si>
    <t>VIVIENDA</t>
  </si>
  <si>
    <t xml:space="preserve">AGROPECUARIO </t>
  </si>
  <si>
    <t xml:space="preserve">TRANSPORTE </t>
  </si>
  <si>
    <t xml:space="preserve">AMBIENTAL </t>
  </si>
  <si>
    <t>CENTROS DE RECLUSION</t>
  </si>
  <si>
    <t>PREVENCION Y ATENCION DE DESASTRES</t>
  </si>
  <si>
    <t xml:space="preserve">PROMOCION DEL DESARROLLO </t>
  </si>
  <si>
    <t xml:space="preserve">ATENCION A GRUPOS VULNERABLES </t>
  </si>
  <si>
    <t xml:space="preserve">EQUIPAMIENTO MUNICIPAL </t>
  </si>
  <si>
    <t>DESARROLLO COMUNITARIO</t>
  </si>
  <si>
    <t xml:space="preserve">JUSTICIA </t>
  </si>
  <si>
    <t>GASTOS CON ICDDE</t>
  </si>
  <si>
    <t>Participacion con destinacion ambiental Sobretasa CAR</t>
  </si>
  <si>
    <t>RECURSO (11) SALUD- FOSYGA</t>
  </si>
  <si>
    <t>RECURSO (12) SALUD- ETESA</t>
  </si>
  <si>
    <t>Prestacion del Servicio de Alumbrado Público</t>
  </si>
  <si>
    <t>Fallos Judiciales</t>
  </si>
  <si>
    <t>CONSTRUCCION DE MATADEROS, PLAZAS DE MERCADO, CEMENTERIOS Y PLAZAS PUBLICAS</t>
  </si>
  <si>
    <t>MANTENIMIENTO DE MATADEROS, PLAZAS DE MERCADO, CEMENTERIOS Y PLAZAS PUBLICAS</t>
  </si>
  <si>
    <t>2.2.05.3.03.9</t>
  </si>
  <si>
    <t>DIVULGACION DE PROGRAMAS PARA CONSOLIDAR PROCESOS DE PARTICIPACION CIUDADANA</t>
  </si>
  <si>
    <t>PROGRAMAS DE ELECCION DE CIUDADANOS A LOS ESPACIOS DE PARTICIPACION COMUNITARIA</t>
  </si>
  <si>
    <t>CAPACITACION A LA COMUNIDAD SOBRE PARTICIPACION EN LA GESTION PUBLICA LOCAL</t>
  </si>
  <si>
    <t>FORTALECIMIENTO INSTITUCIONAL (SUMAR 18.1. AL 18.16.)</t>
  </si>
  <si>
    <t>PROCESOS INTEGRALES DE EVALUACION INSTITUCIONAL Y REORGANIZACION ADMINISTRATIVA</t>
  </si>
  <si>
    <t>PROGRAMA DE CAPACITACION ORIENTADOS AL DESARROLLO EFICIENTE DE LAS COMPETENCIAS MUNICIPALES</t>
  </si>
  <si>
    <t>PAGO DE INDEMNIZACIONES ORIGINADAS EN PROGRAMAS DE SANEAMIENTO FISCAL Y FINANCIERO - LEY 617 DE 2000</t>
  </si>
  <si>
    <t>PAGO DE PASIVO LABORAL Y PRESTACIONAL A 31 DE DE DICIEMBRE DE 2000 DE ACUERDO CON LA LEY 617 DE 2000</t>
  </si>
  <si>
    <t>SERVICIO DE LA DEUDA ADQUIRIDA PARA EL PAGO DE INDEMNIZACIONES SANEMIENTO FISCAL Y FINANCIERO</t>
  </si>
  <si>
    <t>ACREENCIAS E INDEMNIZACIONES DE PERSONAL EN ACUERDOS DE RESTRUCTURACIÓN DE PASIVOS - LEY 550 DE 1999</t>
  </si>
  <si>
    <t>COFINANCIACION CON LA NACION DE LA ACTUALIZACION DEL SISBEN</t>
  </si>
  <si>
    <t>ESTRATIFICACION SOCIOECONOMICA</t>
  </si>
  <si>
    <t>ACTUALIZACION CATASTRAL</t>
  </si>
  <si>
    <t>CONTRATACION DE SERVICIOS ESPECIALES DE POLICIA EN CONVENIO CON LA POLICIA NACIONAL</t>
  </si>
  <si>
    <t>GASTOS FONDO TERRITORIAL DE SEGURIDAD (ARTICULO 38 LEY 782 DE 2002)</t>
  </si>
  <si>
    <t xml:space="preserve">SERVICIOS PUBLICOS DIFERENTES A ACUEDUCTO ALCANTARILLADO Y ASEO (SIN INCLUIR PROYECTOS DE VIS) </t>
  </si>
  <si>
    <t>Defensa del Menor y la Familia</t>
  </si>
  <si>
    <t>Promoción de Veedurias Ciudadanas y Control Social</t>
  </si>
  <si>
    <t>Transferencias APERCUNDI</t>
  </si>
  <si>
    <t>Personal supernumerario</t>
  </si>
  <si>
    <t>Servicos técnicos</t>
  </si>
  <si>
    <t>Bienestar social e incentivos</t>
  </si>
  <si>
    <t>Mantenimiento de Maquinaria y Equipo</t>
  </si>
  <si>
    <t>Energía</t>
  </si>
  <si>
    <t>Telecomunicaciones</t>
  </si>
  <si>
    <t>Acueducto, alcantarillado y aseo</t>
  </si>
  <si>
    <t>Gas Natural</t>
  </si>
  <si>
    <t>Viáticos y Gastos de Viaje</t>
  </si>
  <si>
    <t>Gastos Electorales</t>
  </si>
  <si>
    <t>Gastos Vinculación Personal Ley 909/04</t>
  </si>
  <si>
    <r>
      <t>RECURSO (</t>
    </r>
    <r>
      <rPr>
        <b/>
        <sz val="8"/>
        <color indexed="10"/>
        <rFont val="Arial"/>
        <family val="2"/>
      </rPr>
      <t>06</t>
    </r>
    <r>
      <rPr>
        <b/>
        <sz val="8"/>
        <rFont val="Arial"/>
        <family val="2"/>
      </rPr>
      <t xml:space="preserve">) SGP PARTICIPAC. DE PROPOSITO GRAL </t>
    </r>
  </si>
  <si>
    <t>Cajas de Compensación Familiar</t>
  </si>
  <si>
    <t>Institutos Técnicos</t>
  </si>
  <si>
    <t>Liquidaciones sociales de personal</t>
  </si>
  <si>
    <t>RECURSO (03) SGP-ALIMENTACION ESCOLAR</t>
  </si>
  <si>
    <r>
      <t>RECURSO (</t>
    </r>
    <r>
      <rPr>
        <b/>
        <sz val="8"/>
        <color indexed="10"/>
        <rFont val="Arial"/>
        <family val="2"/>
      </rPr>
      <t>06</t>
    </r>
    <r>
      <rPr>
        <b/>
        <sz val="8"/>
        <rFont val="Arial"/>
        <family val="2"/>
      </rPr>
      <t>) SGP - AGUA POTABLE  Y SANEAMIENTO BASICO</t>
    </r>
  </si>
  <si>
    <t>Vinculacion Plan Deptal.  Agua y Saneamiento (PDA)</t>
  </si>
  <si>
    <t>PAGO DE SALARIOS DE COMISARIA DE FAMILIA</t>
  </si>
  <si>
    <t>2.3</t>
  </si>
  <si>
    <t>2.3.1</t>
  </si>
  <si>
    <t>Amortizacion Capital Credito BANAGRARIO</t>
  </si>
  <si>
    <t>Otros Gastos Generales</t>
  </si>
  <si>
    <t>Indemnización de personal</t>
  </si>
  <si>
    <t>TOTAL INVERSION</t>
  </si>
  <si>
    <t>PRESTACION DIRECTA DEL SERVICIO</t>
  </si>
  <si>
    <t xml:space="preserve">Compra de Alimentos </t>
  </si>
  <si>
    <t>Compra de Implementos de Cocina</t>
  </si>
  <si>
    <t>Personal Contratado para la Preparacion de Alimentos</t>
  </si>
  <si>
    <t>CONTRATO CON TERCEROS PARA  SUMINISTRO DE ALIMENTOS</t>
  </si>
  <si>
    <t>INGRESOS DE LOS ESTABLECIMIENTOS PUBLICOS</t>
  </si>
  <si>
    <t>Recursos Propios (excluidos los aportes y transferencias de la entidad territorial)</t>
  </si>
  <si>
    <t>Recursos de Capital</t>
  </si>
  <si>
    <t>Otros Ingresos de Capital</t>
  </si>
  <si>
    <t>Utilidades y Excedentes Financieros ( Empresas industriales, comerciales y establecimientos públicos)</t>
  </si>
  <si>
    <t>Del Fondo de Ahorro y Estabilización Petrolera- FAEP.</t>
  </si>
  <si>
    <t>Donaciones</t>
  </si>
  <si>
    <t>Rendimientos por Operaciones Financieras</t>
  </si>
  <si>
    <t>Recuperación  de Cartera (Diferentes a Tributarios)</t>
  </si>
  <si>
    <t>Recursos  del Credito</t>
  </si>
  <si>
    <t>Otras Cofinanciones</t>
  </si>
  <si>
    <t xml:space="preserve">Impuesto Predial Unificado </t>
  </si>
  <si>
    <t>REPUBLICA DE COLOMBIA</t>
  </si>
  <si>
    <t>DEPARTAMENTO DE CUNDINAMARCA</t>
  </si>
  <si>
    <t>En uso de sus atribuciones constitucionales conferidas en el art. 313</t>
  </si>
  <si>
    <t>y art. 32 de la ley 136 de 1.994,</t>
  </si>
  <si>
    <t>ACUERDA:</t>
  </si>
  <si>
    <t xml:space="preserve">PRIMERA PARTE </t>
  </si>
  <si>
    <t>TOTAL PRESUPUESTO</t>
  </si>
  <si>
    <t>INGRESOS CORRIENTES</t>
  </si>
  <si>
    <t>TRIBUTARIOS</t>
  </si>
  <si>
    <t>Avisos y Tableros</t>
  </si>
  <si>
    <t>Sobretasa Bomberil</t>
  </si>
  <si>
    <t>Estampillas</t>
  </si>
  <si>
    <t>Otros Impuestos Indirectos</t>
  </si>
  <si>
    <t>NO TRIBUTARIOS</t>
  </si>
  <si>
    <t>Aseo</t>
  </si>
  <si>
    <t>Plaza de Mercado</t>
  </si>
  <si>
    <t>Plaza de Ferias</t>
  </si>
  <si>
    <t>Publicaciones</t>
  </si>
  <si>
    <t>Venta de Bienes y Servicios</t>
  </si>
  <si>
    <t>Arrendamientos</t>
  </si>
  <si>
    <t>Alquiler de Maquinaria y Equipo</t>
  </si>
  <si>
    <t>Otras Tasas</t>
  </si>
  <si>
    <t>Multas y Sanciones</t>
  </si>
  <si>
    <t>Otras Multas y Sanciones</t>
  </si>
  <si>
    <t>Transferencias para Funcionamiento</t>
  </si>
  <si>
    <t>Del Nivel Nacional</t>
  </si>
  <si>
    <t>Otras Transferencias del Nivel Central Nacional</t>
  </si>
  <si>
    <t>Del Nivel Departamental</t>
  </si>
  <si>
    <t>RECURSOS DE CAPITAL</t>
  </si>
  <si>
    <t>Interno</t>
  </si>
  <si>
    <t>Findeter</t>
  </si>
  <si>
    <t>Banca Comercial Privada</t>
  </si>
  <si>
    <t>Recursos del Balance</t>
  </si>
  <si>
    <t>Reintegros</t>
  </si>
  <si>
    <t>Otros Recursos del Balance</t>
  </si>
  <si>
    <t>Venta de Activos</t>
  </si>
  <si>
    <t>Deguello de Ganado Menor</t>
  </si>
  <si>
    <t>Matadero Público</t>
  </si>
  <si>
    <t>Multas por Ocupación de Vías</t>
  </si>
  <si>
    <t>De Vehículos Automotores</t>
  </si>
  <si>
    <t>S. G. P. Educación - Recursos de Calidad</t>
  </si>
  <si>
    <t>Transferencias para Inversión</t>
  </si>
  <si>
    <t>Sobretasa Gasolina Motor</t>
  </si>
  <si>
    <t>S. G. P. Salud - Salud Pública</t>
  </si>
  <si>
    <t>Deguello de Ganado Mayor</t>
  </si>
  <si>
    <t>SEGUNDA PARTE</t>
  </si>
  <si>
    <t>Servicios Personales Asociados a la Nómina</t>
  </si>
  <si>
    <t>Sueldos de Personal de Nómina</t>
  </si>
  <si>
    <t>Prima de Navidad</t>
  </si>
  <si>
    <t>Prima de Vacaciones</t>
  </si>
  <si>
    <t>Indemnización por Vacaciones</t>
  </si>
  <si>
    <t>Servicios Personales Indirectos</t>
  </si>
  <si>
    <t>Honorarios Concejales</t>
  </si>
  <si>
    <t>Contribuciones Inherentes a la Nómina</t>
  </si>
  <si>
    <t>Aportes Previsión Social</t>
  </si>
  <si>
    <t>Aportes Parafiscales</t>
  </si>
  <si>
    <t>Al Sector Privado</t>
  </si>
  <si>
    <t>Adquisición de Bienes</t>
  </si>
  <si>
    <t>Materiales y Suministros</t>
  </si>
  <si>
    <t>Adquisición de Servicios</t>
  </si>
  <si>
    <t>Otros Servicios Personales Indirectos</t>
  </si>
  <si>
    <t>Impuestos y Multas</t>
  </si>
  <si>
    <t>Mesadas Pensionales</t>
  </si>
  <si>
    <t>Sentencias y Conciliaciones</t>
  </si>
  <si>
    <t>Compra de Terrenos-Para conservación de microcuencas (Ley 99)</t>
  </si>
  <si>
    <t xml:space="preserve">Contribuciones para subsidios- Fondo de Solidaridad y redistribución </t>
  </si>
  <si>
    <t>Dotación de Escenarios Culturales</t>
  </si>
  <si>
    <t xml:space="preserve">OTROS SECTORES </t>
  </si>
  <si>
    <t>Gastos de Personal</t>
  </si>
  <si>
    <t>SERVICIO DE LA DEUDA</t>
  </si>
  <si>
    <t>Banca Comercial Pública</t>
  </si>
  <si>
    <t>Transferencias-Fenacon</t>
  </si>
  <si>
    <t>Espectaculos Públicos</t>
  </si>
  <si>
    <t>GASTOS CON ICDLD</t>
  </si>
  <si>
    <t>INGRESOS CTES. DE LIBRE DESTINACION</t>
  </si>
  <si>
    <t>INGRESOS CTES. CON DESTINACION ESPECIFICA</t>
  </si>
  <si>
    <t>OTROS RECURSOS</t>
  </si>
  <si>
    <t>GTOS CON OTROS RECURSOS</t>
  </si>
  <si>
    <t>RECURSOS (01) SGP LIBRE DESTINACION</t>
  </si>
  <si>
    <t>Al Sector Público</t>
  </si>
  <si>
    <t>RECURSOS (02)  PROPIOS LIBRE DESTINACION</t>
  </si>
  <si>
    <t>Servicios Públicos</t>
  </si>
  <si>
    <t>Transferencias ASONARPER</t>
  </si>
  <si>
    <t>RECURSOS (01) SGP- LIBRE DESTINACION</t>
  </si>
  <si>
    <t>RECURSOS (01) -SGP LIBRE DESTINACION</t>
  </si>
  <si>
    <t xml:space="preserve">PROYECTO DE ACUERDO </t>
  </si>
  <si>
    <t>CONCEPTO</t>
  </si>
  <si>
    <t>CODIGO CUENTA</t>
  </si>
  <si>
    <t>PARA LA VIGENCIA FISCAL DE 2.007</t>
  </si>
  <si>
    <t>para la Vigencia Fiscal   del Primero (1º) de Enero al treinta y uno (31) de Diciembre de dos mil siete</t>
  </si>
  <si>
    <t>INGRESOS TOTALES</t>
  </si>
  <si>
    <t>Impuesto de Circulación y Tránsito sobre vehículos de Servicio Público</t>
  </si>
  <si>
    <t>Impuesto Predial Unificado Vigencia Actual</t>
  </si>
  <si>
    <t>Impuesto Predial Unificado Vigencias Anteriores</t>
  </si>
  <si>
    <t>1.2.4</t>
  </si>
  <si>
    <t>Sobretasa Ambiental</t>
  </si>
  <si>
    <t>Con destino a la Corporación Ambiental (solo municipios que adopten sobretasa)</t>
  </si>
  <si>
    <t>Impuesto de Industria y Comercio (Total)</t>
  </si>
  <si>
    <t>Impuesto de Industria y Comercio Vigencia Actual</t>
  </si>
  <si>
    <t>Impuesto de Industria y Comercio Vigencias Anteriores</t>
  </si>
  <si>
    <t xml:space="preserve">Impuesto de Delineación </t>
  </si>
  <si>
    <t>Impuesto de Espectaculos Públicos Municipales</t>
  </si>
  <si>
    <t>Derechos de explotación</t>
  </si>
  <si>
    <t>Rifas de Circulación Municipal</t>
  </si>
  <si>
    <t>Impuesto de Canteras</t>
  </si>
  <si>
    <t>Tasas y Derechos</t>
  </si>
  <si>
    <t>Tasas retributivas y compensatorias (municipios de mas de un millon de habitantes)</t>
  </si>
  <si>
    <t>Derechos de tránsito</t>
  </si>
  <si>
    <t>2.2</t>
  </si>
  <si>
    <t>2.2.1</t>
  </si>
  <si>
    <t>Tránsito y Transporte</t>
  </si>
  <si>
    <t xml:space="preserve"> Multas de Control Fiscal</t>
  </si>
  <si>
    <t xml:space="preserve"> Multas de Control Disciplinario</t>
  </si>
  <si>
    <t>2.2.4</t>
  </si>
  <si>
    <t xml:space="preserve">Multas de Gobierno </t>
  </si>
  <si>
    <t>2.2.5</t>
  </si>
  <si>
    <t>Intereses Moratorios</t>
  </si>
  <si>
    <t>Predial</t>
  </si>
  <si>
    <t>Industria y comercio</t>
  </si>
  <si>
    <t>Otros intereses de origen tributario</t>
  </si>
  <si>
    <t>Sanciones Tributarias</t>
  </si>
  <si>
    <t>Otras Sanciones Tributarias</t>
  </si>
  <si>
    <t>Registro de Marca y Herretes</t>
  </si>
  <si>
    <t>Contribuciones</t>
  </si>
  <si>
    <t>Valorización Municipal</t>
  </si>
  <si>
    <t>Acueducto</t>
  </si>
  <si>
    <t>Alcantarillado</t>
  </si>
  <si>
    <t>Otros</t>
  </si>
  <si>
    <t>Rentas contractuales</t>
  </si>
  <si>
    <t>TRANSFERENCIAS</t>
  </si>
  <si>
    <t>Sistema General de Participaciónes: Libre Destinación de Participación de Propósito General  (Municipios Categoría 4,5 y 6)</t>
  </si>
  <si>
    <t>Empresa Territorial para la Salud ETESA (Máximo el 25%)</t>
  </si>
  <si>
    <t>Cancelación de Reservas (Solo para el 2006)</t>
  </si>
  <si>
    <t xml:space="preserve">Dotación Material Didactico, Textos, Equipos Audiovisuales (Incluye mantenimiento de equipos) </t>
  </si>
  <si>
    <t xml:space="preserve"> MUNICIPIO DE PAIME</t>
  </si>
  <si>
    <t>DE INGRESO Y GASTOS  DEL MUNICIPIO DE PAIME</t>
  </si>
  <si>
    <t>EL CONCEJO MUNICIPAL DE PAIME CUNDINAMARCA</t>
  </si>
  <si>
    <t>Seguros de Vida Concejales</t>
  </si>
  <si>
    <t xml:space="preserve">Otros Seguros </t>
  </si>
  <si>
    <t>Atención de la Población Desplazada por la Violencia</t>
  </si>
  <si>
    <t>Seguros de Vida Alcalde</t>
  </si>
  <si>
    <t>Compra de Equipo</t>
  </si>
  <si>
    <t>MantenImiento  infraestructura Educativa</t>
  </si>
  <si>
    <t>Pago de Personal Contratrado para el Mantenimiento de Vías Rurales</t>
  </si>
  <si>
    <t xml:space="preserve">PROGRAMA DE ATENCION PARA POBLACION DESPLAZADA </t>
  </si>
  <si>
    <t xml:space="preserve">RECURSO (07) SGP AJUSTE LEY 617 </t>
  </si>
  <si>
    <t>RECURSO (08) PROPIOS AJUSTE LEY 617</t>
  </si>
  <si>
    <t>RECURSO (09) PROPIOS DESTINACION ESPECIFICA</t>
  </si>
  <si>
    <t xml:space="preserve">Dotación Material Didactico, Textos, Equipos audiovisuales (Incluye mantenimiento de equipos) </t>
  </si>
  <si>
    <t>Adquisiciòn de Servicios</t>
  </si>
  <si>
    <t>PROGRAMA DE ATENCION PARA LOS ANCIANOS Y POBLACION VULNERABLE</t>
  </si>
  <si>
    <t>Compra y Reparaciòn de maquinaria</t>
  </si>
  <si>
    <t>SECTOR EDUCACIÒN</t>
  </si>
  <si>
    <t>Dotaciòn de material Didactico, textos, equipos, audivisuales ( Incluye mantenimiento de Equipos).</t>
  </si>
  <si>
    <t>Transporte Escolar</t>
  </si>
  <si>
    <t>Construcciòn, Reparaciòn y mantenimiento de Escenarios culturales.</t>
  </si>
  <si>
    <t>(2007); en la suma de Tres Mil Ciento Dieciocho Millones Trecientos Setenta y Cinco Mil</t>
  </si>
  <si>
    <t>Trescientos Veintinueve Pesos M/Cte. ( $ 3.118.375.329,oo); así:</t>
  </si>
  <si>
    <t>Febrero 10 de 2007</t>
  </si>
  <si>
    <t>POR MEDIO DEL CUAL SE MODIFICA Y SE FIJA  EL PRESUPUESTO GENERAL</t>
  </si>
  <si>
    <r>
      <t>ARTICULO PRIMERO:</t>
    </r>
    <r>
      <rPr>
        <sz val="16"/>
        <rFont val="Arial"/>
        <family val="2"/>
      </rPr>
      <t xml:space="preserve"> Modifiquese y Fìjese el Presupuesto de ingresos del Municipio de Paime, Cundinamarca</t>
    </r>
  </si>
  <si>
    <t>OTROS GASTOS EN PROGRAMAS AGROPECUARIOS</t>
  </si>
  <si>
    <t>PLANES DE MEJORAMIENTO AMBIENTAL</t>
  </si>
  <si>
    <t>Pago de Instructor y Personal Contratado para la Practica del Deporte</t>
  </si>
  <si>
    <t>Otros Gastos en Mantenimiento Vias Rurales</t>
  </si>
  <si>
    <t>2.2.03.1.2.3</t>
  </si>
  <si>
    <t>Pago Personal Contratado para la Ejecución de Programas y Proyectos</t>
  </si>
  <si>
    <t>MANTENIMIENTO Y ADECUACION DE DEPENDENCIAS MUNICIPALES</t>
  </si>
  <si>
    <t>ELABORACIÓN Y ACTUALIZACION DEL PLAN DE DESARROLLO, EOT Y OTROS</t>
  </si>
  <si>
    <t>Gastos de Transporte</t>
  </si>
  <si>
    <t>2.2.06.7</t>
  </si>
  <si>
    <t>2.2.06.7.1</t>
  </si>
  <si>
    <t>Pago de Personal Contratado para la Ejecución de Programas y Proyectos</t>
  </si>
  <si>
    <t>RECURSO (15) SALDO DE CONVENIOS Y COFINANCIACION VIGENCIA 2007</t>
  </si>
  <si>
    <t>1,1,2.6.2.1.8</t>
  </si>
  <si>
    <t>1,1,2.6.2.1.8.1</t>
  </si>
  <si>
    <t>1,1,2.6.2.1.8.2</t>
  </si>
  <si>
    <t>1,1,2.6.2.1.8.3</t>
  </si>
  <si>
    <t>1,1,2.6.2.1.8.4</t>
  </si>
  <si>
    <t>S. G. P. AGUA POTABLE</t>
  </si>
  <si>
    <t>1,1,2,2,5</t>
  </si>
  <si>
    <t>Convenio CAR 00214-2007 Plantaciones Forestales (Cultivo de Guadua)</t>
  </si>
  <si>
    <t>Aportes CAR Conv.00213-2007 Construccion e Interventoria Colector Sanitario Zona 2</t>
  </si>
  <si>
    <t>Aportes CAR Conv.00216-2007 Plantaciones Forestales (Cultivo Cacao)</t>
  </si>
  <si>
    <t>Personal Supernumerario</t>
  </si>
  <si>
    <t>En uso de sus atribuciones constitucionales conferidas en el Articulo 32 de la Ley 136 de 1.994</t>
  </si>
  <si>
    <t>1,1,1</t>
  </si>
  <si>
    <t>1,1,2</t>
  </si>
  <si>
    <t>1,1,1,10</t>
  </si>
  <si>
    <t>1,1,1,11</t>
  </si>
  <si>
    <t>1,1,1,11,1</t>
  </si>
  <si>
    <t>1,1,1,12</t>
  </si>
  <si>
    <t>1,1,1,13</t>
  </si>
  <si>
    <t>1,1,1,14</t>
  </si>
  <si>
    <t>1,1,1,15</t>
  </si>
  <si>
    <t>1,1,2.1</t>
  </si>
  <si>
    <t>1,1,2.1.4</t>
  </si>
  <si>
    <t>2.2.08</t>
  </si>
  <si>
    <t>2.2.08.1</t>
  </si>
  <si>
    <t>2.2.08.1.1</t>
  </si>
  <si>
    <t>2.2.08.1.2</t>
  </si>
  <si>
    <t>2.2.08.1.3</t>
  </si>
  <si>
    <t>2.2.08.2</t>
  </si>
  <si>
    <t>2.2.08.2.1</t>
  </si>
  <si>
    <t>2.2.08.2.1.1</t>
  </si>
  <si>
    <t>2.2.08.3</t>
  </si>
  <si>
    <t>2.2.08.3.1</t>
  </si>
  <si>
    <t>2.2.08.3.2</t>
  </si>
  <si>
    <t>2.2.07</t>
  </si>
  <si>
    <t>2.2.07.1</t>
  </si>
  <si>
    <t>2.2.07.1.1</t>
  </si>
  <si>
    <t>2.2.07.1.1.1</t>
  </si>
  <si>
    <t>2.2.07.1.1.2</t>
  </si>
  <si>
    <t>2.2.07.2</t>
  </si>
  <si>
    <t>2.2.07.2.1</t>
  </si>
  <si>
    <t>2.2.06</t>
  </si>
  <si>
    <t>2.2.06.1</t>
  </si>
  <si>
    <t>2.2.06.1.1</t>
  </si>
  <si>
    <t>2.2.06.1.1.1</t>
  </si>
  <si>
    <t>2.2.06.1.1.2</t>
  </si>
  <si>
    <t>2.2.06.2</t>
  </si>
  <si>
    <t>2.2.06.2.1</t>
  </si>
  <si>
    <t>2.2.06.2.2</t>
  </si>
  <si>
    <t>2.2.06.2.3</t>
  </si>
  <si>
    <t>2.2.06.2.4</t>
  </si>
  <si>
    <t>2.2.06.3</t>
  </si>
  <si>
    <t>2.2.06.3.1</t>
  </si>
  <si>
    <t>2.2.06.3.2</t>
  </si>
  <si>
    <t>2.2.06.3.3</t>
  </si>
  <si>
    <t>2.2.06.3.4</t>
  </si>
  <si>
    <t>2.2.06.4</t>
  </si>
  <si>
    <t>2.2.06.4.1</t>
  </si>
  <si>
    <t>2.2.06.4.2</t>
  </si>
  <si>
    <t>2.2.06.5</t>
  </si>
  <si>
    <t>2.2.06.5.1</t>
  </si>
  <si>
    <t>2.2.06.5.1.1</t>
  </si>
  <si>
    <t>2.2.06.5.1.2</t>
  </si>
  <si>
    <t>2.2.06.5.1.2.1</t>
  </si>
  <si>
    <t>2.2.06.5.2</t>
  </si>
  <si>
    <t>2.2.06.5.3</t>
  </si>
  <si>
    <t>2.2.06.5.4</t>
  </si>
  <si>
    <t>2.2.06.6</t>
  </si>
  <si>
    <t>2.2.06.6.1</t>
  </si>
  <si>
    <t>2.2.06.6.2</t>
  </si>
  <si>
    <t>2.2.05.3.13</t>
  </si>
  <si>
    <t>2.2.05.3.13.1</t>
  </si>
  <si>
    <t>2.2.05.3.13.1.1</t>
  </si>
  <si>
    <t>2.2.05.3.13.1.2</t>
  </si>
  <si>
    <t>2.2.05.3.12</t>
  </si>
  <si>
    <t>2.2.05.3.12.1</t>
  </si>
  <si>
    <t>2.2.05.3.12.2</t>
  </si>
  <si>
    <t>2.2.05.3.12.3</t>
  </si>
  <si>
    <t>2.2.05.3.12.4</t>
  </si>
  <si>
    <t>2.2.05.3.12.5</t>
  </si>
  <si>
    <t>2.2.05.3.12.6</t>
  </si>
  <si>
    <t>2.2.05.3.12.7</t>
  </si>
  <si>
    <t>2.2.05.3.12.8</t>
  </si>
  <si>
    <t>2.2.05.3.12.9</t>
  </si>
  <si>
    <t>2.2.05.3.12.10</t>
  </si>
  <si>
    <t>2.2.05.3.12.11</t>
  </si>
  <si>
    <t>2.2.05.3.11</t>
  </si>
  <si>
    <t>2.2.05.3.11.1</t>
  </si>
  <si>
    <t>2.2.05.3.11.2</t>
  </si>
  <si>
    <t>2.2.05.3.11.3</t>
  </si>
  <si>
    <t>2.2.05.3.10</t>
  </si>
  <si>
    <t>2.2.05.3.10.1</t>
  </si>
  <si>
    <t>2.2.05.3.10.2</t>
  </si>
  <si>
    <t>2.2.05.3.10.3</t>
  </si>
  <si>
    <t>2.2.05.3.10.4</t>
  </si>
  <si>
    <t>2.2.05.3.09</t>
  </si>
  <si>
    <t>2.2.05.3.09.1</t>
  </si>
  <si>
    <t>2.2.05.3.09.2</t>
  </si>
  <si>
    <t>2.2.05.3.09.3</t>
  </si>
  <si>
    <t>2.2.05.3.09.4</t>
  </si>
  <si>
    <t>2.2.05.3.09.5</t>
  </si>
  <si>
    <t>2.2.05.3.08</t>
  </si>
  <si>
    <t>2.2.05.3.08.1</t>
  </si>
  <si>
    <t>2.2.05.3.08.2</t>
  </si>
  <si>
    <t>2.2.05.3.08.3</t>
  </si>
  <si>
    <t>2.2.05.3.08.4</t>
  </si>
  <si>
    <t>2.2.05.3.07</t>
  </si>
  <si>
    <t>2.2.05.3.07.1</t>
  </si>
  <si>
    <t>2.2.05.3.07.2</t>
  </si>
  <si>
    <t>2.2.05.3.07.3</t>
  </si>
  <si>
    <t>2.2.05.3.07.4</t>
  </si>
  <si>
    <t>2.2.05.3.07.5</t>
  </si>
  <si>
    <t>2.2.05.3.07.6</t>
  </si>
  <si>
    <t>2.2.05.3.07.7</t>
  </si>
  <si>
    <t>2.2.05.3.07.8</t>
  </si>
  <si>
    <t>2.2.05.3.06</t>
  </si>
  <si>
    <t>2.2.05.3.06.1</t>
  </si>
  <si>
    <t>2.2.05.3.06.2</t>
  </si>
  <si>
    <t>2.2.05.3.06.3</t>
  </si>
  <si>
    <t>2.2.05.3.06.4</t>
  </si>
  <si>
    <t>2.2.05.3.05</t>
  </si>
  <si>
    <t>2.2.05.3.05.10</t>
  </si>
  <si>
    <t>2.2.05.3.05.01</t>
  </si>
  <si>
    <t>2.2.05.3.05.02</t>
  </si>
  <si>
    <t>2.2.05.3.05.03</t>
  </si>
  <si>
    <t>2.2.05.3.05.04</t>
  </si>
  <si>
    <t>2.2.05.3.05.05</t>
  </si>
  <si>
    <t>2.2.05.3.05.06</t>
  </si>
  <si>
    <t>2.2.05.3.05.07</t>
  </si>
  <si>
    <t>2.2.05.3.05.08</t>
  </si>
  <si>
    <t>2.2.05.3.05.09</t>
  </si>
  <si>
    <t>2.2.05.3.04</t>
  </si>
  <si>
    <t>2.2.05.3.04.1</t>
  </si>
  <si>
    <t>2.2.05.3.04.1.1</t>
  </si>
  <si>
    <t>2.2.05.3.04.1.2</t>
  </si>
  <si>
    <t>2.2.05.3.04.2</t>
  </si>
  <si>
    <t>2.2.05.3.04.2.1</t>
  </si>
  <si>
    <t>2.2.05.3.04.2.2</t>
  </si>
  <si>
    <t>2.2.05.3.04.2.2.1</t>
  </si>
  <si>
    <t>2.2.05.3.04.2.2.2</t>
  </si>
  <si>
    <t>2.2.05.3.04.2.2.3</t>
  </si>
  <si>
    <t>2.2.05.3.03</t>
  </si>
  <si>
    <t>2.2.05.3.03.1</t>
  </si>
  <si>
    <t>2.2.05.3.03.2</t>
  </si>
  <si>
    <t>2.2.05.3.03.3</t>
  </si>
  <si>
    <t>2.2.05.3.03.4</t>
  </si>
  <si>
    <t>2.2.05.3.03.4.1</t>
  </si>
  <si>
    <t>2.2.05.3.03.4.2</t>
  </si>
  <si>
    <t>2.2.05.3.03.5</t>
  </si>
  <si>
    <t>2.2.05.3.03.6</t>
  </si>
  <si>
    <t>2.2.05.3.03.7</t>
  </si>
  <si>
    <t>2.2.05.3.03.8</t>
  </si>
  <si>
    <t>2.2.05.3.02</t>
  </si>
  <si>
    <t>2.2.05.3.02.1</t>
  </si>
  <si>
    <t>2.2.05.3.02.2</t>
  </si>
  <si>
    <t>2.2.05.3.02.3</t>
  </si>
  <si>
    <t>2.2.05.3.02.4</t>
  </si>
  <si>
    <t>2.2.05.3.02.5</t>
  </si>
  <si>
    <t>2.2.05.3.02.6</t>
  </si>
  <si>
    <t>2.2.05.3.01</t>
  </si>
  <si>
    <t>2.2.05.3.01.1</t>
  </si>
  <si>
    <t>2.2.05.3.01.2</t>
  </si>
  <si>
    <t>2.2.05.3.01.3</t>
  </si>
  <si>
    <t>2.2.05.3.01.4</t>
  </si>
  <si>
    <t>2.2.05.3</t>
  </si>
  <si>
    <t>2.2.05.2</t>
  </si>
  <si>
    <t>2.2.05.2.1</t>
  </si>
  <si>
    <t>2.2.05.2.2</t>
  </si>
  <si>
    <t>2.2.05.2.3</t>
  </si>
  <si>
    <t>2.2.05.2.4</t>
  </si>
  <si>
    <t>2.2.05.2.5</t>
  </si>
  <si>
    <t>2.2.05.2.6</t>
  </si>
  <si>
    <t>2.2.05.1</t>
  </si>
  <si>
    <t>2.2.05.1.1</t>
  </si>
  <si>
    <t>2.2.05.1.2</t>
  </si>
  <si>
    <t>2.2.05.1.3</t>
  </si>
  <si>
    <t>2.2.05.1.4</t>
  </si>
  <si>
    <t>2.2.05</t>
  </si>
  <si>
    <t>2.2.04</t>
  </si>
  <si>
    <t>2.2.04.1</t>
  </si>
  <si>
    <t>2.2.04.1.10</t>
  </si>
  <si>
    <t>2.2.04.1.11</t>
  </si>
  <si>
    <t>2.2.04.1.12</t>
  </si>
  <si>
    <t>2.2.04.1.13</t>
  </si>
  <si>
    <t>2.2.04.1.14</t>
  </si>
  <si>
    <t>2.2.04.1.01</t>
  </si>
  <si>
    <t>2.2.04.1.02</t>
  </si>
  <si>
    <t>2.2.04.1.03</t>
  </si>
  <si>
    <t>2.2.04.1.04</t>
  </si>
  <si>
    <t>2.2.04.1.05</t>
  </si>
  <si>
    <t>2.2.04.1.06</t>
  </si>
  <si>
    <t>2.2.04.1.07</t>
  </si>
  <si>
    <t>2.2.04.1.08</t>
  </si>
  <si>
    <t>2.2.04.1.09</t>
  </si>
  <si>
    <t>2.2.03</t>
  </si>
  <si>
    <t>2.2.03.1</t>
  </si>
  <si>
    <t>2.2.03.1.1</t>
  </si>
  <si>
    <t>2.2.03.1.1.1</t>
  </si>
  <si>
    <t>2.2.03.1.1.2</t>
  </si>
  <si>
    <t>2.2.03.1.1.3</t>
  </si>
  <si>
    <t>2.2.03.1.2</t>
  </si>
  <si>
    <t>2.2.03.1.2.1</t>
  </si>
  <si>
    <t>2.2.03.1.2.2</t>
  </si>
  <si>
    <t>2.2.02</t>
  </si>
  <si>
    <t>2.2.02.1</t>
  </si>
  <si>
    <t>2.2.02.1.1</t>
  </si>
  <si>
    <t>2.2.02.1.2</t>
  </si>
  <si>
    <t>2.2.02.1.2.1</t>
  </si>
  <si>
    <t>2.2.02.1.2.2</t>
  </si>
  <si>
    <t>2.2.02.1.2.3</t>
  </si>
  <si>
    <t>2.2.02.1.2.4</t>
  </si>
  <si>
    <t>2.2.02.1.2.5</t>
  </si>
  <si>
    <t>2.2.02.1.2.5.1</t>
  </si>
  <si>
    <t>2.2.02.1.2.5.2</t>
  </si>
  <si>
    <t>2.2.02.1.2.5.3</t>
  </si>
  <si>
    <t>2.2.02.1.2.6</t>
  </si>
  <si>
    <t>2.2.01</t>
  </si>
  <si>
    <t>2.2.01.1</t>
  </si>
  <si>
    <t>2.2.01.1.1</t>
  </si>
  <si>
    <t>2.2.01.1.1.1</t>
  </si>
  <si>
    <t>2.2.01.1.1.2</t>
  </si>
  <si>
    <t>2.2.01.1.1.3</t>
  </si>
  <si>
    <t>2.2.01.1.2</t>
  </si>
  <si>
    <t>2.2.01.1.3</t>
  </si>
  <si>
    <t>2.1.1.2.2.2.1.2</t>
  </si>
  <si>
    <t>2.1.1.2.2.2.1.2.1</t>
  </si>
  <si>
    <t>2.1.1.2.2.2.1.2.2</t>
  </si>
  <si>
    <t>2.1.1.2.2.2.1.3</t>
  </si>
  <si>
    <t>2.1.1.2.2.2.2.4</t>
  </si>
  <si>
    <t>2.1.1.2.2.2.2.5</t>
  </si>
  <si>
    <t>1,1.1,01</t>
  </si>
  <si>
    <t>1,1,1,02</t>
  </si>
  <si>
    <t>1,1,1.02.1</t>
  </si>
  <si>
    <t>1,1,1.02.2</t>
  </si>
  <si>
    <t>1,1,1.03</t>
  </si>
  <si>
    <t>1,1,1.03.1</t>
  </si>
  <si>
    <t>1,1,1.04</t>
  </si>
  <si>
    <t>1,1,1.04.1</t>
  </si>
  <si>
    <t>1,1,1.04.2</t>
  </si>
  <si>
    <t>1,1,1.04.3</t>
  </si>
  <si>
    <t>1,1,1.05</t>
  </si>
  <si>
    <t>1,1,1.06</t>
  </si>
  <si>
    <t>1,1,1,06,1</t>
  </si>
  <si>
    <t>1,1,1.07</t>
  </si>
  <si>
    <t>1,1,1,07,1</t>
  </si>
  <si>
    <t>1,1,1,08</t>
  </si>
  <si>
    <t>1,1,1,09</t>
  </si>
  <si>
    <t>1,1,2.1.1</t>
  </si>
  <si>
    <t>1,1,2.1.2</t>
  </si>
  <si>
    <t>1,1,2.1.3</t>
  </si>
  <si>
    <t>1,1,2,2</t>
  </si>
  <si>
    <t>1,1,2,2,1</t>
  </si>
  <si>
    <t>1,1,2,2,2</t>
  </si>
  <si>
    <t>1,1,2,3</t>
  </si>
  <si>
    <t>1,1,2,4</t>
  </si>
  <si>
    <t>1,1,2,4,1</t>
  </si>
  <si>
    <t>1,1,2,4,2</t>
  </si>
  <si>
    <t>1,1,2,4,3</t>
  </si>
  <si>
    <t>1,1,2,4,4</t>
  </si>
  <si>
    <t>1,1,2,4,5</t>
  </si>
  <si>
    <t>1,1,2,2,3</t>
  </si>
  <si>
    <t>1,1,2,2,3,1</t>
  </si>
  <si>
    <t>1,1,2,2,3,2</t>
  </si>
  <si>
    <t>1,1,2,2,3,3</t>
  </si>
  <si>
    <t>1,1,2,2,4</t>
  </si>
  <si>
    <t>1,1,2,2,4,1</t>
  </si>
  <si>
    <t>1,1,2,2,4,2</t>
  </si>
  <si>
    <t>1,1,2,2,4,3</t>
  </si>
  <si>
    <t>1,1,2.3.1</t>
  </si>
  <si>
    <t>1,1,2,4,6</t>
  </si>
  <si>
    <t>1,1,2,4,7</t>
  </si>
  <si>
    <t>1,1,2,5</t>
  </si>
  <si>
    <t>1,1,2,5,1</t>
  </si>
  <si>
    <t>1,1,2,5,2</t>
  </si>
  <si>
    <t>1,1,2,5,3</t>
  </si>
  <si>
    <t>1,1,2,6</t>
  </si>
  <si>
    <t>1,1,2,6,1</t>
  </si>
  <si>
    <t>1,1,2,6,1,1</t>
  </si>
  <si>
    <t>1,1,2,6,1,1,1</t>
  </si>
  <si>
    <t>1,1,2,6,1,1,2</t>
  </si>
  <si>
    <t>1,1,2,6,1,2</t>
  </si>
  <si>
    <t>1,1,2,6,1,2,1</t>
  </si>
  <si>
    <t>1,1,2,6,1,2,2</t>
  </si>
  <si>
    <t>1,1,2.6.1.3</t>
  </si>
  <si>
    <t>1,1,2,6,2</t>
  </si>
  <si>
    <t>1,1,2,6,2,1</t>
  </si>
  <si>
    <t>1,1,2.6.2.1.1</t>
  </si>
  <si>
    <t>1,1,2.6.2.1.1.1</t>
  </si>
  <si>
    <t>1,1,2.6.2.1.2</t>
  </si>
  <si>
    <t>1,1,2.6.2.1.2.1</t>
  </si>
  <si>
    <t>1,1,2.6.2.1.2.1.1</t>
  </si>
  <si>
    <t>1,1,2.6.2.1.2.1.2</t>
  </si>
  <si>
    <t>1,1,2.6.2.1.2.2</t>
  </si>
  <si>
    <t>1,1,2.6.2.1.4</t>
  </si>
  <si>
    <t>1,1,2.6.2.1.3</t>
  </si>
  <si>
    <t>1,1,2.6.2.1.6</t>
  </si>
  <si>
    <t>1,1,2.6.2.1.5</t>
  </si>
  <si>
    <t>1,1,2.6.2.1.7</t>
  </si>
  <si>
    <t>1,1,2.6.2.2</t>
  </si>
  <si>
    <t>1,1,2.6.2.2.1</t>
  </si>
  <si>
    <t>1,1,2.6.2.2.2</t>
  </si>
  <si>
    <t>1,1,2.6.2.2.3</t>
  </si>
  <si>
    <t>1,1,2.6.2.2.4</t>
  </si>
  <si>
    <t>1,1,2.7</t>
  </si>
  <si>
    <t>1,1,2.7.1</t>
  </si>
  <si>
    <t>1,1,2.8</t>
  </si>
  <si>
    <t>1,2,1</t>
  </si>
  <si>
    <t>1,2,1.1</t>
  </si>
  <si>
    <t>1,2,1.1.1</t>
  </si>
  <si>
    <t>1,2,1.1.1.1</t>
  </si>
  <si>
    <t>1,2,1.2</t>
  </si>
  <si>
    <t>1,2,1.3</t>
  </si>
  <si>
    <t>1,2,2</t>
  </si>
  <si>
    <t>1,2,3</t>
  </si>
  <si>
    <t>1,2,3.1</t>
  </si>
  <si>
    <t>1,2,3.1.1</t>
  </si>
  <si>
    <t>1,2,3.2</t>
  </si>
  <si>
    <t>1,2,4</t>
  </si>
  <si>
    <t>1,2,5</t>
  </si>
  <si>
    <t>1,2,5.1</t>
  </si>
  <si>
    <t>1,2,5.1.2</t>
  </si>
  <si>
    <t>1,2,5.1.3</t>
  </si>
  <si>
    <t>1,2,5.3</t>
  </si>
  <si>
    <t>1,2,5.2</t>
  </si>
  <si>
    <t>1,2,5.2.1</t>
  </si>
  <si>
    <t>1,2,5.2.2</t>
  </si>
  <si>
    <t>1,2,5.2.2.1</t>
  </si>
  <si>
    <t>1,2,5.2.2.1.1</t>
  </si>
  <si>
    <t>1,2,5.2.2.1.2</t>
  </si>
  <si>
    <t>1,2,5.2.2.1.1.1</t>
  </si>
  <si>
    <t>1,2,5.3.2.1.2.1</t>
  </si>
  <si>
    <t>1,2,5.3.2.1.2.2</t>
  </si>
  <si>
    <t>1,2,5.2.2.1.3</t>
  </si>
  <si>
    <t>1,2,5.2.2.1.5</t>
  </si>
  <si>
    <t>1,2,5.2.2.1.4</t>
  </si>
  <si>
    <t>1,2,5.2.2.1.6</t>
  </si>
  <si>
    <t>2.1.1.1.2.2.3.1</t>
  </si>
  <si>
    <t>2.1.1.2.1</t>
  </si>
  <si>
    <t>2.1.1.2.1.1</t>
  </si>
  <si>
    <t>2.1.1.2.1.1.1</t>
  </si>
  <si>
    <t>2.1.1.2.1.1.2</t>
  </si>
  <si>
    <t>2.1.1.2.1.1.1.1</t>
  </si>
  <si>
    <t>2.1.1.2.1.1.1.2</t>
  </si>
  <si>
    <t>2.1.1.2.1.1.1.3</t>
  </si>
  <si>
    <t>2.1.1.2.1.1.1.4</t>
  </si>
  <si>
    <t>2.1.1.2.1.1.2.1</t>
  </si>
  <si>
    <t>2.1.1.2.1.1.2.1.1</t>
  </si>
  <si>
    <t>2.1.1.2.1.1.2.1.2</t>
  </si>
  <si>
    <t>2.1.1.2.1.1.2.1.3</t>
  </si>
  <si>
    <t>2.1.1.2.1.1.2.1.4</t>
  </si>
  <si>
    <t>2.1.1.2.1.1.2.2</t>
  </si>
  <si>
    <t>2.1.1.2.1.1.2.2.1</t>
  </si>
  <si>
    <t>2.1.1.2.1.1.2.2.2</t>
  </si>
  <si>
    <t>2.1.1.2.1.1.2.2.3</t>
  </si>
  <si>
    <t>2.1.1.2.1.1.2.2.4</t>
  </si>
  <si>
    <t>2.1.1.2.1.1.2.2.5</t>
  </si>
  <si>
    <t>2.1.1.2.2</t>
  </si>
  <si>
    <t>2.1.1.2.2.1</t>
  </si>
  <si>
    <t>2.1.1.2.2.1.1</t>
  </si>
  <si>
    <t>2.1.1.2.2.1.1.1</t>
  </si>
  <si>
    <t>2.1.1.2.2.2</t>
  </si>
  <si>
    <t>2.1.1.2.2.2.1</t>
  </si>
  <si>
    <t>2.1.1.2.2.2.1.1</t>
  </si>
  <si>
    <t>2.1.1.2.2.2.2</t>
  </si>
  <si>
    <t>2.2.10</t>
  </si>
  <si>
    <t>2.2.09</t>
  </si>
  <si>
    <t>2.2.09.1</t>
  </si>
  <si>
    <t>2.2.09.1.1</t>
  </si>
  <si>
    <t>2.2.09.1.1.1</t>
  </si>
  <si>
    <t>2.2.09.1.1.2</t>
  </si>
  <si>
    <t>2.2.10.1</t>
  </si>
  <si>
    <t>1.1.10.1.1</t>
  </si>
  <si>
    <t>2.2.10.1.1.1</t>
  </si>
  <si>
    <t>2.2.10.1.1.2</t>
  </si>
  <si>
    <t xml:space="preserve">RECURSO (13) INVERSION CON CONVENIOS </t>
  </si>
  <si>
    <t>CONVENIOS  CON EL DEPARTAMENTO</t>
  </si>
  <si>
    <t>2.2.11</t>
  </si>
  <si>
    <t>2.2.11.1</t>
  </si>
  <si>
    <t>2.2.11.1.1</t>
  </si>
  <si>
    <t>2.2.11.1.2</t>
  </si>
  <si>
    <t>2.2.11.2</t>
  </si>
  <si>
    <t>CONVENIOS CON LA NACION</t>
  </si>
  <si>
    <t>2.2.11.2.1</t>
  </si>
  <si>
    <t>2.2.11.2.2</t>
  </si>
  <si>
    <t>2.2.11.3</t>
  </si>
  <si>
    <t>OTROS CONVENIOS</t>
  </si>
  <si>
    <t>2.2.12</t>
  </si>
  <si>
    <t>2.2.12.1</t>
  </si>
  <si>
    <t>2.2.12.1.1</t>
  </si>
  <si>
    <t xml:space="preserve">SALUD </t>
  </si>
  <si>
    <t>2.2.12.1.1.1</t>
  </si>
  <si>
    <t>2.2.12.1.1.2</t>
  </si>
  <si>
    <t>2.2.12.2</t>
  </si>
  <si>
    <t>2.2.12.2.1</t>
  </si>
  <si>
    <t>2.2.12.2.2</t>
  </si>
  <si>
    <t>2.2.12.2.3</t>
  </si>
  <si>
    <t>3.2.11.2</t>
  </si>
  <si>
    <t>3.2.11.3</t>
  </si>
  <si>
    <t>2.1.1.2.2.2.2.1</t>
  </si>
  <si>
    <t>2.1.1.2.2.2.2.2</t>
  </si>
  <si>
    <t>2.1.1.2.2.2.2.3</t>
  </si>
  <si>
    <t>2,1,2</t>
  </si>
  <si>
    <t>2,1,2.1</t>
  </si>
  <si>
    <t>2,1,2.1.1</t>
  </si>
  <si>
    <t>2,1,2.1.1.1</t>
  </si>
  <si>
    <t>2,1,2.1.1.1.1</t>
  </si>
  <si>
    <t>2,1,2.1.1.1.1.1</t>
  </si>
  <si>
    <t>2,1,2.1.1.1.1.2</t>
  </si>
  <si>
    <t>2,1,2.1.1.1.1.3</t>
  </si>
  <si>
    <t>2,1,2.1.1.1.1.4</t>
  </si>
  <si>
    <t>2,1,2.1.1.1.1.5</t>
  </si>
  <si>
    <t>2,1,2.1.1.1.2</t>
  </si>
  <si>
    <t>2,1,2.1.1.1.2.1</t>
  </si>
  <si>
    <t>2,1,2.1.1.1.2.2</t>
  </si>
  <si>
    <t>2,1,2.1.1.1.2.3</t>
  </si>
  <si>
    <t>2,1,2.1.1.1.2.4</t>
  </si>
  <si>
    <t>2,1,2.1.1.1.3</t>
  </si>
  <si>
    <t>2,1,2.1.1.1.3.1</t>
  </si>
  <si>
    <t>2,1,2.1.1.1.3.1.1</t>
  </si>
  <si>
    <t>2,1,2.1.1.1.3.1.2</t>
  </si>
  <si>
    <t>2,1,2.1.1.1.3.1.3</t>
  </si>
  <si>
    <t>2,1,2.1.1.1.3.1.4</t>
  </si>
  <si>
    <t>2,1,2.1.1.1.3.2</t>
  </si>
  <si>
    <t>2,1,2.1.1.1.3.2.1</t>
  </si>
  <si>
    <t>2,1,2.1.1.1.3.2.2</t>
  </si>
  <si>
    <t>2,1,2.1.1.1.3.2.3</t>
  </si>
  <si>
    <t>2,1,2.1.1.1.3.2.4</t>
  </si>
  <si>
    <t>2,1,2.1.1.1.3.2.5</t>
  </si>
  <si>
    <t>2,1,2.1.1.2</t>
  </si>
  <si>
    <t>2,1,2.1.1.2.1</t>
  </si>
  <si>
    <t>2,1,2.1.1.2.1.1</t>
  </si>
  <si>
    <t>2,1,2.1.1.2.1.2</t>
  </si>
  <si>
    <t>2,1,2.1.1.2.1.3</t>
  </si>
  <si>
    <t>Adquisición de Servicios Generales</t>
  </si>
  <si>
    <t>2,1,2.1.1.2.2</t>
  </si>
  <si>
    <t>2,1,2.1.1.2.2.1</t>
  </si>
  <si>
    <t>2,1,2.1.1.2.2.1.1</t>
  </si>
  <si>
    <t>2,1,2.1.1.2.2.1.2</t>
  </si>
  <si>
    <t>2,1,2.1.1.2.2.1.3</t>
  </si>
  <si>
    <t>2,1,2.1.1.2.2.2</t>
  </si>
  <si>
    <t>2,1,2.1.1.2.2.2.1</t>
  </si>
  <si>
    <t>2,1,2.1.1.2.2.2.2</t>
  </si>
  <si>
    <t>2,1,2.1.1.2.2.3</t>
  </si>
  <si>
    <t>2,1,2.1.1.2.2.4</t>
  </si>
  <si>
    <t>2,1,2.1.1.2.2.5</t>
  </si>
  <si>
    <t>2,1,2.1.1.2.2.6</t>
  </si>
  <si>
    <t>2,1,2.1.1.2.2.6.1</t>
  </si>
  <si>
    <t>2,1,2.1.1.2.2.6.2</t>
  </si>
  <si>
    <t>2,1,2.1.1.2.2.6.3</t>
  </si>
  <si>
    <t>2,1,2.1.1.2.2.6.4</t>
  </si>
  <si>
    <t>2,1,2.1.1.2.2.7</t>
  </si>
  <si>
    <t>2,1,2.1.1.2.2.8</t>
  </si>
  <si>
    <t>2,1,2.1.1.2.2.9</t>
  </si>
  <si>
    <t>2,1,2.1.1.2.3</t>
  </si>
  <si>
    <t>2,1,2.1.1.5</t>
  </si>
  <si>
    <t>2,1,2.1.1.5.1</t>
  </si>
  <si>
    <t>2,1,2.2</t>
  </si>
  <si>
    <t>2,1,2.2.1</t>
  </si>
  <si>
    <t>2,1,2.2.1.1</t>
  </si>
  <si>
    <t>2,1,2.2.1.1.1</t>
  </si>
  <si>
    <t>2,1,2.2.1.1.1.1</t>
  </si>
  <si>
    <t>2,1,2.2.1.1.1.2</t>
  </si>
  <si>
    <t>2,1,2.2.1.1.1.3</t>
  </si>
  <si>
    <t>2,1,2.2.1.1.1.4</t>
  </si>
  <si>
    <t>2,1,2.2.1.1.1.5</t>
  </si>
  <si>
    <t>2,1,2.2.1.2</t>
  </si>
  <si>
    <t>2,1,2.2.1.2.1</t>
  </si>
  <si>
    <t>2,1,2.2.1.2.1.1</t>
  </si>
  <si>
    <t>2,1,2.2.1.2.1.2</t>
  </si>
  <si>
    <t>2,1,2.2.1.2.1.3</t>
  </si>
  <si>
    <t>2,1,2.2.1.2.2</t>
  </si>
  <si>
    <t>2,1,2.2.1.2.2.1</t>
  </si>
  <si>
    <t>2,1,2.2.1.2.2.2</t>
  </si>
  <si>
    <t>2,1,2.2.1.2.2.3</t>
  </si>
  <si>
    <t>2,1,2.2.1.2.2.4</t>
  </si>
  <si>
    <t>2,1,2.2.1.2.2.5</t>
  </si>
  <si>
    <t>2,1,2.2.1.2.2.6</t>
  </si>
  <si>
    <t>2,1,2.2.1.2.2.7</t>
  </si>
  <si>
    <t>2,1,2.2.1.2.2.8</t>
  </si>
  <si>
    <t>2,1,2.2.1.2.2.8.1</t>
  </si>
  <si>
    <t>2,1,2.2.1.2.2.8.2</t>
  </si>
  <si>
    <t>2,1,2.2.1.2.2.8.3</t>
  </si>
  <si>
    <t>2,1,2.2.1.2.2.8.4</t>
  </si>
  <si>
    <t>2,1,2.2.1.2.2.9</t>
  </si>
  <si>
    <t>2,1,2.2.1.2.2.10</t>
  </si>
  <si>
    <t>2,1,2.2.1.2.2.11</t>
  </si>
  <si>
    <t>2,1,2.2.1.2.3</t>
  </si>
  <si>
    <t>2,1,2.2.1.3</t>
  </si>
  <si>
    <t>2,1,2.2.1.3.1</t>
  </si>
  <si>
    <t>2,1,2.2.1.4</t>
  </si>
  <si>
    <t>2,1,2.2.1.4.1</t>
  </si>
  <si>
    <t>1,2,5.2.2.1.7</t>
  </si>
  <si>
    <t>1,2,5.2.2.2</t>
  </si>
  <si>
    <t>1,2,5.2.2.3</t>
  </si>
  <si>
    <t>1,2,5.4</t>
  </si>
  <si>
    <t>1,2,6</t>
  </si>
  <si>
    <t>1,2,6.1</t>
  </si>
  <si>
    <t>1,2,6.2</t>
  </si>
  <si>
    <t>1,2,7</t>
  </si>
  <si>
    <t>1,2,7.1</t>
  </si>
  <si>
    <t>1,2,7.2</t>
  </si>
  <si>
    <t>1,2,7.2.1</t>
  </si>
  <si>
    <t>1,2,7.2.1.1</t>
  </si>
  <si>
    <t>1,2,7.2.1.1.1</t>
  </si>
  <si>
    <t>1,2,7.2.1.2</t>
  </si>
  <si>
    <t>1,2,7.2.1.2.1</t>
  </si>
  <si>
    <t>1,2,7.2.1.2.2</t>
  </si>
  <si>
    <t>1,2,7.2.1.3</t>
  </si>
  <si>
    <t>1,2,7.2.1.5</t>
  </si>
  <si>
    <t>1,2,7.2.1.6</t>
  </si>
  <si>
    <t>1,2,7.2.1.7</t>
  </si>
  <si>
    <t>1,2,7.2.1.4</t>
  </si>
  <si>
    <t>1,2,7.2.2</t>
  </si>
  <si>
    <t>1,2,8</t>
  </si>
  <si>
    <t>1,2,9</t>
  </si>
  <si>
    <t>1,2,10</t>
  </si>
  <si>
    <t>1,2,11</t>
  </si>
  <si>
    <t>1,2,12</t>
  </si>
  <si>
    <t>1,3,1</t>
  </si>
  <si>
    <t>1,3,2</t>
  </si>
  <si>
    <t>GASTOS</t>
  </si>
  <si>
    <t>2,1,1</t>
  </si>
  <si>
    <t>2,1,1,1</t>
  </si>
  <si>
    <t>2,1,1,1,1</t>
  </si>
  <si>
    <t>2,1,1,1,1.1</t>
  </si>
  <si>
    <t>2,1,1,1,1.1.1</t>
  </si>
  <si>
    <t>2,1,1,1,1.1.1.2</t>
  </si>
  <si>
    <t>2,1,1,1,1.1.1.3</t>
  </si>
  <si>
    <t>2,1,1,1,1.1.1.4</t>
  </si>
  <si>
    <t>2,1,1,1,1.1.1.1</t>
  </si>
  <si>
    <t>2,1,1,1,1.1.2</t>
  </si>
  <si>
    <t>2,1,1,1,1.1.2.1</t>
  </si>
  <si>
    <t>2,1,1,1,1.1.2.2</t>
  </si>
  <si>
    <t>2,1,1,1,1.1.3</t>
  </si>
  <si>
    <t>2,1,1,1,1.1.3.1</t>
  </si>
  <si>
    <t>2,1,1,1,1.1.3.1.1</t>
  </si>
  <si>
    <t>2,1,1,1,1.1.3.1.2</t>
  </si>
  <si>
    <t>2,1,1,1,1.1.3.1.3</t>
  </si>
  <si>
    <t>2,1,1,1,1.1.3.1.4</t>
  </si>
  <si>
    <t>2,1,1,1,1.1.3.2</t>
  </si>
  <si>
    <t>2,1,1,1,1.1.3.2.1</t>
  </si>
  <si>
    <t>2,1,1,1,1.1.3.2.2</t>
  </si>
  <si>
    <t>2,1,1,1,1.1.3.2.3</t>
  </si>
  <si>
    <t>2,1,1,1,1.1.3.2.4</t>
  </si>
  <si>
    <t>2,1,1,1,1.1.3.2.5</t>
  </si>
  <si>
    <t>2,1,1,1,1.2</t>
  </si>
  <si>
    <t>2,1,1,1,1.2.1</t>
  </si>
  <si>
    <t>2,1,1,1,1.2.1,1</t>
  </si>
  <si>
    <t>2,1,1,1,1.2.1,1,1</t>
  </si>
  <si>
    <t>2,1,1,1,1.2.1,1,2</t>
  </si>
  <si>
    <t>2,1,1,1,1.2.1,2</t>
  </si>
  <si>
    <t>2,1,1,1,2</t>
  </si>
  <si>
    <t>2,1,1,1,2,1</t>
  </si>
  <si>
    <t>2,1,1,1,2,1,1</t>
  </si>
  <si>
    <t>2,1,1,1,2,1,1,1</t>
  </si>
  <si>
    <t>2,1,1,1,2,2</t>
  </si>
  <si>
    <t>2,1,1,1,2,2,1</t>
  </si>
  <si>
    <t>2,1,1,1,2,2,1,1</t>
  </si>
  <si>
    <t>2,1,1,1,2,2,2</t>
  </si>
  <si>
    <t>2,1,1,1,2,2,2,1</t>
  </si>
  <si>
    <t>2,1,1,1,2,2,2,1,1</t>
  </si>
  <si>
    <t>2,1,1,1,2,2,2,1,2</t>
  </si>
  <si>
    <t>2,1,1,1,2,2,2,2</t>
  </si>
  <si>
    <t>2,1,1,1,2,2,3</t>
  </si>
  <si>
    <t>SECTOR AGUA POTABLE Y SANEAMIENTO BASICO</t>
  </si>
  <si>
    <t>Promocion y Prevencion 4.01% RS</t>
  </si>
  <si>
    <t>Afiliacion Regimen Subsidiado - Continiuidad</t>
  </si>
  <si>
    <t>Recurso Federacion Nal. Cafeteros</t>
  </si>
  <si>
    <t>Programa Nacional de Salud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</si>
</sst>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(* #.#._);_(* \(#.#.\);_(* &quot;-&quot;??_);_(@_ⴆ"/>
    <numFmt numFmtId="195" formatCode="_ * #,##0.0_ ;_ * \-#,##0.0_ ;_ * &quot;-&quot;??_ ;_ @_ "/>
    <numFmt numFmtId="196" formatCode="_ * #,##0_ ;_ * \-#,##0_ ;_ * &quot;-&quot;??_ ;_ @_ "/>
    <numFmt numFmtId="197" formatCode="0.000"/>
    <numFmt numFmtId="198" formatCode="0.0"/>
    <numFmt numFmtId="199" formatCode="_-* #,##0.0_-;\-* #,##0.0_-;_-* &quot;-&quot;?_-;_-@_-"/>
    <numFmt numFmtId="200" formatCode="_-* #,##0.000_-;\-* #,##0.000_-;_-* &quot;-&quot;???_-;_-@_-"/>
    <numFmt numFmtId="201" formatCode="&quot;$&quot;\ #,##0"/>
  </numFmts>
  <fonts count="6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entury"/>
      <family val="1"/>
    </font>
    <font>
      <sz val="8"/>
      <color indexed="9"/>
      <name val="Arial"/>
      <family val="2"/>
    </font>
    <font>
      <b/>
      <sz val="14"/>
      <color indexed="9"/>
      <name val="Comic Sans MS"/>
      <family val="4"/>
    </font>
    <font>
      <b/>
      <i/>
      <sz val="1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8"/>
      <color indexed="23"/>
      <name val="Arial"/>
      <family val="2"/>
    </font>
    <font>
      <sz val="8"/>
      <color indexed="5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1" fontId="2" fillId="0" borderId="0" xfId="0" applyNumberFormat="1" applyFont="1" applyAlignment="1">
      <alignment horizontal="justify" vertical="center"/>
    </xf>
    <xf numFmtId="3" fontId="7" fillId="0" borderId="0" xfId="0" applyNumberFormat="1" applyFont="1" applyAlignment="1">
      <alignment horizontal="center"/>
    </xf>
    <xf numFmtId="0" fontId="1" fillId="33" borderId="0" xfId="0" applyFont="1" applyFill="1" applyAlignment="1">
      <alignment vertical="center"/>
    </xf>
    <xf numFmtId="3" fontId="0" fillId="34" borderId="0" xfId="0" applyNumberFormat="1" applyFont="1" applyFill="1" applyAlignment="1">
      <alignment vertical="center"/>
    </xf>
    <xf numFmtId="4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2" fillId="35" borderId="0" xfId="0" applyNumberFormat="1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 vertical="center"/>
    </xf>
    <xf numFmtId="4" fontId="1" fillId="35" borderId="0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vertical="center"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1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34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justify" vertical="center"/>
    </xf>
    <xf numFmtId="1" fontId="1" fillId="33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justify" vertical="center"/>
    </xf>
    <xf numFmtId="1" fontId="2" fillId="0" borderId="10" xfId="0" applyNumberFormat="1" applyFont="1" applyBorder="1" applyAlignment="1">
      <alignment horizontal="justify"/>
    </xf>
    <xf numFmtId="0" fontId="2" fillId="0" borderId="10" xfId="0" applyFont="1" applyBorder="1" applyAlignment="1" applyProtection="1">
      <alignment horizontal="justify" vertical="center"/>
      <protection locked="0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Border="1" applyAlignment="1" quotePrefix="1">
      <alignment horizontal="justify"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vertical="center"/>
    </xf>
    <xf numFmtId="0" fontId="2" fillId="36" borderId="0" xfId="0" applyFont="1" applyFill="1" applyAlignment="1">
      <alignment vertical="center"/>
    </xf>
    <xf numFmtId="1" fontId="1" fillId="34" borderId="10" xfId="0" applyNumberFormat="1" applyFont="1" applyFill="1" applyBorder="1" applyAlignment="1">
      <alignment horizontal="justify" vertical="center"/>
    </xf>
    <xf numFmtId="1" fontId="2" fillId="34" borderId="10" xfId="0" applyNumberFormat="1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1" fillId="33" borderId="10" xfId="0" applyFont="1" applyFill="1" applyBorder="1" applyAlignment="1">
      <alignment horizontal="justify" vertical="center"/>
    </xf>
    <xf numFmtId="0" fontId="1" fillId="34" borderId="10" xfId="0" applyFont="1" applyFill="1" applyBorder="1" applyAlignment="1" quotePrefix="1">
      <alignment horizontal="justify" vertical="center"/>
    </xf>
    <xf numFmtId="196" fontId="2" fillId="0" borderId="10" xfId="48" applyNumberFormat="1" applyFont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/>
    </xf>
    <xf numFmtId="3" fontId="10" fillId="34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justify" vertical="center"/>
    </xf>
    <xf numFmtId="3" fontId="10" fillId="0" borderId="10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horizontal="justify"/>
    </xf>
    <xf numFmtId="1" fontId="10" fillId="0" borderId="14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vertical="center"/>
    </xf>
    <xf numFmtId="1" fontId="3" fillId="34" borderId="14" xfId="0" applyNumberFormat="1" applyFont="1" applyFill="1" applyBorder="1" applyAlignment="1">
      <alignment horizontal="justify"/>
    </xf>
    <xf numFmtId="1" fontId="10" fillId="0" borderId="14" xfId="0" applyNumberFormat="1" applyFont="1" applyBorder="1" applyAlignment="1">
      <alignment horizontal="justify" vertical="center"/>
    </xf>
    <xf numFmtId="0" fontId="10" fillId="34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justify" vertical="center"/>
    </xf>
    <xf numFmtId="3" fontId="3" fillId="34" borderId="12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vertical="justify"/>
    </xf>
    <xf numFmtId="1" fontId="3" fillId="0" borderId="14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center" vertical="center" wrapText="1"/>
      <protection/>
    </xf>
    <xf numFmtId="3" fontId="10" fillId="0" borderId="14" xfId="0" applyNumberFormat="1" applyFont="1" applyBorder="1" applyAlignment="1" applyProtection="1">
      <alignment horizontal="center" vertical="center" wrapText="1"/>
      <protection/>
    </xf>
    <xf numFmtId="3" fontId="10" fillId="0" borderId="15" xfId="0" applyNumberFormat="1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horizontal="center"/>
    </xf>
    <xf numFmtId="0" fontId="10" fillId="0" borderId="14" xfId="0" applyNumberFormat="1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1" fontId="3" fillId="34" borderId="10" xfId="0" applyNumberFormat="1" applyFont="1" applyFill="1" applyBorder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vertical="center"/>
    </xf>
    <xf numFmtId="1" fontId="10" fillId="33" borderId="14" xfId="0" applyNumberFormat="1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justify"/>
    </xf>
    <xf numFmtId="3" fontId="26" fillId="0" borderId="0" xfId="0" applyNumberFormat="1" applyFont="1" applyAlignment="1">
      <alignment horizontal="center"/>
    </xf>
    <xf numFmtId="1" fontId="1" fillId="37" borderId="10" xfId="0" applyNumberFormat="1" applyFont="1" applyFill="1" applyBorder="1" applyAlignment="1">
      <alignment vertical="center"/>
    </xf>
    <xf numFmtId="1" fontId="1" fillId="37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 vertical="center"/>
    </xf>
    <xf numFmtId="49" fontId="1" fillId="37" borderId="10" xfId="0" applyNumberFormat="1" applyFont="1" applyFill="1" applyBorder="1" applyAlignment="1">
      <alignment vertical="center"/>
    </xf>
    <xf numFmtId="1" fontId="5" fillId="37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 quotePrefix="1">
      <alignment horizontal="justify" vertical="center"/>
    </xf>
    <xf numFmtId="49" fontId="1" fillId="33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1" fontId="10" fillId="0" borderId="10" xfId="0" applyNumberFormat="1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justify"/>
    </xf>
    <xf numFmtId="0" fontId="10" fillId="0" borderId="15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 quotePrefix="1">
      <alignment horizontal="justify" vertical="center"/>
    </xf>
    <xf numFmtId="1" fontId="10" fillId="34" borderId="10" xfId="0" applyNumberFormat="1" applyFont="1" applyFill="1" applyBorder="1" applyAlignment="1">
      <alignment horizontal="left" vertical="center"/>
    </xf>
    <xf numFmtId="1" fontId="10" fillId="34" borderId="14" xfId="0" applyNumberFormat="1" applyFont="1" applyFill="1" applyBorder="1" applyAlignment="1">
      <alignment vertical="center"/>
    </xf>
    <xf numFmtId="3" fontId="10" fillId="34" borderId="12" xfId="0" applyNumberFormat="1" applyFont="1" applyFill="1" applyBorder="1" applyAlignment="1">
      <alignment vertical="center"/>
    </xf>
    <xf numFmtId="3" fontId="10" fillId="34" borderId="18" xfId="0" applyNumberFormat="1" applyFont="1" applyFill="1" applyBorder="1" applyAlignment="1">
      <alignment vertical="center"/>
    </xf>
    <xf numFmtId="198" fontId="24" fillId="34" borderId="10" xfId="0" applyNumberFormat="1" applyFont="1" applyFill="1" applyBorder="1" applyAlignment="1">
      <alignment horizontal="left" vertical="center"/>
    </xf>
    <xf numFmtId="1" fontId="10" fillId="34" borderId="10" xfId="0" applyNumberFormat="1" applyFont="1" applyFill="1" applyBorder="1" applyAlignment="1">
      <alignment horizontal="left"/>
    </xf>
    <xf numFmtId="3" fontId="10" fillId="34" borderId="14" xfId="0" applyNumberFormat="1" applyFont="1" applyFill="1" applyBorder="1" applyAlignment="1">
      <alignment vertical="center"/>
    </xf>
    <xf numFmtId="3" fontId="10" fillId="34" borderId="12" xfId="0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horizontal="left" vertical="center"/>
    </xf>
    <xf numFmtId="49" fontId="2" fillId="38" borderId="10" xfId="0" applyNumberFormat="1" applyFont="1" applyFill="1" applyBorder="1" applyAlignment="1">
      <alignment vertical="center"/>
    </xf>
    <xf numFmtId="0" fontId="1" fillId="38" borderId="10" xfId="0" applyFont="1" applyFill="1" applyBorder="1" applyAlignment="1" quotePrefix="1">
      <alignment horizontal="justify" vertical="center"/>
    </xf>
    <xf numFmtId="0" fontId="1" fillId="38" borderId="10" xfId="0" applyFont="1" applyFill="1" applyBorder="1" applyAlignment="1">
      <alignment vertical="center"/>
    </xf>
    <xf numFmtId="3" fontId="1" fillId="38" borderId="10" xfId="0" applyNumberFormat="1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3" fontId="2" fillId="38" borderId="10" xfId="0" applyNumberFormat="1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196" fontId="21" fillId="34" borderId="0" xfId="48" applyNumberFormat="1" applyFont="1" applyFill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6" fontId="16" fillId="34" borderId="0" xfId="48" applyNumberFormat="1" applyFont="1" applyFill="1" applyAlignment="1">
      <alignment vertical="center"/>
    </xf>
    <xf numFmtId="0" fontId="1" fillId="34" borderId="10" xfId="0" applyFont="1" applyFill="1" applyBorder="1" applyAlignment="1">
      <alignment horizontal="justify" vertical="center"/>
    </xf>
    <xf numFmtId="0" fontId="1" fillId="34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justify" vertical="center"/>
    </xf>
    <xf numFmtId="196" fontId="19" fillId="34" borderId="0" xfId="48" applyNumberFormat="1" applyFont="1" applyFill="1" applyAlignment="1">
      <alignment vertical="center"/>
    </xf>
    <xf numFmtId="196" fontId="20" fillId="34" borderId="0" xfId="48" applyNumberFormat="1" applyFont="1" applyFill="1" applyAlignment="1">
      <alignment vertical="center"/>
    </xf>
    <xf numFmtId="196" fontId="16" fillId="34" borderId="0" xfId="48" applyNumberFormat="1" applyFont="1" applyFill="1" applyAlignment="1">
      <alignment horizontal="center" vertical="center" wrapText="1"/>
    </xf>
    <xf numFmtId="196" fontId="21" fillId="34" borderId="0" xfId="48" applyNumberFormat="1" applyFont="1" applyFill="1" applyAlignment="1">
      <alignment vertical="center"/>
    </xf>
    <xf numFmtId="196" fontId="21" fillId="0" borderId="0" xfId="48" applyNumberFormat="1" applyFont="1" applyFill="1" applyAlignment="1">
      <alignment vertical="center"/>
    </xf>
    <xf numFmtId="196" fontId="0" fillId="34" borderId="0" xfId="48" applyNumberFormat="1" applyFont="1" applyFill="1" applyAlignment="1">
      <alignment vertical="center"/>
    </xf>
    <xf numFmtId="196" fontId="0" fillId="0" borderId="0" xfId="48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/>
    </xf>
    <xf numFmtId="1" fontId="18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3" fillId="0" borderId="14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left" vertical="center"/>
    </xf>
    <xf numFmtId="1" fontId="10" fillId="0" borderId="14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horizontal="justify"/>
    </xf>
    <xf numFmtId="3" fontId="10" fillId="0" borderId="12" xfId="0" applyNumberFormat="1" applyFont="1" applyBorder="1" applyAlignment="1">
      <alignment vertical="center"/>
    </xf>
    <xf numFmtId="171" fontId="1" fillId="0" borderId="0" xfId="48" applyFont="1" applyAlignment="1">
      <alignment horizontal="center"/>
    </xf>
    <xf numFmtId="201" fontId="0" fillId="0" borderId="0" xfId="0" applyNumberFormat="1" applyAlignment="1">
      <alignment vertical="center"/>
    </xf>
    <xf numFmtId="1" fontId="2" fillId="39" borderId="10" xfId="0" applyNumberFormat="1" applyFont="1" applyFill="1" applyBorder="1" applyAlignment="1">
      <alignment vertical="center"/>
    </xf>
    <xf numFmtId="49" fontId="1" fillId="39" borderId="10" xfId="0" applyNumberFormat="1" applyFont="1" applyFill="1" applyBorder="1" applyAlignment="1">
      <alignment vertical="center"/>
    </xf>
    <xf numFmtId="1" fontId="2" fillId="39" borderId="10" xfId="0" applyNumberFormat="1" applyFont="1" applyFill="1" applyBorder="1" applyAlignment="1">
      <alignment vertical="center"/>
    </xf>
    <xf numFmtId="3" fontId="2" fillId="39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0" fillId="39" borderId="12" xfId="0" applyNumberFormat="1" applyFont="1" applyFill="1" applyBorder="1" applyAlignment="1">
      <alignment vertical="center"/>
    </xf>
    <xf numFmtId="3" fontId="1" fillId="39" borderId="10" xfId="0" applyNumberFormat="1" applyFont="1" applyFill="1" applyBorder="1" applyAlignment="1">
      <alignment vertical="center"/>
    </xf>
    <xf numFmtId="3" fontId="1" fillId="39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 shrinkToFit="1"/>
    </xf>
    <xf numFmtId="0" fontId="0" fillId="0" borderId="0" xfId="0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56"/>
  <sheetViews>
    <sheetView showGridLines="0" tabSelected="1" view="pageBreakPreview" zoomScale="70" zoomScaleNormal="79" zoomScaleSheetLayoutView="70" zoomScalePageLayoutView="0" workbookViewId="0" topLeftCell="A44">
      <selection activeCell="D129" sqref="D129"/>
    </sheetView>
  </sheetViews>
  <sheetFormatPr defaultColWidth="11.421875" defaultRowHeight="12.75"/>
  <cols>
    <col min="1" max="1" width="1.8515625" style="1" customWidth="1"/>
    <col min="2" max="2" width="0.42578125" style="1" hidden="1" customWidth="1"/>
    <col min="3" max="3" width="18.140625" style="4" customWidth="1"/>
    <col min="4" max="4" width="77.00390625" style="1" customWidth="1"/>
    <col min="5" max="5" width="1.7109375" style="1" customWidth="1"/>
    <col min="6" max="6" width="17.421875" style="10" customWidth="1"/>
    <col min="7" max="7" width="1.421875" style="10" customWidth="1"/>
    <col min="8" max="8" width="18.7109375" style="10" customWidth="1"/>
    <col min="9" max="9" width="1.421875" style="10" customWidth="1"/>
    <col min="10" max="10" width="16.7109375" style="10" customWidth="1"/>
    <col min="11" max="11" width="1.421875" style="10" customWidth="1"/>
    <col min="12" max="12" width="23.421875" style="1" customWidth="1"/>
    <col min="13" max="16384" width="11.421875" style="1" customWidth="1"/>
  </cols>
  <sheetData>
    <row r="1" spans="1:12" ht="11.25" hidden="1">
      <c r="A1" s="46"/>
      <c r="B1" s="46"/>
      <c r="C1" s="156"/>
      <c r="D1" s="157"/>
      <c r="E1" s="157"/>
      <c r="F1" s="158"/>
      <c r="G1" s="158"/>
      <c r="H1" s="158"/>
      <c r="I1" s="158"/>
      <c r="J1" s="158"/>
      <c r="K1" s="158"/>
      <c r="L1" s="157"/>
    </row>
    <row r="2" spans="1:12" ht="11.25" hidden="1">
      <c r="A2" s="46"/>
      <c r="B2" s="46"/>
      <c r="C2" s="156"/>
      <c r="D2" s="157"/>
      <c r="E2" s="157"/>
      <c r="F2" s="158"/>
      <c r="G2" s="158"/>
      <c r="H2" s="158"/>
      <c r="I2" s="158"/>
      <c r="J2" s="158"/>
      <c r="K2" s="158"/>
      <c r="L2" s="157"/>
    </row>
    <row r="3" spans="1:12" ht="11.25" hidden="1">
      <c r="A3" s="46"/>
      <c r="B3" s="46"/>
      <c r="C3" s="156"/>
      <c r="D3" s="157"/>
      <c r="E3" s="157"/>
      <c r="F3" s="158"/>
      <c r="G3" s="158"/>
      <c r="H3" s="158"/>
      <c r="I3" s="158"/>
      <c r="J3" s="158"/>
      <c r="K3" s="158"/>
      <c r="L3" s="157"/>
    </row>
    <row r="4" spans="1:12" s="37" customFormat="1" ht="22.5" hidden="1">
      <c r="A4" s="159"/>
      <c r="B4" s="159"/>
      <c r="C4" s="345" t="s">
        <v>404</v>
      </c>
      <c r="D4" s="345"/>
      <c r="E4" s="345"/>
      <c r="F4" s="345"/>
      <c r="G4" s="345"/>
      <c r="H4" s="345"/>
      <c r="I4" s="345"/>
      <c r="J4" s="345"/>
      <c r="K4" s="345"/>
      <c r="L4" s="345"/>
    </row>
    <row r="5" spans="1:12" s="37" customFormat="1" ht="22.5" hidden="1">
      <c r="A5" s="159"/>
      <c r="B5" s="159"/>
      <c r="C5" s="345" t="s">
        <v>405</v>
      </c>
      <c r="D5" s="345"/>
      <c r="E5" s="345"/>
      <c r="F5" s="345"/>
      <c r="G5" s="345"/>
      <c r="H5" s="345"/>
      <c r="I5" s="345"/>
      <c r="J5" s="345"/>
      <c r="K5" s="345"/>
      <c r="L5" s="345"/>
    </row>
    <row r="6" spans="1:12" s="37" customFormat="1" ht="22.5" hidden="1">
      <c r="A6" s="159"/>
      <c r="B6" s="159"/>
      <c r="C6" s="345" t="s">
        <v>538</v>
      </c>
      <c r="D6" s="345"/>
      <c r="E6" s="345"/>
      <c r="F6" s="345"/>
      <c r="G6" s="345"/>
      <c r="H6" s="345"/>
      <c r="I6" s="345"/>
      <c r="J6" s="345"/>
      <c r="K6" s="345"/>
      <c r="L6" s="345"/>
    </row>
    <row r="7" spans="1:12" s="37" customFormat="1" ht="22.5" hidden="1">
      <c r="A7" s="159"/>
      <c r="B7" s="159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s="37" customFormat="1" ht="20.25" hidden="1">
      <c r="A8" s="159"/>
      <c r="B8" s="159"/>
      <c r="C8" s="340"/>
      <c r="D8" s="340"/>
      <c r="E8" s="340"/>
      <c r="F8" s="340"/>
      <c r="G8" s="340"/>
      <c r="H8" s="340"/>
      <c r="I8" s="340"/>
      <c r="J8" s="340"/>
      <c r="K8" s="340"/>
      <c r="L8" s="160"/>
    </row>
    <row r="9" spans="1:12" s="37" customFormat="1" ht="20.25" hidden="1">
      <c r="A9" s="159"/>
      <c r="B9" s="159"/>
      <c r="C9" s="161"/>
      <c r="D9" s="162"/>
      <c r="E9" s="162"/>
      <c r="F9" s="163"/>
      <c r="G9" s="163"/>
      <c r="H9" s="163"/>
      <c r="I9" s="163"/>
      <c r="J9" s="163"/>
      <c r="K9" s="163"/>
      <c r="L9" s="162"/>
    </row>
    <row r="10" spans="1:12" s="37" customFormat="1" ht="20.25" hidden="1">
      <c r="A10" s="159"/>
      <c r="B10" s="336" t="s">
        <v>489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</row>
    <row r="11" spans="1:12" s="37" customFormat="1" ht="20.25" hidden="1">
      <c r="A11" s="159"/>
      <c r="B11" s="335" t="s">
        <v>562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2" s="37" customFormat="1" ht="20.25" hidden="1">
      <c r="A12" s="159"/>
      <c r="B12" s="159"/>
      <c r="C12" s="161"/>
      <c r="D12" s="160"/>
      <c r="E12" s="160"/>
      <c r="F12" s="165"/>
      <c r="G12" s="165"/>
      <c r="H12" s="165"/>
      <c r="I12" s="165"/>
      <c r="J12" s="165"/>
      <c r="K12" s="165"/>
      <c r="L12" s="166"/>
    </row>
    <row r="13" spans="1:12" s="37" customFormat="1" ht="20.25" hidden="1">
      <c r="A13" s="159"/>
      <c r="B13" s="159"/>
      <c r="C13" s="167"/>
      <c r="D13" s="166"/>
      <c r="E13" s="166"/>
      <c r="F13" s="168"/>
      <c r="G13" s="168"/>
      <c r="H13" s="168"/>
      <c r="I13" s="168"/>
      <c r="J13" s="168"/>
      <c r="K13" s="168"/>
      <c r="L13" s="166"/>
    </row>
    <row r="14" spans="1:12" s="37" customFormat="1" ht="20.25" hidden="1">
      <c r="A14" s="159"/>
      <c r="B14" s="336" t="s">
        <v>563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</row>
    <row r="15" spans="1:12" s="37" customFormat="1" ht="20.25" hidden="1">
      <c r="A15" s="159"/>
      <c r="B15" s="336" t="s">
        <v>539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</row>
    <row r="16" spans="1:12" s="37" customFormat="1" ht="20.25" hidden="1">
      <c r="A16" s="159"/>
      <c r="B16" s="336" t="s">
        <v>492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</row>
    <row r="17" spans="1:12" s="37" customFormat="1" ht="20.25" hidden="1">
      <c r="A17" s="159"/>
      <c r="B17" s="159"/>
      <c r="C17" s="161"/>
      <c r="D17" s="162"/>
      <c r="E17" s="162"/>
      <c r="F17" s="163"/>
      <c r="G17" s="163"/>
      <c r="H17" s="163"/>
      <c r="I17" s="163"/>
      <c r="J17" s="163"/>
      <c r="K17" s="163"/>
      <c r="L17" s="162"/>
    </row>
    <row r="18" spans="1:12" s="37" customFormat="1" ht="20.25" hidden="1">
      <c r="A18" s="159"/>
      <c r="B18" s="159"/>
      <c r="C18" s="167"/>
      <c r="D18" s="159"/>
      <c r="E18" s="159"/>
      <c r="F18" s="169"/>
      <c r="G18" s="169"/>
      <c r="H18" s="169"/>
      <c r="I18" s="169"/>
      <c r="J18" s="169"/>
      <c r="K18" s="169"/>
      <c r="L18" s="159"/>
    </row>
    <row r="19" spans="1:12" s="37" customFormat="1" ht="20.25" hidden="1">
      <c r="A19" s="159"/>
      <c r="B19" s="334" t="s">
        <v>540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</row>
    <row r="20" spans="1:12" s="37" customFormat="1" ht="20.25" hidden="1">
      <c r="A20" s="159"/>
      <c r="B20" s="335" t="s">
        <v>406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</row>
    <row r="21" spans="1:12" s="37" customFormat="1" ht="20.25" hidden="1">
      <c r="A21" s="159"/>
      <c r="B21" s="335" t="s">
        <v>407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</row>
    <row r="22" spans="1:12" s="37" customFormat="1" ht="20.25" hidden="1">
      <c r="A22" s="159"/>
      <c r="B22" s="159"/>
      <c r="C22" s="167"/>
      <c r="D22" s="164"/>
      <c r="E22" s="164"/>
      <c r="F22" s="170"/>
      <c r="G22" s="170"/>
      <c r="H22" s="170"/>
      <c r="I22" s="170"/>
      <c r="J22" s="170"/>
      <c r="K22" s="170"/>
      <c r="L22" s="159"/>
    </row>
    <row r="23" spans="1:12" s="37" customFormat="1" ht="20.25" hidden="1">
      <c r="A23" s="159"/>
      <c r="B23" s="159"/>
      <c r="C23" s="167"/>
      <c r="D23" s="159"/>
      <c r="E23" s="159"/>
      <c r="F23" s="169"/>
      <c r="G23" s="169"/>
      <c r="H23" s="169"/>
      <c r="I23" s="169"/>
      <c r="J23" s="169"/>
      <c r="K23" s="169"/>
      <c r="L23" s="159"/>
    </row>
    <row r="24" spans="1:12" s="37" customFormat="1" ht="20.25" hidden="1">
      <c r="A24" s="159"/>
      <c r="B24" s="336" t="s">
        <v>408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</row>
    <row r="25" spans="1:12" s="37" customFormat="1" ht="20.25" hidden="1">
      <c r="A25" s="159"/>
      <c r="B25" s="159"/>
      <c r="C25" s="161"/>
      <c r="D25" s="160"/>
      <c r="E25" s="160"/>
      <c r="F25" s="165"/>
      <c r="G25" s="165"/>
      <c r="H25" s="165"/>
      <c r="I25" s="165"/>
      <c r="J25" s="165"/>
      <c r="K25" s="165"/>
      <c r="L25" s="162"/>
    </row>
    <row r="26" spans="1:12" s="37" customFormat="1" ht="20.25" hidden="1">
      <c r="A26" s="159"/>
      <c r="B26" s="159"/>
      <c r="C26" s="161"/>
      <c r="D26" s="160"/>
      <c r="E26" s="160"/>
      <c r="F26" s="165"/>
      <c r="G26" s="165"/>
      <c r="H26" s="165"/>
      <c r="I26" s="165"/>
      <c r="J26" s="165"/>
      <c r="K26" s="165"/>
      <c r="L26" s="162"/>
    </row>
    <row r="27" spans="1:12" s="37" customFormat="1" ht="20.25" hidden="1">
      <c r="A27" s="159"/>
      <c r="B27" s="340" t="s">
        <v>564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</row>
    <row r="28" spans="1:12" s="37" customFormat="1" ht="20.25" hidden="1">
      <c r="A28" s="159"/>
      <c r="B28" s="341" t="s">
        <v>493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</row>
    <row r="29" spans="1:12" s="37" customFormat="1" ht="20.25" hidden="1">
      <c r="A29" s="159"/>
      <c r="B29" s="341" t="s">
        <v>560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</row>
    <row r="30" spans="1:12" s="37" customFormat="1" ht="20.25" hidden="1">
      <c r="A30" s="159"/>
      <c r="B30" s="335" t="s">
        <v>561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</row>
    <row r="31" spans="1:12" s="37" customFormat="1" ht="20.25" hidden="1">
      <c r="A31" s="159"/>
      <c r="B31" s="164"/>
      <c r="C31" s="166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1:12" s="37" customFormat="1" ht="20.25" hidden="1">
      <c r="A32" s="159"/>
      <c r="B32" s="164"/>
      <c r="C32" s="166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s="37" customFormat="1" ht="20.25" hidden="1">
      <c r="A33" s="159"/>
      <c r="B33" s="164"/>
      <c r="C33" s="166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s="37" customFormat="1" ht="20.25" hidden="1">
      <c r="A34" s="159"/>
      <c r="B34" s="164"/>
      <c r="C34" s="166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1:12" s="37" customFormat="1" ht="20.25" hidden="1">
      <c r="A35" s="159"/>
      <c r="B35" s="159"/>
      <c r="C35" s="167"/>
      <c r="D35" s="159"/>
      <c r="E35" s="159"/>
      <c r="F35" s="169"/>
      <c r="G35" s="169"/>
      <c r="H35" s="169"/>
      <c r="I35" s="169"/>
      <c r="J35" s="169"/>
      <c r="K35" s="169"/>
      <c r="L35" s="159"/>
    </row>
    <row r="36" spans="1:12" s="37" customFormat="1" ht="20.25" hidden="1">
      <c r="A36" s="159"/>
      <c r="B36" s="159"/>
      <c r="C36" s="167"/>
      <c r="D36" s="159"/>
      <c r="E36" s="159"/>
      <c r="F36" s="169"/>
      <c r="G36" s="169"/>
      <c r="H36" s="169"/>
      <c r="I36" s="169"/>
      <c r="J36" s="169"/>
      <c r="K36" s="169"/>
      <c r="L36" s="159"/>
    </row>
    <row r="37" spans="1:12" s="37" customFormat="1" ht="20.25" hidden="1">
      <c r="A37" s="159"/>
      <c r="B37" s="159"/>
      <c r="C37" s="167"/>
      <c r="D37" s="159"/>
      <c r="E37" s="159"/>
      <c r="F37" s="169"/>
      <c r="G37" s="169"/>
      <c r="H37" s="169"/>
      <c r="I37" s="169"/>
      <c r="J37" s="169"/>
      <c r="K37" s="169"/>
      <c r="L37" s="159"/>
    </row>
    <row r="38" spans="1:12" s="37" customFormat="1" ht="20.25" hidden="1">
      <c r="A38" s="159"/>
      <c r="B38" s="159"/>
      <c r="C38" s="167"/>
      <c r="D38" s="159"/>
      <c r="E38" s="159"/>
      <c r="F38" s="169"/>
      <c r="G38" s="169"/>
      <c r="H38" s="169"/>
      <c r="I38" s="169"/>
      <c r="J38" s="169"/>
      <c r="K38" s="169"/>
      <c r="L38" s="159"/>
    </row>
    <row r="39" spans="3:11" s="37" customFormat="1" ht="20.25" hidden="1">
      <c r="C39" s="40"/>
      <c r="F39" s="41"/>
      <c r="G39" s="41"/>
      <c r="H39" s="41"/>
      <c r="I39" s="41"/>
      <c r="J39" s="41"/>
      <c r="K39" s="41"/>
    </row>
    <row r="40" spans="3:12" s="37" customFormat="1" ht="18" customHeight="1" hidden="1">
      <c r="C40" s="344" t="s">
        <v>409</v>
      </c>
      <c r="D40" s="344"/>
      <c r="E40" s="344"/>
      <c r="F40" s="344"/>
      <c r="G40" s="344"/>
      <c r="H40" s="344"/>
      <c r="I40" s="344"/>
      <c r="J40" s="344"/>
      <c r="K40" s="344"/>
      <c r="L40" s="344"/>
    </row>
    <row r="41" spans="3:12" s="37" customFormat="1" ht="12.75" customHeight="1" hidden="1">
      <c r="C41" s="38"/>
      <c r="D41" s="42"/>
      <c r="E41" s="42"/>
      <c r="F41" s="39"/>
      <c r="G41" s="39"/>
      <c r="H41" s="39"/>
      <c r="I41" s="39"/>
      <c r="J41" s="39"/>
      <c r="K41" s="39"/>
      <c r="L41" s="42"/>
    </row>
    <row r="42" spans="3:12" s="37" customFormat="1" ht="12.75" customHeight="1" hidden="1">
      <c r="C42" s="38"/>
      <c r="D42" s="42"/>
      <c r="E42" s="42"/>
      <c r="F42" s="39"/>
      <c r="G42" s="39"/>
      <c r="H42" s="39"/>
      <c r="I42" s="39"/>
      <c r="J42" s="39"/>
      <c r="K42" s="39"/>
      <c r="L42" s="42"/>
    </row>
    <row r="43" spans="3:12" ht="12.75" customHeight="1" hidden="1">
      <c r="C43" s="27"/>
      <c r="D43" s="28"/>
      <c r="E43" s="30"/>
      <c r="F43" s="26"/>
      <c r="G43" s="26"/>
      <c r="H43" s="26"/>
      <c r="I43" s="26"/>
      <c r="J43" s="26"/>
      <c r="K43" s="26"/>
      <c r="L43" s="30"/>
    </row>
    <row r="44" spans="3:12" ht="19.5" customHeight="1">
      <c r="C44" s="339" t="s">
        <v>21</v>
      </c>
      <c r="D44" s="339"/>
      <c r="E44" s="339"/>
      <c r="F44" s="339"/>
      <c r="G44" s="339"/>
      <c r="H44" s="339"/>
      <c r="I44" s="339"/>
      <c r="J44" s="339"/>
      <c r="K44" s="339"/>
      <c r="L44" s="339"/>
    </row>
    <row r="45" spans="3:12" ht="19.5" customHeight="1">
      <c r="C45" s="339" t="s">
        <v>16</v>
      </c>
      <c r="D45" s="339"/>
      <c r="E45" s="339"/>
      <c r="F45" s="339"/>
      <c r="G45" s="339"/>
      <c r="H45" s="339"/>
      <c r="I45" s="339"/>
      <c r="J45" s="339"/>
      <c r="K45" s="339"/>
      <c r="L45" s="339"/>
    </row>
    <row r="46" spans="3:12" ht="19.5" customHeight="1">
      <c r="C46" s="342" t="s">
        <v>17</v>
      </c>
      <c r="D46" s="342"/>
      <c r="E46" s="342"/>
      <c r="F46" s="342"/>
      <c r="G46" s="342"/>
      <c r="H46" s="342"/>
      <c r="I46" s="342"/>
      <c r="J46" s="342"/>
      <c r="K46" s="342"/>
      <c r="L46" s="342"/>
    </row>
    <row r="47" spans="3:12" ht="19.5" customHeight="1">
      <c r="C47" s="343"/>
      <c r="D47" s="343"/>
      <c r="E47" s="343"/>
      <c r="F47" s="343"/>
      <c r="G47" s="343"/>
      <c r="H47" s="343"/>
      <c r="I47" s="343"/>
      <c r="J47" s="343"/>
      <c r="K47" s="343"/>
      <c r="L47" s="343"/>
    </row>
    <row r="48" spans="3:12" ht="19.5" customHeight="1">
      <c r="C48" s="339"/>
      <c r="D48" s="339"/>
      <c r="E48" s="339"/>
      <c r="F48" s="339"/>
      <c r="G48" s="339"/>
      <c r="H48" s="339"/>
      <c r="I48" s="339"/>
      <c r="J48" s="339"/>
      <c r="K48" s="339"/>
      <c r="L48" s="339"/>
    </row>
    <row r="49" spans="3:12" ht="19.5" customHeight="1">
      <c r="C49" s="339" t="s">
        <v>540</v>
      </c>
      <c r="D49" s="339"/>
      <c r="E49" s="339"/>
      <c r="F49" s="339"/>
      <c r="G49" s="339"/>
      <c r="H49" s="339"/>
      <c r="I49" s="339"/>
      <c r="J49" s="339"/>
      <c r="K49" s="339"/>
      <c r="L49" s="339"/>
    </row>
    <row r="50" spans="3:12" ht="19.5" customHeight="1">
      <c r="C50" s="339"/>
      <c r="D50" s="339"/>
      <c r="E50" s="339"/>
      <c r="F50" s="339"/>
      <c r="G50" s="339"/>
      <c r="H50" s="339"/>
      <c r="I50" s="339"/>
      <c r="J50" s="339"/>
      <c r="K50" s="339"/>
      <c r="L50" s="339"/>
    </row>
    <row r="51" spans="3:12" ht="19.5" customHeight="1">
      <c r="C51" s="339" t="s">
        <v>589</v>
      </c>
      <c r="D51" s="339"/>
      <c r="E51" s="339"/>
      <c r="F51" s="339"/>
      <c r="G51" s="339"/>
      <c r="H51" s="339"/>
      <c r="I51" s="339"/>
      <c r="J51" s="339"/>
      <c r="K51" s="339"/>
      <c r="L51" s="339"/>
    </row>
    <row r="52" spans="3:12" ht="19.5" customHeight="1">
      <c r="C52" s="339"/>
      <c r="D52" s="339"/>
      <c r="E52" s="339"/>
      <c r="F52" s="339"/>
      <c r="G52" s="339"/>
      <c r="H52" s="339"/>
      <c r="I52" s="339"/>
      <c r="J52" s="339"/>
      <c r="K52" s="339"/>
      <c r="L52" s="339"/>
    </row>
    <row r="53" spans="3:12" ht="19.5" customHeight="1">
      <c r="C53" s="339" t="s">
        <v>179</v>
      </c>
      <c r="D53" s="339"/>
      <c r="E53" s="339"/>
      <c r="F53" s="339"/>
      <c r="G53" s="339"/>
      <c r="H53" s="339"/>
      <c r="I53" s="339"/>
      <c r="J53" s="339"/>
      <c r="K53" s="339"/>
      <c r="L53" s="339"/>
    </row>
    <row r="54" spans="3:12" ht="19.5" customHeight="1">
      <c r="C54" s="27"/>
      <c r="D54" s="226"/>
      <c r="E54" s="226"/>
      <c r="F54" s="226"/>
      <c r="G54" s="226"/>
      <c r="H54" s="226"/>
      <c r="I54" s="226"/>
      <c r="J54" s="226"/>
      <c r="K54" s="226"/>
      <c r="L54" s="226"/>
    </row>
    <row r="55" spans="3:12" ht="18" customHeight="1">
      <c r="C55" s="337" t="s">
        <v>18</v>
      </c>
      <c r="D55" s="337"/>
      <c r="E55" s="337"/>
      <c r="F55" s="337"/>
      <c r="G55" s="337"/>
      <c r="H55" s="337"/>
      <c r="I55" s="337"/>
      <c r="J55" s="337"/>
      <c r="K55" s="337"/>
      <c r="L55" s="337"/>
    </row>
    <row r="56" spans="3:12" ht="19.5" customHeight="1">
      <c r="C56" s="338"/>
      <c r="D56" s="338"/>
      <c r="E56" s="338"/>
      <c r="F56" s="338"/>
      <c r="G56" s="338"/>
      <c r="H56" s="338"/>
      <c r="I56" s="338"/>
      <c r="J56" s="338"/>
      <c r="K56" s="338"/>
      <c r="L56" s="338"/>
    </row>
    <row r="57" spans="3:12" ht="19.5" customHeight="1">
      <c r="C57" s="338"/>
      <c r="D57" s="338"/>
      <c r="E57" s="338"/>
      <c r="F57" s="338"/>
      <c r="G57" s="338"/>
      <c r="H57" s="338"/>
      <c r="I57" s="338"/>
      <c r="J57" s="338"/>
      <c r="K57" s="338"/>
      <c r="L57" s="338"/>
    </row>
    <row r="58" spans="3:12" ht="19.5" customHeight="1">
      <c r="C58" s="27"/>
      <c r="D58" s="28"/>
      <c r="E58" s="30"/>
      <c r="F58" s="26"/>
      <c r="G58" s="26"/>
      <c r="H58" s="26"/>
      <c r="I58" s="26"/>
      <c r="J58" s="26"/>
      <c r="K58" s="26"/>
      <c r="L58" s="30"/>
    </row>
    <row r="59" spans="3:12" s="31" customFormat="1" ht="68.25" customHeight="1">
      <c r="C59" s="227" t="s">
        <v>491</v>
      </c>
      <c r="D59" s="219" t="s">
        <v>490</v>
      </c>
      <c r="E59" s="220"/>
      <c r="F59" s="221" t="s">
        <v>478</v>
      </c>
      <c r="G59" s="222"/>
      <c r="H59" s="221" t="s">
        <v>479</v>
      </c>
      <c r="I59" s="222"/>
      <c r="J59" s="223" t="s">
        <v>480</v>
      </c>
      <c r="K59" s="224"/>
      <c r="L59" s="225" t="s">
        <v>410</v>
      </c>
    </row>
    <row r="60" spans="3:12" ht="18">
      <c r="C60" s="43"/>
      <c r="D60" s="28"/>
      <c r="E60" s="28"/>
      <c r="F60" s="29"/>
      <c r="G60" s="29"/>
      <c r="H60" s="29"/>
      <c r="I60" s="29"/>
      <c r="J60" s="36"/>
      <c r="K60" s="198"/>
      <c r="L60" s="192"/>
    </row>
    <row r="61" spans="3:12" s="155" customFormat="1" ht="15.75">
      <c r="C61" s="276">
        <v>1</v>
      </c>
      <c r="D61" s="277" t="s">
        <v>494</v>
      </c>
      <c r="E61" s="183"/>
      <c r="F61" s="278">
        <f>+F62+F182+F244</f>
        <v>1077703000</v>
      </c>
      <c r="G61" s="279"/>
      <c r="H61" s="278">
        <f>+H62+H182+H244</f>
        <v>3149291113</v>
      </c>
      <c r="I61" s="278">
        <f>+I62+I182+I244</f>
        <v>0</v>
      </c>
      <c r="J61" s="278">
        <f>+J62+J182+J244</f>
        <v>0</v>
      </c>
      <c r="K61" s="278">
        <f>+K62+K182+K244</f>
        <v>0</v>
      </c>
      <c r="L61" s="278">
        <f>+L62+L182+L244</f>
        <v>4226994113</v>
      </c>
    </row>
    <row r="62" spans="3:12" s="155" customFormat="1" ht="15.75">
      <c r="C62" s="280">
        <v>1.1</v>
      </c>
      <c r="D62" s="277" t="s">
        <v>411</v>
      </c>
      <c r="E62" s="183"/>
      <c r="F62" s="278">
        <f>+F63+F91</f>
        <v>1077703000</v>
      </c>
      <c r="G62" s="171"/>
      <c r="H62" s="278">
        <f>+H63+H91</f>
        <v>3149291113</v>
      </c>
      <c r="I62" s="278">
        <f>+I63+I91</f>
        <v>0</v>
      </c>
      <c r="J62" s="278">
        <f>+J63+J91</f>
        <v>0</v>
      </c>
      <c r="K62" s="278">
        <f>+K63+K91</f>
        <v>0</v>
      </c>
      <c r="L62" s="278">
        <f>+L63+L91</f>
        <v>4226994113</v>
      </c>
    </row>
    <row r="63" spans="3:12" s="155" customFormat="1" ht="15.75">
      <c r="C63" s="281" t="s">
        <v>590</v>
      </c>
      <c r="D63" s="277" t="s">
        <v>412</v>
      </c>
      <c r="E63" s="183"/>
      <c r="F63" s="278">
        <f>F64+F65+F68+F70+F74+F75+F77+F78+F80+F81+F82+F83+F86+F87++F88+F89+F90</f>
        <v>82800000</v>
      </c>
      <c r="G63" s="171"/>
      <c r="H63" s="278">
        <f>H64+H65+H68+H70+H74+H75+H77+H78+H80+H81+H82+H83+H86+H87++H88+H89+H90</f>
        <v>60000000</v>
      </c>
      <c r="I63" s="278">
        <f>I64+I65+I68+I70+I74+I75+I77+I78+I80+I81+I82+I83+I86+I87++I88+I89+I90</f>
        <v>0</v>
      </c>
      <c r="J63" s="278">
        <f>J64+J65+J68+J70+J74+J75+J77+J78+J80+J81+J82+J83+J86+J87++J88+J89+J90</f>
        <v>0</v>
      </c>
      <c r="K63" s="278">
        <f>K64+K65+K68+K70+K74+K75+K77+K78+K80+K81+K82+K83+K86+K87++K88+K89+K90</f>
        <v>0</v>
      </c>
      <c r="L63" s="331">
        <f>L64+L65+L68+L70+L74+L75+L77+L78+L80+L81+L82+L83+L86+L87++L88+L89+L90</f>
        <v>142800000</v>
      </c>
    </row>
    <row r="64" spans="3:12" s="35" customFormat="1" ht="32.25" customHeight="1">
      <c r="C64" s="228" t="s">
        <v>808</v>
      </c>
      <c r="D64" s="178" t="s">
        <v>495</v>
      </c>
      <c r="E64" s="184"/>
      <c r="F64" s="56">
        <v>4000000</v>
      </c>
      <c r="G64" s="172"/>
      <c r="H64" s="172">
        <v>0</v>
      </c>
      <c r="I64" s="172"/>
      <c r="J64" s="200">
        <v>0</v>
      </c>
      <c r="K64" s="172"/>
      <c r="L64" s="56">
        <f aca="true" t="shared" si="0" ref="L64:L96">+F64+H64+J64</f>
        <v>4000000</v>
      </c>
    </row>
    <row r="65" spans="3:12" s="33" customFormat="1" ht="15.75">
      <c r="C65" s="229" t="s">
        <v>809</v>
      </c>
      <c r="D65" s="179" t="s">
        <v>403</v>
      </c>
      <c r="E65" s="185"/>
      <c r="F65" s="44">
        <f>F66+F67</f>
        <v>45000000</v>
      </c>
      <c r="G65" s="173"/>
      <c r="H65" s="44">
        <f>H66+H67</f>
        <v>0</v>
      </c>
      <c r="I65" s="44">
        <f>I66+I67</f>
        <v>0</v>
      </c>
      <c r="J65" s="44">
        <f>J66+J67</f>
        <v>0</v>
      </c>
      <c r="K65" s="44">
        <f>K66+K67</f>
        <v>0</v>
      </c>
      <c r="L65" s="44">
        <f>L66+L67</f>
        <v>45000000</v>
      </c>
    </row>
    <row r="66" spans="3:12" s="35" customFormat="1" ht="15.75" customHeight="1">
      <c r="C66" s="230" t="s">
        <v>810</v>
      </c>
      <c r="D66" s="180" t="s">
        <v>496</v>
      </c>
      <c r="E66" s="184"/>
      <c r="F66" s="56">
        <v>40000000</v>
      </c>
      <c r="G66" s="172"/>
      <c r="H66" s="172">
        <v>0</v>
      </c>
      <c r="I66" s="172"/>
      <c r="J66" s="200">
        <v>0</v>
      </c>
      <c r="K66" s="172"/>
      <c r="L66" s="56">
        <f t="shared" si="0"/>
        <v>40000000</v>
      </c>
    </row>
    <row r="67" spans="3:12" s="33" customFormat="1" ht="15.75">
      <c r="C67" s="230" t="s">
        <v>811</v>
      </c>
      <c r="D67" s="180" t="s">
        <v>497</v>
      </c>
      <c r="E67" s="185"/>
      <c r="F67" s="56">
        <v>5000000</v>
      </c>
      <c r="G67" s="172"/>
      <c r="H67" s="172">
        <v>0</v>
      </c>
      <c r="I67" s="172"/>
      <c r="J67" s="200">
        <v>0</v>
      </c>
      <c r="K67" s="172"/>
      <c r="L67" s="56">
        <f t="shared" si="0"/>
        <v>5000000</v>
      </c>
    </row>
    <row r="68" spans="3:12" s="33" customFormat="1" ht="15.75">
      <c r="C68" s="229" t="s">
        <v>812</v>
      </c>
      <c r="D68" s="179" t="s">
        <v>499</v>
      </c>
      <c r="E68" s="185"/>
      <c r="F68" s="44">
        <f>F69</f>
        <v>0</v>
      </c>
      <c r="G68" s="44">
        <f aca="true" t="shared" si="1" ref="G68:L68">G69</f>
        <v>0</v>
      </c>
      <c r="H68" s="44">
        <f t="shared" si="1"/>
        <v>7000000</v>
      </c>
      <c r="I68" s="44">
        <f t="shared" si="1"/>
        <v>0</v>
      </c>
      <c r="J68" s="44">
        <f t="shared" si="1"/>
        <v>0</v>
      </c>
      <c r="K68" s="44">
        <f t="shared" si="1"/>
        <v>0</v>
      </c>
      <c r="L68" s="44">
        <f t="shared" si="1"/>
        <v>7000000</v>
      </c>
    </row>
    <row r="69" spans="3:12" s="33" customFormat="1" ht="30">
      <c r="C69" s="230" t="s">
        <v>813</v>
      </c>
      <c r="D69" s="178" t="s">
        <v>500</v>
      </c>
      <c r="E69" s="185"/>
      <c r="F69" s="56">
        <v>0</v>
      </c>
      <c r="G69" s="172"/>
      <c r="H69" s="172">
        <v>7000000</v>
      </c>
      <c r="I69" s="172"/>
      <c r="J69" s="200">
        <v>0</v>
      </c>
      <c r="K69" s="173"/>
      <c r="L69" s="56">
        <f t="shared" si="0"/>
        <v>7000000</v>
      </c>
    </row>
    <row r="70" spans="3:12" s="33" customFormat="1" ht="15.75">
      <c r="C70" s="229" t="s">
        <v>814</v>
      </c>
      <c r="D70" s="179" t="s">
        <v>501</v>
      </c>
      <c r="E70" s="185"/>
      <c r="F70" s="44">
        <f>F71+F72+F73</f>
        <v>33000000</v>
      </c>
      <c r="G70" s="44">
        <f aca="true" t="shared" si="2" ref="G70:L70">G71+G72+G73</f>
        <v>0</v>
      </c>
      <c r="H70" s="44">
        <f t="shared" si="2"/>
        <v>0</v>
      </c>
      <c r="I70" s="44">
        <f t="shared" si="2"/>
        <v>0</v>
      </c>
      <c r="J70" s="44">
        <f t="shared" si="2"/>
        <v>0</v>
      </c>
      <c r="K70" s="44">
        <f t="shared" si="2"/>
        <v>0</v>
      </c>
      <c r="L70" s="44">
        <f t="shared" si="2"/>
        <v>33000000</v>
      </c>
    </row>
    <row r="71" spans="3:12" s="35" customFormat="1" ht="15">
      <c r="C71" s="230" t="s">
        <v>815</v>
      </c>
      <c r="D71" s="180" t="s">
        <v>502</v>
      </c>
      <c r="E71" s="184"/>
      <c r="F71" s="56">
        <v>30000000</v>
      </c>
      <c r="G71" s="172"/>
      <c r="H71" s="172">
        <v>0</v>
      </c>
      <c r="I71" s="172"/>
      <c r="J71" s="200">
        <v>0</v>
      </c>
      <c r="K71" s="172"/>
      <c r="L71" s="56">
        <f t="shared" si="0"/>
        <v>30000000</v>
      </c>
    </row>
    <row r="72" spans="3:12" s="35" customFormat="1" ht="15">
      <c r="C72" s="230" t="s">
        <v>816</v>
      </c>
      <c r="D72" s="180" t="s">
        <v>503</v>
      </c>
      <c r="E72" s="184"/>
      <c r="F72" s="56">
        <v>3000000</v>
      </c>
      <c r="G72" s="172"/>
      <c r="H72" s="172">
        <v>0</v>
      </c>
      <c r="I72" s="172"/>
      <c r="J72" s="200">
        <v>0</v>
      </c>
      <c r="K72" s="172"/>
      <c r="L72" s="56">
        <f t="shared" si="0"/>
        <v>3000000</v>
      </c>
    </row>
    <row r="73" spans="3:12" s="35" customFormat="1" ht="15">
      <c r="C73" s="230" t="s">
        <v>817</v>
      </c>
      <c r="D73" s="180" t="s">
        <v>413</v>
      </c>
      <c r="E73" s="184"/>
      <c r="F73" s="56">
        <v>0</v>
      </c>
      <c r="G73" s="172"/>
      <c r="H73" s="172">
        <v>0</v>
      </c>
      <c r="I73" s="172"/>
      <c r="J73" s="200">
        <v>0</v>
      </c>
      <c r="K73" s="172"/>
      <c r="L73" s="56">
        <f t="shared" si="0"/>
        <v>0</v>
      </c>
    </row>
    <row r="74" spans="3:12" s="35" customFormat="1" ht="15.75">
      <c r="C74" s="229" t="s">
        <v>818</v>
      </c>
      <c r="D74" s="180" t="s">
        <v>504</v>
      </c>
      <c r="E74" s="184"/>
      <c r="F74" s="56">
        <v>0</v>
      </c>
      <c r="G74" s="172"/>
      <c r="H74" s="172">
        <v>0</v>
      </c>
      <c r="I74" s="172"/>
      <c r="J74" s="200">
        <v>0</v>
      </c>
      <c r="K74" s="172"/>
      <c r="L74" s="56">
        <f t="shared" si="0"/>
        <v>0</v>
      </c>
    </row>
    <row r="75" spans="3:12" s="33" customFormat="1" ht="15.75">
      <c r="C75" s="229" t="s">
        <v>819</v>
      </c>
      <c r="D75" s="179" t="s">
        <v>476</v>
      </c>
      <c r="E75" s="185"/>
      <c r="F75" s="44">
        <f>+F76</f>
        <v>500000</v>
      </c>
      <c r="G75" s="173"/>
      <c r="H75" s="44">
        <f>+H76</f>
        <v>0</v>
      </c>
      <c r="I75" s="44">
        <f>+I76</f>
        <v>0</v>
      </c>
      <c r="J75" s="44">
        <f>+J76</f>
        <v>0</v>
      </c>
      <c r="K75" s="44">
        <f>+K76</f>
        <v>0</v>
      </c>
      <c r="L75" s="44">
        <f>+L76</f>
        <v>500000</v>
      </c>
    </row>
    <row r="76" spans="3:12" s="35" customFormat="1" ht="18.75" customHeight="1">
      <c r="C76" s="230" t="s">
        <v>820</v>
      </c>
      <c r="D76" s="180" t="s">
        <v>505</v>
      </c>
      <c r="E76" s="184"/>
      <c r="F76" s="56">
        <v>500000</v>
      </c>
      <c r="G76" s="172"/>
      <c r="H76" s="172">
        <v>0</v>
      </c>
      <c r="I76" s="172"/>
      <c r="J76" s="200">
        <v>0</v>
      </c>
      <c r="K76" s="172"/>
      <c r="L76" s="56">
        <f t="shared" si="0"/>
        <v>500000</v>
      </c>
    </row>
    <row r="77" spans="3:12" s="35" customFormat="1" ht="15.75">
      <c r="C77" s="229"/>
      <c r="D77" s="178"/>
      <c r="E77" s="184"/>
      <c r="F77" s="56"/>
      <c r="G77" s="172"/>
      <c r="H77" s="172"/>
      <c r="I77" s="172"/>
      <c r="J77" s="200"/>
      <c r="K77" s="172"/>
      <c r="L77" s="56"/>
    </row>
    <row r="78" spans="3:12" s="33" customFormat="1" ht="18" customHeight="1">
      <c r="C78" s="229" t="s">
        <v>821</v>
      </c>
      <c r="D78" s="179" t="s">
        <v>506</v>
      </c>
      <c r="E78" s="185"/>
      <c r="F78" s="44">
        <f>F79</f>
        <v>0</v>
      </c>
      <c r="G78" s="44">
        <f aca="true" t="shared" si="3" ref="G78:L78">G79</f>
        <v>0</v>
      </c>
      <c r="H78" s="44">
        <f t="shared" si="3"/>
        <v>0</v>
      </c>
      <c r="I78" s="44">
        <f t="shared" si="3"/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3:12" s="35" customFormat="1" ht="18" customHeight="1">
      <c r="C79" s="230" t="s">
        <v>822</v>
      </c>
      <c r="D79" s="180" t="s">
        <v>507</v>
      </c>
      <c r="E79" s="184"/>
      <c r="F79" s="56">
        <v>0</v>
      </c>
      <c r="G79" s="172"/>
      <c r="H79" s="172">
        <v>0</v>
      </c>
      <c r="I79" s="172"/>
      <c r="J79" s="200">
        <v>0</v>
      </c>
      <c r="K79" s="172"/>
      <c r="L79" s="56">
        <f t="shared" si="0"/>
        <v>0</v>
      </c>
    </row>
    <row r="80" spans="3:12" s="35" customFormat="1" ht="18" customHeight="1">
      <c r="C80" s="229" t="s">
        <v>823</v>
      </c>
      <c r="D80" s="180" t="s">
        <v>440</v>
      </c>
      <c r="E80" s="184"/>
      <c r="F80" s="56">
        <v>0</v>
      </c>
      <c r="G80" s="172"/>
      <c r="H80" s="172">
        <v>0</v>
      </c>
      <c r="I80" s="172"/>
      <c r="J80" s="200">
        <v>0</v>
      </c>
      <c r="K80" s="172"/>
      <c r="L80" s="56">
        <f t="shared" si="0"/>
        <v>0</v>
      </c>
    </row>
    <row r="81" spans="3:12" s="35" customFormat="1" ht="15.75">
      <c r="C81" s="229" t="s">
        <v>824</v>
      </c>
      <c r="D81" s="180" t="s">
        <v>414</v>
      </c>
      <c r="E81" s="184"/>
      <c r="F81" s="56">
        <v>200000</v>
      </c>
      <c r="G81" s="172"/>
      <c r="H81" s="172">
        <v>0</v>
      </c>
      <c r="I81" s="172"/>
      <c r="J81" s="200">
        <v>0</v>
      </c>
      <c r="K81" s="172"/>
      <c r="L81" s="56">
        <f t="shared" si="0"/>
        <v>200000</v>
      </c>
    </row>
    <row r="82" spans="3:12" s="35" customFormat="1" ht="15.75">
      <c r="C82" s="229" t="s">
        <v>592</v>
      </c>
      <c r="D82" s="180" t="s">
        <v>446</v>
      </c>
      <c r="E82" s="184"/>
      <c r="F82" s="56">
        <v>0</v>
      </c>
      <c r="G82" s="172"/>
      <c r="H82" s="172">
        <v>0</v>
      </c>
      <c r="I82" s="172"/>
      <c r="J82" s="200">
        <v>0</v>
      </c>
      <c r="K82" s="172"/>
      <c r="L82" s="56">
        <f t="shared" si="0"/>
        <v>0</v>
      </c>
    </row>
    <row r="83" spans="3:12" s="33" customFormat="1" ht="15.75">
      <c r="C83" s="229" t="s">
        <v>593</v>
      </c>
      <c r="D83" s="179" t="s">
        <v>415</v>
      </c>
      <c r="E83" s="185"/>
      <c r="F83" s="44">
        <f>+F84+F85</f>
        <v>0</v>
      </c>
      <c r="G83" s="44">
        <f aca="true" t="shared" si="4" ref="G83:L83">+G84+G85</f>
        <v>0</v>
      </c>
      <c r="H83" s="44">
        <f t="shared" si="4"/>
        <v>45000000</v>
      </c>
      <c r="I83" s="44">
        <f t="shared" si="4"/>
        <v>0</v>
      </c>
      <c r="J83" s="44">
        <f t="shared" si="4"/>
        <v>0</v>
      </c>
      <c r="K83" s="44">
        <f t="shared" si="4"/>
        <v>0</v>
      </c>
      <c r="L83" s="44">
        <f t="shared" si="4"/>
        <v>45000000</v>
      </c>
    </row>
    <row r="84" spans="3:12" s="35" customFormat="1" ht="21.75" customHeight="1">
      <c r="C84" s="230" t="s">
        <v>594</v>
      </c>
      <c r="D84" s="318" t="s">
        <v>243</v>
      </c>
      <c r="E84" s="184"/>
      <c r="F84" s="56">
        <v>0</v>
      </c>
      <c r="G84" s="172"/>
      <c r="H84" s="172">
        <v>29000000</v>
      </c>
      <c r="I84" s="172"/>
      <c r="J84" s="200">
        <v>0</v>
      </c>
      <c r="K84" s="172"/>
      <c r="L84" s="56">
        <f t="shared" si="0"/>
        <v>29000000</v>
      </c>
    </row>
    <row r="85" spans="3:12" s="35" customFormat="1" ht="15">
      <c r="C85" s="230" t="s">
        <v>241</v>
      </c>
      <c r="D85" s="318" t="s">
        <v>242</v>
      </c>
      <c r="E85" s="184"/>
      <c r="F85" s="56"/>
      <c r="G85" s="172"/>
      <c r="H85" s="172">
        <v>16000000</v>
      </c>
      <c r="I85" s="172"/>
      <c r="J85" s="200"/>
      <c r="K85" s="172"/>
      <c r="L85" s="56">
        <f>H85</f>
        <v>16000000</v>
      </c>
    </row>
    <row r="86" spans="3:12" s="35" customFormat="1" ht="17.25" customHeight="1">
      <c r="C86" s="229" t="s">
        <v>595</v>
      </c>
      <c r="D86" s="180" t="s">
        <v>3</v>
      </c>
      <c r="E86" s="184"/>
      <c r="F86" s="56">
        <v>0</v>
      </c>
      <c r="G86" s="172"/>
      <c r="H86" s="172">
        <v>0</v>
      </c>
      <c r="I86" s="172"/>
      <c r="J86" s="200">
        <v>0</v>
      </c>
      <c r="K86" s="172"/>
      <c r="L86" s="56">
        <f t="shared" si="0"/>
        <v>0</v>
      </c>
    </row>
    <row r="87" spans="3:12" s="35" customFormat="1" ht="0.75" customHeight="1">
      <c r="C87" s="229"/>
      <c r="D87" s="180"/>
      <c r="E87" s="184"/>
      <c r="F87" s="56"/>
      <c r="G87" s="172"/>
      <c r="H87" s="172"/>
      <c r="I87" s="172"/>
      <c r="J87" s="200"/>
      <c r="K87" s="172"/>
      <c r="L87" s="56"/>
    </row>
    <row r="88" spans="3:12" s="35" customFormat="1" ht="19.5" customHeight="1">
      <c r="C88" s="229" t="s">
        <v>596</v>
      </c>
      <c r="D88" s="180" t="s">
        <v>508</v>
      </c>
      <c r="E88" s="184"/>
      <c r="F88" s="56">
        <v>100000</v>
      </c>
      <c r="G88" s="172"/>
      <c r="H88" s="172">
        <v>0</v>
      </c>
      <c r="I88" s="172"/>
      <c r="J88" s="200">
        <v>0</v>
      </c>
      <c r="K88" s="172"/>
      <c r="L88" s="56">
        <f t="shared" si="0"/>
        <v>100000</v>
      </c>
    </row>
    <row r="89" spans="3:12" s="35" customFormat="1" ht="18.75" customHeight="1">
      <c r="C89" s="229" t="s">
        <v>597</v>
      </c>
      <c r="D89" s="180" t="s">
        <v>4</v>
      </c>
      <c r="E89" s="184"/>
      <c r="F89" s="56">
        <v>0</v>
      </c>
      <c r="G89" s="172"/>
      <c r="H89" s="172">
        <v>8000000</v>
      </c>
      <c r="I89" s="172"/>
      <c r="J89" s="200">
        <v>0</v>
      </c>
      <c r="K89" s="172"/>
      <c r="L89" s="56">
        <f t="shared" si="0"/>
        <v>8000000</v>
      </c>
    </row>
    <row r="90" spans="3:12" s="35" customFormat="1" ht="18" customHeight="1">
      <c r="C90" s="229" t="s">
        <v>598</v>
      </c>
      <c r="D90" s="180" t="s">
        <v>416</v>
      </c>
      <c r="E90" s="184"/>
      <c r="F90" s="56">
        <v>0</v>
      </c>
      <c r="G90" s="172"/>
      <c r="H90" s="172">
        <v>0</v>
      </c>
      <c r="I90" s="172"/>
      <c r="J90" s="200">
        <v>0</v>
      </c>
      <c r="K90" s="172"/>
      <c r="L90" s="56">
        <f t="shared" si="0"/>
        <v>0</v>
      </c>
    </row>
    <row r="91" spans="3:12" s="155" customFormat="1" ht="15.75">
      <c r="C91" s="250" t="s">
        <v>591</v>
      </c>
      <c r="D91" s="247" t="s">
        <v>417</v>
      </c>
      <c r="E91" s="248"/>
      <c r="F91" s="249">
        <f aca="true" t="shared" si="5" ref="F91:L91">F92+F99+F115+F117+F129+F133+F178+F180</f>
        <v>994903000</v>
      </c>
      <c r="G91" s="249">
        <f t="shared" si="5"/>
        <v>0</v>
      </c>
      <c r="H91" s="249">
        <f t="shared" si="5"/>
        <v>3089291113</v>
      </c>
      <c r="I91" s="249">
        <f t="shared" si="5"/>
        <v>0</v>
      </c>
      <c r="J91" s="249">
        <f t="shared" si="5"/>
        <v>0</v>
      </c>
      <c r="K91" s="249">
        <f t="shared" si="5"/>
        <v>0</v>
      </c>
      <c r="L91" s="249">
        <f t="shared" si="5"/>
        <v>4084194113</v>
      </c>
    </row>
    <row r="92" spans="3:12" s="33" customFormat="1" ht="15.75">
      <c r="C92" s="229" t="s">
        <v>599</v>
      </c>
      <c r="D92" s="179" t="s">
        <v>509</v>
      </c>
      <c r="E92" s="185"/>
      <c r="F92" s="44">
        <f>SUM(F93:F98)</f>
        <v>35010000</v>
      </c>
      <c r="G92" s="44">
        <f aca="true" t="shared" si="6" ref="G92:L92">SUM(G93:G98)</f>
        <v>0</v>
      </c>
      <c r="H92" s="44">
        <f t="shared" si="6"/>
        <v>0</v>
      </c>
      <c r="I92" s="44">
        <f t="shared" si="6"/>
        <v>0</v>
      </c>
      <c r="J92" s="44">
        <f t="shared" si="6"/>
        <v>0</v>
      </c>
      <c r="K92" s="44">
        <f t="shared" si="6"/>
        <v>0</v>
      </c>
      <c r="L92" s="331">
        <f t="shared" si="6"/>
        <v>35010000</v>
      </c>
    </row>
    <row r="93" spans="3:12" s="35" customFormat="1" ht="30">
      <c r="C93" s="230" t="s">
        <v>825</v>
      </c>
      <c r="D93" s="178" t="s">
        <v>510</v>
      </c>
      <c r="E93" s="184"/>
      <c r="F93" s="56">
        <v>0</v>
      </c>
      <c r="G93" s="172"/>
      <c r="H93" s="172">
        <v>0</v>
      </c>
      <c r="I93" s="172"/>
      <c r="J93" s="200">
        <v>0</v>
      </c>
      <c r="K93" s="172"/>
      <c r="L93" s="56">
        <f t="shared" si="0"/>
        <v>0</v>
      </c>
    </row>
    <row r="94" spans="3:12" s="35" customFormat="1" ht="15">
      <c r="C94" s="230" t="s">
        <v>826</v>
      </c>
      <c r="D94" s="180" t="s">
        <v>511</v>
      </c>
      <c r="E94" s="184"/>
      <c r="F94" s="56">
        <v>0</v>
      </c>
      <c r="G94" s="172"/>
      <c r="H94" s="172">
        <v>0</v>
      </c>
      <c r="I94" s="172"/>
      <c r="J94" s="200">
        <v>0</v>
      </c>
      <c r="K94" s="172"/>
      <c r="L94" s="56">
        <f t="shared" si="0"/>
        <v>0</v>
      </c>
    </row>
    <row r="95" spans="3:12" s="35" customFormat="1" ht="15">
      <c r="C95" s="230" t="s">
        <v>827</v>
      </c>
      <c r="D95" s="180" t="s">
        <v>421</v>
      </c>
      <c r="E95" s="184"/>
      <c r="F95" s="56">
        <v>1000000</v>
      </c>
      <c r="G95" s="172"/>
      <c r="H95" s="172">
        <v>0</v>
      </c>
      <c r="I95" s="172"/>
      <c r="J95" s="200">
        <v>0</v>
      </c>
      <c r="K95" s="172"/>
      <c r="L95" s="56">
        <f t="shared" si="0"/>
        <v>1000000</v>
      </c>
    </row>
    <row r="96" spans="3:12" s="35" customFormat="1" ht="15">
      <c r="C96" s="319" t="s">
        <v>600</v>
      </c>
      <c r="D96" s="318" t="s">
        <v>246</v>
      </c>
      <c r="E96" s="184"/>
      <c r="F96" s="56">
        <v>29000000</v>
      </c>
      <c r="G96" s="172"/>
      <c r="H96" s="172">
        <v>0</v>
      </c>
      <c r="I96" s="172"/>
      <c r="J96" s="200">
        <v>0</v>
      </c>
      <c r="K96" s="172"/>
      <c r="L96" s="56">
        <f t="shared" si="0"/>
        <v>29000000</v>
      </c>
    </row>
    <row r="97" spans="3:12" s="35" customFormat="1" ht="17.25" customHeight="1">
      <c r="C97" s="319" t="s">
        <v>244</v>
      </c>
      <c r="D97" s="180" t="s">
        <v>526</v>
      </c>
      <c r="E97" s="184"/>
      <c r="F97" s="56">
        <v>10000</v>
      </c>
      <c r="G97" s="172"/>
      <c r="H97" s="172">
        <v>0</v>
      </c>
      <c r="I97" s="172"/>
      <c r="J97" s="200"/>
      <c r="K97" s="172"/>
      <c r="L97" s="56">
        <f aca="true" t="shared" si="7" ref="L97:L116">F97+H97+J97</f>
        <v>10000</v>
      </c>
    </row>
    <row r="98" spans="3:12" s="35" customFormat="1" ht="17.25" customHeight="1">
      <c r="C98" s="319" t="s">
        <v>245</v>
      </c>
      <c r="D98" s="180" t="s">
        <v>425</v>
      </c>
      <c r="E98" s="184"/>
      <c r="F98" s="56">
        <v>5000000</v>
      </c>
      <c r="G98" s="172"/>
      <c r="H98" s="172">
        <v>0</v>
      </c>
      <c r="I98" s="172"/>
      <c r="J98" s="200">
        <v>0</v>
      </c>
      <c r="K98" s="172"/>
      <c r="L98" s="56">
        <f t="shared" si="7"/>
        <v>5000000</v>
      </c>
    </row>
    <row r="99" spans="3:12" s="33" customFormat="1" ht="18" customHeight="1">
      <c r="C99" s="229" t="s">
        <v>828</v>
      </c>
      <c r="D99" s="179" t="s">
        <v>426</v>
      </c>
      <c r="E99" s="185"/>
      <c r="F99" s="44">
        <f>F100+F101+F102+F103+F104+F105+F109+F113+F114</f>
        <v>3000000</v>
      </c>
      <c r="G99" s="44">
        <f aca="true" t="shared" si="8" ref="G99:L99">G100+G101+G102+G103+G104+G105+G109+G113+G114</f>
        <v>0</v>
      </c>
      <c r="H99" s="44">
        <f t="shared" si="8"/>
        <v>0</v>
      </c>
      <c r="I99" s="44">
        <f t="shared" si="8"/>
        <v>0</v>
      </c>
      <c r="J99" s="44">
        <f t="shared" si="8"/>
        <v>0</v>
      </c>
      <c r="K99" s="44">
        <f t="shared" si="8"/>
        <v>0</v>
      </c>
      <c r="L99" s="331">
        <f t="shared" si="8"/>
        <v>3000000</v>
      </c>
    </row>
    <row r="100" spans="3:12" s="35" customFormat="1" ht="1.5" customHeight="1">
      <c r="C100" s="229" t="s">
        <v>513</v>
      </c>
      <c r="D100" s="180" t="s">
        <v>514</v>
      </c>
      <c r="E100" s="184"/>
      <c r="F100" s="56">
        <v>0</v>
      </c>
      <c r="G100" s="172"/>
      <c r="H100" s="172">
        <v>0</v>
      </c>
      <c r="I100" s="172"/>
      <c r="J100" s="200">
        <v>0</v>
      </c>
      <c r="K100" s="172"/>
      <c r="L100" s="56">
        <f t="shared" si="7"/>
        <v>0</v>
      </c>
    </row>
    <row r="101" spans="3:12" s="35" customFormat="1" ht="15.75">
      <c r="C101" s="229" t="s">
        <v>829</v>
      </c>
      <c r="D101" s="180" t="s">
        <v>515</v>
      </c>
      <c r="E101" s="184"/>
      <c r="F101" s="56">
        <v>0</v>
      </c>
      <c r="G101" s="172"/>
      <c r="H101" s="172">
        <v>0</v>
      </c>
      <c r="I101" s="172"/>
      <c r="J101" s="200">
        <v>0</v>
      </c>
      <c r="K101" s="172"/>
      <c r="L101" s="56">
        <f t="shared" si="7"/>
        <v>0</v>
      </c>
    </row>
    <row r="102" spans="3:12" s="35" customFormat="1" ht="17.25" customHeight="1">
      <c r="C102" s="229" t="s">
        <v>830</v>
      </c>
      <c r="D102" s="180" t="s">
        <v>516</v>
      </c>
      <c r="E102" s="184"/>
      <c r="F102" s="56">
        <v>0</v>
      </c>
      <c r="G102" s="172"/>
      <c r="H102" s="172">
        <v>0</v>
      </c>
      <c r="I102" s="172"/>
      <c r="J102" s="200">
        <v>0</v>
      </c>
      <c r="K102" s="172"/>
      <c r="L102" s="56">
        <f t="shared" si="7"/>
        <v>0</v>
      </c>
    </row>
    <row r="103" spans="3:12" s="35" customFormat="1" ht="1.5" customHeight="1" hidden="1">
      <c r="C103" s="229" t="s">
        <v>517</v>
      </c>
      <c r="D103" s="180" t="s">
        <v>518</v>
      </c>
      <c r="E103" s="184"/>
      <c r="F103" s="56">
        <v>0</v>
      </c>
      <c r="G103" s="172"/>
      <c r="H103" s="172">
        <v>0</v>
      </c>
      <c r="I103" s="172"/>
      <c r="J103" s="200">
        <v>0</v>
      </c>
      <c r="K103" s="172"/>
      <c r="L103" s="56">
        <f t="shared" si="7"/>
        <v>0</v>
      </c>
    </row>
    <row r="104" spans="3:12" s="35" customFormat="1" ht="0.75" customHeight="1" hidden="1">
      <c r="C104" s="229" t="s">
        <v>519</v>
      </c>
      <c r="D104" s="180" t="s">
        <v>442</v>
      </c>
      <c r="E104" s="184"/>
      <c r="F104" s="56">
        <v>0</v>
      </c>
      <c r="G104" s="172"/>
      <c r="H104" s="172">
        <v>0</v>
      </c>
      <c r="I104" s="172"/>
      <c r="J104" s="200">
        <v>0</v>
      </c>
      <c r="K104" s="172"/>
      <c r="L104" s="56">
        <f t="shared" si="7"/>
        <v>0</v>
      </c>
    </row>
    <row r="105" spans="3:12" s="33" customFormat="1" ht="15.75">
      <c r="C105" s="229" t="s">
        <v>838</v>
      </c>
      <c r="D105" s="179" t="s">
        <v>520</v>
      </c>
      <c r="E105" s="185"/>
      <c r="F105" s="44">
        <f>F106+F107+F108</f>
        <v>3000000</v>
      </c>
      <c r="G105" s="44">
        <f aca="true" t="shared" si="9" ref="G105:L105">G106+G107+G108</f>
        <v>0</v>
      </c>
      <c r="H105" s="44">
        <f t="shared" si="9"/>
        <v>0</v>
      </c>
      <c r="I105" s="44">
        <f t="shared" si="9"/>
        <v>0</v>
      </c>
      <c r="J105" s="44">
        <f t="shared" si="9"/>
        <v>0</v>
      </c>
      <c r="K105" s="44">
        <f t="shared" si="9"/>
        <v>0</v>
      </c>
      <c r="L105" s="44">
        <f t="shared" si="9"/>
        <v>3000000</v>
      </c>
    </row>
    <row r="106" spans="3:12" s="35" customFormat="1" ht="15">
      <c r="C106" s="230" t="s">
        <v>839</v>
      </c>
      <c r="D106" s="180" t="s">
        <v>521</v>
      </c>
      <c r="E106" s="184"/>
      <c r="F106" s="56">
        <v>3000000</v>
      </c>
      <c r="G106" s="172"/>
      <c r="H106" s="172">
        <v>0</v>
      </c>
      <c r="I106" s="172"/>
      <c r="J106" s="200">
        <v>0</v>
      </c>
      <c r="K106" s="172"/>
      <c r="L106" s="56">
        <f t="shared" si="7"/>
        <v>3000000</v>
      </c>
    </row>
    <row r="107" spans="3:12" s="35" customFormat="1" ht="15">
      <c r="C107" s="230" t="s">
        <v>840</v>
      </c>
      <c r="D107" s="180" t="s">
        <v>2</v>
      </c>
      <c r="E107" s="184"/>
      <c r="F107" s="56">
        <v>0</v>
      </c>
      <c r="G107" s="172"/>
      <c r="H107" s="172">
        <v>0</v>
      </c>
      <c r="I107" s="172"/>
      <c r="J107" s="200">
        <v>0</v>
      </c>
      <c r="K107" s="172"/>
      <c r="L107" s="56">
        <f t="shared" si="7"/>
        <v>0</v>
      </c>
    </row>
    <row r="108" spans="3:12" s="35" customFormat="1" ht="15">
      <c r="C108" s="230" t="s">
        <v>841</v>
      </c>
      <c r="D108" s="180" t="s">
        <v>523</v>
      </c>
      <c r="E108" s="184"/>
      <c r="F108" s="56">
        <v>0</v>
      </c>
      <c r="G108" s="172"/>
      <c r="H108" s="172">
        <v>0</v>
      </c>
      <c r="I108" s="172"/>
      <c r="J108" s="200">
        <v>0</v>
      </c>
      <c r="K108" s="172"/>
      <c r="L108" s="56">
        <f t="shared" si="7"/>
        <v>0</v>
      </c>
    </row>
    <row r="109" spans="3:12" s="33" customFormat="1" ht="15.75">
      <c r="C109" s="229" t="s">
        <v>842</v>
      </c>
      <c r="D109" s="179" t="s">
        <v>524</v>
      </c>
      <c r="E109" s="185"/>
      <c r="F109" s="44">
        <f>SUM(F110)</f>
        <v>0</v>
      </c>
      <c r="G109" s="44">
        <f aca="true" t="shared" si="10" ref="G109:L109">SUM(G110:G114)</f>
        <v>0</v>
      </c>
      <c r="H109" s="44">
        <f t="shared" si="10"/>
        <v>0</v>
      </c>
      <c r="I109" s="44">
        <f t="shared" si="10"/>
        <v>0</v>
      </c>
      <c r="J109" s="44">
        <f t="shared" si="10"/>
        <v>0</v>
      </c>
      <c r="K109" s="44">
        <f t="shared" si="10"/>
        <v>0</v>
      </c>
      <c r="L109" s="44">
        <f t="shared" si="10"/>
        <v>0</v>
      </c>
    </row>
    <row r="110" spans="3:12" s="35" customFormat="1" ht="15">
      <c r="C110" s="230" t="s">
        <v>843</v>
      </c>
      <c r="D110" s="180" t="s">
        <v>521</v>
      </c>
      <c r="E110" s="184"/>
      <c r="F110" s="56">
        <v>0</v>
      </c>
      <c r="G110" s="172"/>
      <c r="H110" s="172">
        <v>0</v>
      </c>
      <c r="I110" s="172"/>
      <c r="J110" s="200">
        <v>0</v>
      </c>
      <c r="K110" s="172"/>
      <c r="L110" s="56">
        <f t="shared" si="7"/>
        <v>0</v>
      </c>
    </row>
    <row r="111" spans="3:12" s="35" customFormat="1" ht="15" hidden="1">
      <c r="C111" s="230" t="s">
        <v>844</v>
      </c>
      <c r="D111" s="180" t="s">
        <v>522</v>
      </c>
      <c r="E111" s="184"/>
      <c r="F111" s="56">
        <v>0</v>
      </c>
      <c r="G111" s="172"/>
      <c r="H111" s="172">
        <v>0</v>
      </c>
      <c r="I111" s="172"/>
      <c r="J111" s="200">
        <v>0</v>
      </c>
      <c r="K111" s="172"/>
      <c r="L111" s="56">
        <f t="shared" si="7"/>
        <v>0</v>
      </c>
    </row>
    <row r="112" spans="3:12" s="35" customFormat="1" ht="15" hidden="1">
      <c r="C112" s="230" t="s">
        <v>845</v>
      </c>
      <c r="D112" s="180" t="s">
        <v>525</v>
      </c>
      <c r="E112" s="184"/>
      <c r="F112" s="56">
        <v>0</v>
      </c>
      <c r="G112" s="172"/>
      <c r="H112" s="172">
        <v>0</v>
      </c>
      <c r="I112" s="172"/>
      <c r="J112" s="200">
        <v>0</v>
      </c>
      <c r="K112" s="172"/>
      <c r="L112" s="56">
        <f t="shared" si="7"/>
        <v>0</v>
      </c>
    </row>
    <row r="113" spans="3:12" s="35" customFormat="1" ht="15">
      <c r="C113" s="230"/>
      <c r="E113" s="184"/>
      <c r="F113" s="56"/>
      <c r="G113" s="172"/>
      <c r="H113" s="172"/>
      <c r="I113" s="172"/>
      <c r="J113" s="200"/>
      <c r="K113" s="172"/>
      <c r="L113" s="56"/>
    </row>
    <row r="114" spans="3:12" s="35" customFormat="1" ht="15">
      <c r="C114" s="319" t="s">
        <v>584</v>
      </c>
      <c r="D114" s="180" t="s">
        <v>427</v>
      </c>
      <c r="E114" s="184"/>
      <c r="F114" s="56">
        <v>0</v>
      </c>
      <c r="G114" s="172"/>
      <c r="H114" s="172">
        <v>0</v>
      </c>
      <c r="I114" s="172"/>
      <c r="J114" s="200">
        <v>0</v>
      </c>
      <c r="K114" s="172"/>
      <c r="L114" s="56">
        <f t="shared" si="7"/>
        <v>0</v>
      </c>
    </row>
    <row r="115" spans="3:12" s="33" customFormat="1" ht="15.75">
      <c r="C115" s="229" t="s">
        <v>831</v>
      </c>
      <c r="D115" s="179" t="s">
        <v>527</v>
      </c>
      <c r="E115" s="185"/>
      <c r="F115" s="44">
        <f>F116</f>
        <v>0</v>
      </c>
      <c r="G115" s="44">
        <f aca="true" t="shared" si="11" ref="G115:L115">G116</f>
        <v>0</v>
      </c>
      <c r="H115" s="44">
        <f t="shared" si="11"/>
        <v>0</v>
      </c>
      <c r="I115" s="44">
        <f t="shared" si="11"/>
        <v>0</v>
      </c>
      <c r="J115" s="44">
        <f t="shared" si="11"/>
        <v>0</v>
      </c>
      <c r="K115" s="44">
        <f t="shared" si="11"/>
        <v>0</v>
      </c>
      <c r="L115" s="44">
        <f t="shared" si="11"/>
        <v>0</v>
      </c>
    </row>
    <row r="116" spans="3:12" s="35" customFormat="1" ht="15">
      <c r="C116" s="230" t="s">
        <v>846</v>
      </c>
      <c r="D116" s="180" t="s">
        <v>528</v>
      </c>
      <c r="E116" s="184"/>
      <c r="F116" s="56">
        <v>0</v>
      </c>
      <c r="G116" s="172"/>
      <c r="H116" s="172">
        <v>0</v>
      </c>
      <c r="I116" s="172"/>
      <c r="J116" s="200">
        <v>0</v>
      </c>
      <c r="K116" s="172"/>
      <c r="L116" s="56">
        <f t="shared" si="7"/>
        <v>0</v>
      </c>
    </row>
    <row r="117" spans="3:12" s="33" customFormat="1" ht="15.75">
      <c r="C117" s="229" t="s">
        <v>832</v>
      </c>
      <c r="D117" s="179" t="s">
        <v>422</v>
      </c>
      <c r="E117" s="185"/>
      <c r="F117" s="44">
        <f>F118+F121+F124+F125+F126+F127+F128</f>
        <v>42800000</v>
      </c>
      <c r="G117" s="44">
        <f aca="true" t="shared" si="12" ref="G117:L117">G118+G121+G124+G125+G126+G127+G128</f>
        <v>0</v>
      </c>
      <c r="H117" s="44">
        <f t="shared" si="12"/>
        <v>0</v>
      </c>
      <c r="I117" s="44">
        <f t="shared" si="12"/>
        <v>0</v>
      </c>
      <c r="J117" s="44">
        <f t="shared" si="12"/>
        <v>0</v>
      </c>
      <c r="K117" s="44">
        <f t="shared" si="12"/>
        <v>0</v>
      </c>
      <c r="L117" s="331">
        <f t="shared" si="12"/>
        <v>42800000</v>
      </c>
    </row>
    <row r="118" spans="3:12" s="35" customFormat="1" ht="15.75">
      <c r="C118" s="229" t="s">
        <v>833</v>
      </c>
      <c r="D118" s="179" t="s">
        <v>529</v>
      </c>
      <c r="E118" s="185"/>
      <c r="F118" s="44">
        <f>SUM(F119:F120)</f>
        <v>21000000</v>
      </c>
      <c r="G118" s="44">
        <f aca="true" t="shared" si="13" ref="G118:L118">SUM(G119:G120)</f>
        <v>0</v>
      </c>
      <c r="H118" s="44">
        <f t="shared" si="13"/>
        <v>0</v>
      </c>
      <c r="I118" s="44">
        <f t="shared" si="13"/>
        <v>0</v>
      </c>
      <c r="J118" s="44">
        <f t="shared" si="13"/>
        <v>0</v>
      </c>
      <c r="K118" s="44">
        <f t="shared" si="13"/>
        <v>0</v>
      </c>
      <c r="L118" s="44">
        <f t="shared" si="13"/>
        <v>21000000</v>
      </c>
    </row>
    <row r="119" spans="3:12" s="35" customFormat="1" ht="15">
      <c r="C119" s="230" t="s">
        <v>156</v>
      </c>
      <c r="D119" s="180" t="s">
        <v>158</v>
      </c>
      <c r="E119" s="184"/>
      <c r="F119" s="56">
        <v>9000000</v>
      </c>
      <c r="G119" s="172"/>
      <c r="H119" s="172"/>
      <c r="I119" s="172"/>
      <c r="J119" s="200"/>
      <c r="K119" s="172"/>
      <c r="L119" s="56">
        <f aca="true" t="shared" si="14" ref="L119:L132">F119+H119+J119</f>
        <v>9000000</v>
      </c>
    </row>
    <row r="120" spans="3:12" s="35" customFormat="1" ht="15">
      <c r="C120" s="230" t="s">
        <v>157</v>
      </c>
      <c r="D120" s="180" t="s">
        <v>159</v>
      </c>
      <c r="E120" s="184"/>
      <c r="F120" s="56">
        <v>12000000</v>
      </c>
      <c r="G120" s="172"/>
      <c r="H120" s="172"/>
      <c r="I120" s="172"/>
      <c r="J120" s="200"/>
      <c r="K120" s="172"/>
      <c r="L120" s="56">
        <f t="shared" si="14"/>
        <v>12000000</v>
      </c>
    </row>
    <row r="121" spans="3:12" s="35" customFormat="1" ht="15.75">
      <c r="C121" s="229" t="s">
        <v>834</v>
      </c>
      <c r="D121" s="179" t="s">
        <v>530</v>
      </c>
      <c r="E121" s="185"/>
      <c r="F121" s="44">
        <f>SUM(F122:F123)</f>
        <v>10500000</v>
      </c>
      <c r="G121" s="44">
        <f aca="true" t="shared" si="15" ref="G121:L121">SUM(G122:G123)</f>
        <v>0</v>
      </c>
      <c r="H121" s="44">
        <f t="shared" si="15"/>
        <v>0</v>
      </c>
      <c r="I121" s="44">
        <f t="shared" si="15"/>
        <v>0</v>
      </c>
      <c r="J121" s="44">
        <f t="shared" si="15"/>
        <v>0</v>
      </c>
      <c r="K121" s="44">
        <f t="shared" si="15"/>
        <v>0</v>
      </c>
      <c r="L121" s="44">
        <f t="shared" si="15"/>
        <v>10500000</v>
      </c>
    </row>
    <row r="122" spans="3:12" s="35" customFormat="1" ht="15">
      <c r="C122" s="230" t="s">
        <v>160</v>
      </c>
      <c r="D122" s="180" t="s">
        <v>162</v>
      </c>
      <c r="E122" s="184"/>
      <c r="F122" s="56">
        <v>5000000</v>
      </c>
      <c r="G122" s="172"/>
      <c r="H122" s="172"/>
      <c r="I122" s="172"/>
      <c r="J122" s="200"/>
      <c r="K122" s="172"/>
      <c r="L122" s="56">
        <f t="shared" si="14"/>
        <v>5000000</v>
      </c>
    </row>
    <row r="123" spans="3:12" s="35" customFormat="1" ht="15">
      <c r="C123" s="230" t="s">
        <v>161</v>
      </c>
      <c r="D123" s="180" t="s">
        <v>163</v>
      </c>
      <c r="E123" s="184"/>
      <c r="F123" s="56">
        <v>5500000</v>
      </c>
      <c r="G123" s="172"/>
      <c r="H123" s="172"/>
      <c r="I123" s="172"/>
      <c r="J123" s="200"/>
      <c r="K123" s="172"/>
      <c r="L123" s="56">
        <f t="shared" si="14"/>
        <v>5500000</v>
      </c>
    </row>
    <row r="124" spans="3:12" s="35" customFormat="1" ht="15.75">
      <c r="C124" s="229" t="s">
        <v>835</v>
      </c>
      <c r="D124" s="179" t="s">
        <v>418</v>
      </c>
      <c r="E124" s="185"/>
      <c r="F124" s="44">
        <v>10000000</v>
      </c>
      <c r="G124" s="173"/>
      <c r="H124" s="173">
        <v>0</v>
      </c>
      <c r="I124" s="173"/>
      <c r="J124" s="201">
        <v>0</v>
      </c>
      <c r="K124" s="173"/>
      <c r="L124" s="44">
        <f t="shared" si="14"/>
        <v>10000000</v>
      </c>
    </row>
    <row r="125" spans="3:12" s="35" customFormat="1" ht="15">
      <c r="C125" s="230" t="s">
        <v>836</v>
      </c>
      <c r="D125" s="180" t="s">
        <v>419</v>
      </c>
      <c r="E125" s="184"/>
      <c r="F125" s="56">
        <v>500000</v>
      </c>
      <c r="G125" s="172"/>
      <c r="H125" s="172">
        <v>0</v>
      </c>
      <c r="I125" s="172"/>
      <c r="J125" s="200">
        <v>0</v>
      </c>
      <c r="K125" s="172"/>
      <c r="L125" s="56">
        <f t="shared" si="14"/>
        <v>500000</v>
      </c>
    </row>
    <row r="126" spans="3:12" s="35" customFormat="1" ht="15">
      <c r="C126" s="230" t="s">
        <v>837</v>
      </c>
      <c r="D126" s="180" t="s">
        <v>420</v>
      </c>
      <c r="E126" s="184"/>
      <c r="F126" s="56">
        <v>100000</v>
      </c>
      <c r="G126" s="172"/>
      <c r="H126" s="172">
        <v>0</v>
      </c>
      <c r="I126" s="172"/>
      <c r="J126" s="200">
        <v>0</v>
      </c>
      <c r="K126" s="172"/>
      <c r="L126" s="56">
        <f t="shared" si="14"/>
        <v>100000</v>
      </c>
    </row>
    <row r="127" spans="3:12" s="35" customFormat="1" ht="15">
      <c r="C127" s="230" t="s">
        <v>847</v>
      </c>
      <c r="D127" s="180" t="s">
        <v>441</v>
      </c>
      <c r="E127" s="184"/>
      <c r="F127" s="56">
        <v>0</v>
      </c>
      <c r="G127" s="172"/>
      <c r="H127" s="172">
        <v>0</v>
      </c>
      <c r="I127" s="172"/>
      <c r="J127" s="200">
        <v>0</v>
      </c>
      <c r="K127" s="172"/>
      <c r="L127" s="56">
        <f t="shared" si="14"/>
        <v>0</v>
      </c>
    </row>
    <row r="128" spans="3:12" s="35" customFormat="1" ht="15">
      <c r="C128" s="230" t="s">
        <v>848</v>
      </c>
      <c r="D128" s="180" t="s">
        <v>531</v>
      </c>
      <c r="E128" s="184"/>
      <c r="F128" s="56">
        <v>700000</v>
      </c>
      <c r="G128" s="172"/>
      <c r="H128" s="172">
        <v>0</v>
      </c>
      <c r="I128" s="172"/>
      <c r="J128" s="200">
        <v>0</v>
      </c>
      <c r="K128" s="172"/>
      <c r="L128" s="56">
        <f t="shared" si="14"/>
        <v>700000</v>
      </c>
    </row>
    <row r="129" spans="3:12" s="33" customFormat="1" ht="15.75">
      <c r="C129" s="229" t="s">
        <v>849</v>
      </c>
      <c r="D129" s="179" t="s">
        <v>532</v>
      </c>
      <c r="E129" s="185"/>
      <c r="F129" s="44">
        <f>F130+F131+F132</f>
        <v>26500000</v>
      </c>
      <c r="G129" s="44">
        <f aca="true" t="shared" si="16" ref="G129:L129">G130+G131+G132</f>
        <v>0</v>
      </c>
      <c r="H129" s="44">
        <f t="shared" si="16"/>
        <v>0</v>
      </c>
      <c r="I129" s="44">
        <f t="shared" si="16"/>
        <v>0</v>
      </c>
      <c r="J129" s="44">
        <f t="shared" si="16"/>
        <v>0</v>
      </c>
      <c r="K129" s="44">
        <f t="shared" si="16"/>
        <v>0</v>
      </c>
      <c r="L129" s="331">
        <f t="shared" si="16"/>
        <v>26500000</v>
      </c>
    </row>
    <row r="130" spans="3:12" s="35" customFormat="1" ht="15">
      <c r="C130" s="230" t="s">
        <v>850</v>
      </c>
      <c r="D130" s="318" t="s">
        <v>10</v>
      </c>
      <c r="E130" s="184"/>
      <c r="F130" s="56">
        <v>1500000</v>
      </c>
      <c r="G130" s="172"/>
      <c r="H130" s="172">
        <v>0</v>
      </c>
      <c r="I130" s="172"/>
      <c r="J130" s="200">
        <v>0</v>
      </c>
      <c r="K130" s="172"/>
      <c r="L130" s="56">
        <f t="shared" si="14"/>
        <v>1500000</v>
      </c>
    </row>
    <row r="131" spans="3:12" s="35" customFormat="1" ht="15">
      <c r="C131" s="230" t="s">
        <v>851</v>
      </c>
      <c r="D131" s="180" t="s">
        <v>424</v>
      </c>
      <c r="E131" s="184"/>
      <c r="F131" s="56">
        <v>25000000</v>
      </c>
      <c r="G131" s="172"/>
      <c r="H131" s="172">
        <v>0</v>
      </c>
      <c r="I131" s="172"/>
      <c r="J131" s="200">
        <v>0</v>
      </c>
      <c r="K131" s="172"/>
      <c r="L131" s="56">
        <f t="shared" si="14"/>
        <v>25000000</v>
      </c>
    </row>
    <row r="132" spans="3:12" s="35" customFormat="1" ht="15">
      <c r="C132" s="230" t="s">
        <v>852</v>
      </c>
      <c r="D132" s="180" t="s">
        <v>531</v>
      </c>
      <c r="E132" s="184"/>
      <c r="F132" s="56">
        <v>0</v>
      </c>
      <c r="G132" s="172"/>
      <c r="H132" s="172">
        <v>0</v>
      </c>
      <c r="I132" s="172"/>
      <c r="J132" s="200">
        <v>0</v>
      </c>
      <c r="K132" s="172"/>
      <c r="L132" s="56">
        <f t="shared" si="14"/>
        <v>0</v>
      </c>
    </row>
    <row r="133" spans="3:12" s="33" customFormat="1" ht="15.75">
      <c r="C133" s="229" t="s">
        <v>853</v>
      </c>
      <c r="D133" s="179" t="s">
        <v>533</v>
      </c>
      <c r="E133" s="185"/>
      <c r="F133" s="44">
        <f>F134+F145</f>
        <v>887593000</v>
      </c>
      <c r="G133" s="44">
        <f aca="true" t="shared" si="17" ref="G133:L133">G134+G145</f>
        <v>0</v>
      </c>
      <c r="H133" s="44">
        <f t="shared" si="17"/>
        <v>3089291113</v>
      </c>
      <c r="I133" s="44">
        <f t="shared" si="17"/>
        <v>0</v>
      </c>
      <c r="J133" s="44">
        <f t="shared" si="17"/>
        <v>0</v>
      </c>
      <c r="K133" s="44">
        <f t="shared" si="17"/>
        <v>0</v>
      </c>
      <c r="L133" s="44">
        <f t="shared" si="17"/>
        <v>3976884113</v>
      </c>
    </row>
    <row r="134" spans="3:12" s="33" customFormat="1" ht="15.75">
      <c r="C134" s="229" t="s">
        <v>854</v>
      </c>
      <c r="D134" s="179" t="s">
        <v>428</v>
      </c>
      <c r="E134" s="185"/>
      <c r="F134" s="44">
        <f>F135+F138+F141+F142</f>
        <v>887593000</v>
      </c>
      <c r="G134" s="173"/>
      <c r="H134" s="173">
        <f>H135+H138+H141+H142</f>
        <v>0</v>
      </c>
      <c r="I134" s="173"/>
      <c r="J134" s="201">
        <f>J135+J138+J141+J142</f>
        <v>0</v>
      </c>
      <c r="K134" s="173"/>
      <c r="L134" s="44">
        <f aca="true" t="shared" si="18" ref="L134:L149">F134+H134+J134</f>
        <v>887593000</v>
      </c>
    </row>
    <row r="135" spans="3:12" s="33" customFormat="1" ht="15.75">
      <c r="C135" s="229" t="s">
        <v>855</v>
      </c>
      <c r="D135" s="179" t="s">
        <v>429</v>
      </c>
      <c r="E135" s="185"/>
      <c r="F135" s="44">
        <f>F136+F137</f>
        <v>887593000</v>
      </c>
      <c r="G135" s="173"/>
      <c r="H135" s="173">
        <f>H136+H137</f>
        <v>0</v>
      </c>
      <c r="I135" s="173"/>
      <c r="J135" s="201">
        <f>J136+J137</f>
        <v>0</v>
      </c>
      <c r="K135" s="173"/>
      <c r="L135" s="44">
        <f t="shared" si="18"/>
        <v>887593000</v>
      </c>
    </row>
    <row r="136" spans="3:12" s="155" customFormat="1" ht="30" customHeight="1">
      <c r="C136" s="231" t="s">
        <v>856</v>
      </c>
      <c r="D136" s="181" t="s">
        <v>534</v>
      </c>
      <c r="E136" s="183"/>
      <c r="F136" s="187">
        <v>887593000</v>
      </c>
      <c r="G136" s="171"/>
      <c r="H136" s="174">
        <v>0</v>
      </c>
      <c r="I136" s="171"/>
      <c r="J136" s="202">
        <v>0</v>
      </c>
      <c r="K136" s="171"/>
      <c r="L136" s="187">
        <f t="shared" si="18"/>
        <v>887593000</v>
      </c>
    </row>
    <row r="137" spans="3:12" s="35" customFormat="1" ht="15">
      <c r="C137" s="231" t="s">
        <v>857</v>
      </c>
      <c r="D137" s="180" t="s">
        <v>535</v>
      </c>
      <c r="E137" s="184"/>
      <c r="F137" s="56">
        <v>0</v>
      </c>
      <c r="G137" s="172"/>
      <c r="H137" s="172">
        <v>0</v>
      </c>
      <c r="I137" s="172"/>
      <c r="J137" s="200">
        <v>0</v>
      </c>
      <c r="K137" s="172"/>
      <c r="L137" s="56">
        <f t="shared" si="18"/>
        <v>0</v>
      </c>
    </row>
    <row r="138" spans="3:12" s="35" customFormat="1" ht="20.25" customHeight="1">
      <c r="C138" s="229" t="s">
        <v>858</v>
      </c>
      <c r="D138" s="179" t="s">
        <v>431</v>
      </c>
      <c r="E138" s="184"/>
      <c r="F138" s="44">
        <f>F139+F140</f>
        <v>0</v>
      </c>
      <c r="G138" s="173"/>
      <c r="H138" s="173">
        <f>H139+H140</f>
        <v>0</v>
      </c>
      <c r="I138" s="173"/>
      <c r="J138" s="201">
        <f>J139+J140</f>
        <v>0</v>
      </c>
      <c r="K138" s="173"/>
      <c r="L138" s="44">
        <f t="shared" si="18"/>
        <v>0</v>
      </c>
    </row>
    <row r="139" spans="3:12" s="35" customFormat="1" ht="18" customHeight="1">
      <c r="C139" s="230" t="s">
        <v>859</v>
      </c>
      <c r="D139" s="180" t="s">
        <v>443</v>
      </c>
      <c r="E139" s="184"/>
      <c r="F139" s="56">
        <v>0</v>
      </c>
      <c r="G139" s="172"/>
      <c r="H139" s="172">
        <v>0</v>
      </c>
      <c r="I139" s="172"/>
      <c r="J139" s="200">
        <v>0</v>
      </c>
      <c r="K139" s="172"/>
      <c r="L139" s="56">
        <f t="shared" si="18"/>
        <v>0</v>
      </c>
    </row>
    <row r="140" spans="3:12" s="33" customFormat="1" ht="18.75" customHeight="1">
      <c r="C140" s="230" t="s">
        <v>860</v>
      </c>
      <c r="D140" s="180" t="s">
        <v>448</v>
      </c>
      <c r="E140" s="185"/>
      <c r="F140" s="56">
        <v>0</v>
      </c>
      <c r="G140" s="172"/>
      <c r="H140" s="172">
        <v>0</v>
      </c>
      <c r="I140" s="172"/>
      <c r="J140" s="200">
        <v>0</v>
      </c>
      <c r="K140" s="173"/>
      <c r="L140" s="56">
        <f t="shared" si="18"/>
        <v>0</v>
      </c>
    </row>
    <row r="141" spans="3:12" s="33" customFormat="1" ht="0.75" customHeight="1" hidden="1">
      <c r="C141" s="229" t="s">
        <v>5</v>
      </c>
      <c r="D141" s="178" t="s">
        <v>6</v>
      </c>
      <c r="E141" s="184"/>
      <c r="F141" s="56">
        <v>0</v>
      </c>
      <c r="G141" s="172"/>
      <c r="H141" s="172">
        <v>0</v>
      </c>
      <c r="I141" s="172"/>
      <c r="J141" s="200">
        <v>0</v>
      </c>
      <c r="K141" s="172"/>
      <c r="L141" s="56">
        <f t="shared" si="18"/>
        <v>0</v>
      </c>
    </row>
    <row r="142" spans="3:12" s="33" customFormat="1" ht="19.5" customHeight="1">
      <c r="C142" s="229" t="s">
        <v>861</v>
      </c>
      <c r="D142" s="179" t="s">
        <v>1</v>
      </c>
      <c r="E142" s="185"/>
      <c r="F142" s="44">
        <f>F143+F144</f>
        <v>0</v>
      </c>
      <c r="G142" s="173"/>
      <c r="H142" s="173">
        <f>H143+H144</f>
        <v>0</v>
      </c>
      <c r="I142" s="173"/>
      <c r="J142" s="201">
        <f>J143+J144</f>
        <v>0</v>
      </c>
      <c r="K142" s="173"/>
      <c r="L142" s="44">
        <f t="shared" si="18"/>
        <v>0</v>
      </c>
    </row>
    <row r="143" spans="3:12" s="35" customFormat="1" ht="15" hidden="1">
      <c r="C143" s="230" t="s">
        <v>7</v>
      </c>
      <c r="D143" s="180" t="s">
        <v>8</v>
      </c>
      <c r="E143" s="184"/>
      <c r="F143" s="56">
        <v>0</v>
      </c>
      <c r="G143" s="172"/>
      <c r="H143" s="172">
        <v>0</v>
      </c>
      <c r="I143" s="172"/>
      <c r="J143" s="200">
        <v>0</v>
      </c>
      <c r="K143" s="172"/>
      <c r="L143" s="56">
        <f t="shared" si="18"/>
        <v>0</v>
      </c>
    </row>
    <row r="144" spans="3:12" s="35" customFormat="1" ht="15" hidden="1">
      <c r="C144" s="230" t="s">
        <v>9</v>
      </c>
      <c r="D144" s="180" t="s">
        <v>26</v>
      </c>
      <c r="E144" s="184"/>
      <c r="F144" s="56">
        <v>0</v>
      </c>
      <c r="G144" s="172"/>
      <c r="H144" s="172">
        <v>0</v>
      </c>
      <c r="I144" s="172"/>
      <c r="J144" s="200">
        <v>0</v>
      </c>
      <c r="K144" s="172"/>
      <c r="L144" s="56">
        <f t="shared" si="18"/>
        <v>0</v>
      </c>
    </row>
    <row r="145" spans="3:12" s="33" customFormat="1" ht="15.75">
      <c r="C145" s="229" t="s">
        <v>862</v>
      </c>
      <c r="D145" s="179" t="s">
        <v>445</v>
      </c>
      <c r="E145" s="185"/>
      <c r="F145" s="44">
        <f>F146+F173</f>
        <v>0</v>
      </c>
      <c r="G145" s="173"/>
      <c r="H145" s="44">
        <f>H146+H173</f>
        <v>3089291113</v>
      </c>
      <c r="I145" s="44">
        <f>I146+I173</f>
        <v>0</v>
      </c>
      <c r="J145" s="44">
        <f>J146+J173</f>
        <v>0</v>
      </c>
      <c r="K145" s="44">
        <f>K146+K173</f>
        <v>0</v>
      </c>
      <c r="L145" s="44">
        <f>L146+L173</f>
        <v>3089291113</v>
      </c>
    </row>
    <row r="146" spans="3:12" s="33" customFormat="1" ht="15.75">
      <c r="C146" s="229" t="s">
        <v>863</v>
      </c>
      <c r="D146" s="179" t="s">
        <v>429</v>
      </c>
      <c r="E146" s="185"/>
      <c r="F146" s="44">
        <f>F147+F150+F155+F156+F157+F162+F165+F168</f>
        <v>0</v>
      </c>
      <c r="G146" s="44">
        <f aca="true" t="shared" si="19" ref="G146:L146">G147+G150+G155+G156+G157+G162+G165+G168</f>
        <v>0</v>
      </c>
      <c r="H146" s="44">
        <f t="shared" si="19"/>
        <v>3089291113</v>
      </c>
      <c r="I146" s="44">
        <f t="shared" si="19"/>
        <v>0</v>
      </c>
      <c r="J146" s="44">
        <f t="shared" si="19"/>
        <v>0</v>
      </c>
      <c r="K146" s="44">
        <f t="shared" si="19"/>
        <v>0</v>
      </c>
      <c r="L146" s="44">
        <f t="shared" si="19"/>
        <v>3089291113</v>
      </c>
    </row>
    <row r="147" spans="3:12" s="33" customFormat="1" ht="15.75">
      <c r="C147" s="229" t="s">
        <v>864</v>
      </c>
      <c r="D147" s="179" t="s">
        <v>27</v>
      </c>
      <c r="E147" s="185"/>
      <c r="F147" s="44">
        <f>F148+F149</f>
        <v>0</v>
      </c>
      <c r="G147" s="44">
        <f aca="true" t="shared" si="20" ref="G147:L147">G148+G149</f>
        <v>0</v>
      </c>
      <c r="H147" s="44">
        <f t="shared" si="20"/>
        <v>291000000</v>
      </c>
      <c r="I147" s="44">
        <f t="shared" si="20"/>
        <v>0</v>
      </c>
      <c r="J147" s="44">
        <f t="shared" si="20"/>
        <v>0</v>
      </c>
      <c r="K147" s="44">
        <f t="shared" si="20"/>
        <v>0</v>
      </c>
      <c r="L147" s="44">
        <f t="shared" si="20"/>
        <v>291000000</v>
      </c>
    </row>
    <row r="148" spans="3:12" s="35" customFormat="1" ht="15">
      <c r="C148" s="230" t="s">
        <v>865</v>
      </c>
      <c r="D148" s="180" t="s">
        <v>444</v>
      </c>
      <c r="E148" s="184"/>
      <c r="F148" s="56">
        <v>0</v>
      </c>
      <c r="G148" s="172"/>
      <c r="H148" s="172">
        <v>207000000</v>
      </c>
      <c r="I148" s="172"/>
      <c r="J148" s="200">
        <v>0</v>
      </c>
      <c r="K148" s="172"/>
      <c r="L148" s="56">
        <f t="shared" si="18"/>
        <v>207000000</v>
      </c>
    </row>
    <row r="149" spans="3:12" s="35" customFormat="1" ht="15">
      <c r="C149" s="230" t="s">
        <v>175</v>
      </c>
      <c r="D149" s="318" t="s">
        <v>247</v>
      </c>
      <c r="E149" s="184"/>
      <c r="F149" s="56"/>
      <c r="G149" s="56"/>
      <c r="H149" s="56">
        <v>84000000</v>
      </c>
      <c r="I149" s="56"/>
      <c r="J149" s="57"/>
      <c r="K149" s="56"/>
      <c r="L149" s="56">
        <f t="shared" si="18"/>
        <v>84000000</v>
      </c>
    </row>
    <row r="150" spans="3:12" s="33" customFormat="1" ht="15.75">
      <c r="C150" s="229" t="s">
        <v>866</v>
      </c>
      <c r="D150" s="179" t="s">
        <v>28</v>
      </c>
      <c r="E150" s="185"/>
      <c r="F150" s="44">
        <f>F151+F154</f>
        <v>0</v>
      </c>
      <c r="G150" s="44">
        <f aca="true" t="shared" si="21" ref="G150:L150">G151+G154</f>
        <v>0</v>
      </c>
      <c r="H150" s="44">
        <f t="shared" si="21"/>
        <v>714993931</v>
      </c>
      <c r="I150" s="44">
        <f t="shared" si="21"/>
        <v>0</v>
      </c>
      <c r="J150" s="44">
        <f t="shared" si="21"/>
        <v>0</v>
      </c>
      <c r="K150" s="44">
        <f t="shared" si="21"/>
        <v>0</v>
      </c>
      <c r="L150" s="44">
        <f t="shared" si="21"/>
        <v>714993931</v>
      </c>
    </row>
    <row r="151" spans="3:12" s="33" customFormat="1" ht="15.75">
      <c r="C151" s="229" t="s">
        <v>867</v>
      </c>
      <c r="D151" s="179" t="s">
        <v>29</v>
      </c>
      <c r="E151" s="185"/>
      <c r="F151" s="44">
        <f>F152+F153</f>
        <v>0</v>
      </c>
      <c r="G151" s="44">
        <f aca="true" t="shared" si="22" ref="G151:L151">G152+G153</f>
        <v>0</v>
      </c>
      <c r="H151" s="44">
        <f t="shared" si="22"/>
        <v>671713931</v>
      </c>
      <c r="I151" s="44">
        <f t="shared" si="22"/>
        <v>0</v>
      </c>
      <c r="J151" s="44">
        <f t="shared" si="22"/>
        <v>0</v>
      </c>
      <c r="K151" s="44">
        <f t="shared" si="22"/>
        <v>0</v>
      </c>
      <c r="L151" s="44">
        <f t="shared" si="22"/>
        <v>671713931</v>
      </c>
    </row>
    <row r="152" spans="3:12" s="35" customFormat="1" ht="15">
      <c r="C152" s="230" t="s">
        <v>868</v>
      </c>
      <c r="D152" s="180" t="s">
        <v>30</v>
      </c>
      <c r="E152" s="184"/>
      <c r="F152" s="56">
        <v>0</v>
      </c>
      <c r="G152" s="172"/>
      <c r="H152" s="172">
        <v>671713931</v>
      </c>
      <c r="I152" s="172"/>
      <c r="J152" s="200">
        <v>0</v>
      </c>
      <c r="K152" s="172"/>
      <c r="L152" s="56">
        <f>F152+H152+J152</f>
        <v>671713931</v>
      </c>
    </row>
    <row r="153" spans="3:12" s="35" customFormat="1" ht="15">
      <c r="C153" s="230" t="s">
        <v>869</v>
      </c>
      <c r="D153" s="180" t="s">
        <v>31</v>
      </c>
      <c r="E153" s="184"/>
      <c r="F153" s="56">
        <v>0</v>
      </c>
      <c r="G153" s="172"/>
      <c r="H153" s="172">
        <v>0</v>
      </c>
      <c r="I153" s="172"/>
      <c r="J153" s="200">
        <v>0</v>
      </c>
      <c r="K153" s="172"/>
      <c r="L153" s="56">
        <f>F153+H153+J153</f>
        <v>0</v>
      </c>
    </row>
    <row r="154" spans="3:12" s="35" customFormat="1" ht="15.75">
      <c r="C154" s="229" t="s">
        <v>870</v>
      </c>
      <c r="D154" s="179" t="s">
        <v>447</v>
      </c>
      <c r="E154" s="184"/>
      <c r="F154" s="56">
        <v>0</v>
      </c>
      <c r="G154" s="172"/>
      <c r="H154" s="173">
        <v>43280000</v>
      </c>
      <c r="I154" s="172"/>
      <c r="J154" s="200">
        <v>0</v>
      </c>
      <c r="K154" s="172"/>
      <c r="L154" s="44">
        <f>F154+H154+J154</f>
        <v>43280000</v>
      </c>
    </row>
    <row r="155" spans="3:12" s="35" customFormat="1" ht="15.75">
      <c r="C155" s="229" t="s">
        <v>872</v>
      </c>
      <c r="D155" s="179" t="s">
        <v>170</v>
      </c>
      <c r="E155" s="185"/>
      <c r="F155" s="44">
        <v>0</v>
      </c>
      <c r="G155" s="173"/>
      <c r="H155" s="173">
        <v>28668074</v>
      </c>
      <c r="I155" s="173"/>
      <c r="J155" s="201">
        <v>0</v>
      </c>
      <c r="K155" s="173"/>
      <c r="L155" s="44">
        <f aca="true" t="shared" si="23" ref="L155:L172">F155+H155+J155</f>
        <v>28668074</v>
      </c>
    </row>
    <row r="156" spans="3:12" s="35" customFormat="1" ht="15.75">
      <c r="C156" s="229" t="s">
        <v>871</v>
      </c>
      <c r="D156" s="179" t="s">
        <v>583</v>
      </c>
      <c r="E156" s="185"/>
      <c r="F156" s="44">
        <v>0</v>
      </c>
      <c r="G156" s="173"/>
      <c r="H156" s="173">
        <v>408755000</v>
      </c>
      <c r="I156" s="173"/>
      <c r="J156" s="201">
        <v>0</v>
      </c>
      <c r="K156" s="173"/>
      <c r="L156" s="44">
        <f>F156+H156+J156</f>
        <v>408755000</v>
      </c>
    </row>
    <row r="157" spans="3:12" s="35" customFormat="1" ht="15.75">
      <c r="C157" s="229" t="s">
        <v>874</v>
      </c>
      <c r="D157" s="179" t="s">
        <v>169</v>
      </c>
      <c r="E157" s="185"/>
      <c r="F157" s="44">
        <f>SUM(F158:F160)</f>
        <v>0</v>
      </c>
      <c r="G157" s="44">
        <f aca="true" t="shared" si="24" ref="G157:L157">SUM(G158:G160)</f>
        <v>0</v>
      </c>
      <c r="H157" s="44">
        <f t="shared" si="24"/>
        <v>1253874108</v>
      </c>
      <c r="I157" s="44">
        <f t="shared" si="24"/>
        <v>0</v>
      </c>
      <c r="J157" s="44">
        <f t="shared" si="24"/>
        <v>0</v>
      </c>
      <c r="K157" s="44">
        <f t="shared" si="24"/>
        <v>0</v>
      </c>
      <c r="L157" s="44">
        <f t="shared" si="24"/>
        <v>1253874108</v>
      </c>
    </row>
    <row r="158" spans="3:12" s="35" customFormat="1" ht="15">
      <c r="C158" s="230" t="s">
        <v>164</v>
      </c>
      <c r="D158" s="180" t="s">
        <v>167</v>
      </c>
      <c r="E158" s="184"/>
      <c r="F158" s="56">
        <v>0</v>
      </c>
      <c r="G158" s="56"/>
      <c r="H158" s="56">
        <v>86133455</v>
      </c>
      <c r="I158" s="56"/>
      <c r="J158" s="56"/>
      <c r="K158" s="56"/>
      <c r="L158" s="56">
        <f>F158+H158+J158</f>
        <v>86133455</v>
      </c>
    </row>
    <row r="159" spans="3:12" s="35" customFormat="1" ht="15">
      <c r="C159" s="230" t="s">
        <v>165</v>
      </c>
      <c r="D159" s="180" t="s">
        <v>168</v>
      </c>
      <c r="E159" s="184"/>
      <c r="F159" s="56">
        <v>0</v>
      </c>
      <c r="G159" s="172"/>
      <c r="H159" s="172">
        <v>64600091</v>
      </c>
      <c r="I159" s="172"/>
      <c r="J159" s="200"/>
      <c r="K159" s="172"/>
      <c r="L159" s="56">
        <f>F159+H159+J159</f>
        <v>64600091</v>
      </c>
    </row>
    <row r="160" spans="3:12" s="35" customFormat="1" ht="15">
      <c r="C160" s="230" t="s">
        <v>166</v>
      </c>
      <c r="D160" s="180" t="s">
        <v>171</v>
      </c>
      <c r="E160" s="184"/>
      <c r="F160" s="56">
        <v>0</v>
      </c>
      <c r="G160" s="172"/>
      <c r="H160" s="172">
        <v>1103140562</v>
      </c>
      <c r="I160" s="172"/>
      <c r="J160" s="200"/>
      <c r="K160" s="172"/>
      <c r="L160" s="56">
        <f>F160+H160+J160</f>
        <v>1103140562</v>
      </c>
    </row>
    <row r="161" spans="3:12" s="35" customFormat="1" ht="15.75">
      <c r="C161" s="229" t="s">
        <v>873</v>
      </c>
      <c r="D161" s="179" t="s">
        <v>178</v>
      </c>
      <c r="E161" s="185"/>
      <c r="F161" s="44">
        <f>F162</f>
        <v>0</v>
      </c>
      <c r="G161" s="173"/>
      <c r="H161" s="173">
        <v>0</v>
      </c>
      <c r="I161" s="173"/>
      <c r="J161" s="201">
        <f>J162</f>
        <v>0</v>
      </c>
      <c r="K161" s="173"/>
      <c r="L161" s="44">
        <f>F161+H161+J161</f>
        <v>0</v>
      </c>
    </row>
    <row r="162" spans="3:12" s="33" customFormat="1" ht="15.75">
      <c r="C162" s="229" t="s">
        <v>875</v>
      </c>
      <c r="D162" s="179" t="s">
        <v>32</v>
      </c>
      <c r="E162" s="185"/>
      <c r="F162" s="44">
        <f>F163</f>
        <v>0</v>
      </c>
      <c r="G162" s="173"/>
      <c r="H162" s="173">
        <f>H163+H164</f>
        <v>392000000</v>
      </c>
      <c r="I162" s="173"/>
      <c r="J162" s="201">
        <f>J163</f>
        <v>0</v>
      </c>
      <c r="K162" s="173"/>
      <c r="L162" s="44">
        <f t="shared" si="23"/>
        <v>392000000</v>
      </c>
    </row>
    <row r="163" spans="3:12" s="35" customFormat="1" ht="15">
      <c r="C163" s="230" t="s">
        <v>176</v>
      </c>
      <c r="D163" s="318" t="s">
        <v>15</v>
      </c>
      <c r="E163" s="184"/>
      <c r="F163" s="56">
        <v>0</v>
      </c>
      <c r="G163" s="172"/>
      <c r="H163" s="172">
        <v>392000000</v>
      </c>
      <c r="I163" s="172"/>
      <c r="J163" s="200">
        <v>0</v>
      </c>
      <c r="K163" s="172"/>
      <c r="L163" s="56">
        <f t="shared" si="23"/>
        <v>392000000</v>
      </c>
    </row>
    <row r="164" spans="3:12" s="35" customFormat="1" ht="15">
      <c r="C164" s="230" t="s">
        <v>177</v>
      </c>
      <c r="D164" s="180" t="s">
        <v>173</v>
      </c>
      <c r="E164" s="184"/>
      <c r="F164" s="56"/>
      <c r="G164" s="172"/>
      <c r="H164" s="217">
        <v>0</v>
      </c>
      <c r="I164" s="172"/>
      <c r="J164" s="200"/>
      <c r="K164" s="172"/>
      <c r="L164" s="56">
        <f t="shared" si="23"/>
        <v>0</v>
      </c>
    </row>
    <row r="165" spans="3:12" s="35" customFormat="1" ht="15.75">
      <c r="C165" s="229" t="s">
        <v>578</v>
      </c>
      <c r="D165" s="320" t="s">
        <v>248</v>
      </c>
      <c r="E165" s="184"/>
      <c r="F165" s="322">
        <f>SUM(F166:F167)</f>
        <v>0</v>
      </c>
      <c r="G165" s="322">
        <f aca="true" t="shared" si="25" ref="G165:L165">SUM(G166:G167)</f>
        <v>0</v>
      </c>
      <c r="H165" s="322">
        <f t="shared" si="25"/>
        <v>0</v>
      </c>
      <c r="I165" s="322">
        <f t="shared" si="25"/>
        <v>0</v>
      </c>
      <c r="J165" s="322">
        <f t="shared" si="25"/>
        <v>0</v>
      </c>
      <c r="K165" s="322">
        <f t="shared" si="25"/>
        <v>0</v>
      </c>
      <c r="L165" s="322">
        <f t="shared" si="25"/>
        <v>0</v>
      </c>
    </row>
    <row r="166" spans="3:12" s="35" customFormat="1" ht="30">
      <c r="C166" s="319" t="s">
        <v>579</v>
      </c>
      <c r="D166" s="178" t="s">
        <v>33</v>
      </c>
      <c r="E166" s="184"/>
      <c r="F166" s="56">
        <v>0</v>
      </c>
      <c r="G166" s="172"/>
      <c r="H166" s="172">
        <v>0</v>
      </c>
      <c r="I166" s="172"/>
      <c r="J166" s="200">
        <v>0</v>
      </c>
      <c r="K166" s="172"/>
      <c r="L166" s="56">
        <f t="shared" si="23"/>
        <v>0</v>
      </c>
    </row>
    <row r="167" spans="3:12" s="35" customFormat="1" ht="15">
      <c r="C167" s="319" t="s">
        <v>580</v>
      </c>
      <c r="D167" s="321" t="s">
        <v>249</v>
      </c>
      <c r="E167" s="184"/>
      <c r="F167" s="56"/>
      <c r="G167" s="56"/>
      <c r="H167" s="56"/>
      <c r="I167" s="56"/>
      <c r="J167" s="57"/>
      <c r="K167" s="56"/>
      <c r="L167" s="56"/>
    </row>
    <row r="168" spans="3:12" s="35" customFormat="1" ht="15.75">
      <c r="C168" s="229" t="s">
        <v>578</v>
      </c>
      <c r="D168" s="179" t="s">
        <v>430</v>
      </c>
      <c r="E168" s="184"/>
      <c r="F168" s="44">
        <f>SUM(F169:F172)</f>
        <v>0</v>
      </c>
      <c r="G168" s="44">
        <f aca="true" t="shared" si="26" ref="G168:L168">SUM(G169:G172)</f>
        <v>0</v>
      </c>
      <c r="H168" s="44">
        <f t="shared" si="26"/>
        <v>0</v>
      </c>
      <c r="I168" s="44">
        <f t="shared" si="26"/>
        <v>0</v>
      </c>
      <c r="J168" s="44">
        <f t="shared" si="26"/>
        <v>0</v>
      </c>
      <c r="K168" s="44">
        <f t="shared" si="26"/>
        <v>0</v>
      </c>
      <c r="L168" s="44">
        <f t="shared" si="26"/>
        <v>0</v>
      </c>
    </row>
    <row r="169" spans="3:12" s="35" customFormat="1" ht="15.75">
      <c r="C169" s="230" t="s">
        <v>579</v>
      </c>
      <c r="D169" s="180" t="s">
        <v>1145</v>
      </c>
      <c r="E169" s="184"/>
      <c r="F169" s="44"/>
      <c r="G169" s="173"/>
      <c r="H169" s="173"/>
      <c r="I169" s="173"/>
      <c r="J169" s="200">
        <v>0</v>
      </c>
      <c r="K169" s="172"/>
      <c r="L169" s="56">
        <f t="shared" si="23"/>
        <v>0</v>
      </c>
    </row>
    <row r="170" spans="3:12" s="35" customFormat="1" ht="15">
      <c r="C170" s="230" t="s">
        <v>580</v>
      </c>
      <c r="D170" s="195" t="s">
        <v>174</v>
      </c>
      <c r="E170" s="184"/>
      <c r="F170" s="56"/>
      <c r="G170" s="172"/>
      <c r="H170" s="172"/>
      <c r="I170" s="172"/>
      <c r="J170" s="218">
        <v>0</v>
      </c>
      <c r="K170" s="172"/>
      <c r="L170" s="56">
        <f t="shared" si="23"/>
        <v>0</v>
      </c>
    </row>
    <row r="171" spans="3:12" s="35" customFormat="1" ht="15">
      <c r="C171" s="230" t="s">
        <v>581</v>
      </c>
      <c r="D171" s="180"/>
      <c r="E171" s="184"/>
      <c r="F171" s="56"/>
      <c r="G171" s="172"/>
      <c r="H171" s="172"/>
      <c r="I171" s="172"/>
      <c r="J171" s="218">
        <v>0</v>
      </c>
      <c r="K171" s="172"/>
      <c r="L171" s="56">
        <f t="shared" si="23"/>
        <v>0</v>
      </c>
    </row>
    <row r="172" spans="3:12" s="35" customFormat="1" ht="15">
      <c r="C172" s="230" t="s">
        <v>582</v>
      </c>
      <c r="D172" s="180"/>
      <c r="E172" s="184"/>
      <c r="F172" s="56"/>
      <c r="G172" s="172"/>
      <c r="H172" s="172"/>
      <c r="I172" s="172"/>
      <c r="J172" s="218">
        <v>0</v>
      </c>
      <c r="K172" s="172"/>
      <c r="L172" s="56">
        <f t="shared" si="23"/>
        <v>0</v>
      </c>
    </row>
    <row r="173" spans="3:12" s="33" customFormat="1" ht="15.75">
      <c r="C173" s="229" t="s">
        <v>876</v>
      </c>
      <c r="D173" s="179" t="s">
        <v>431</v>
      </c>
      <c r="E173" s="185"/>
      <c r="F173" s="44">
        <f>SUM(F174:F177)</f>
        <v>0</v>
      </c>
      <c r="G173" s="44">
        <f aca="true" t="shared" si="27" ref="G173:L173">SUM(G174:G177)</f>
        <v>0</v>
      </c>
      <c r="H173" s="44">
        <f t="shared" si="27"/>
        <v>0</v>
      </c>
      <c r="I173" s="44">
        <f t="shared" si="27"/>
        <v>0</v>
      </c>
      <c r="J173" s="44">
        <f t="shared" si="27"/>
        <v>0</v>
      </c>
      <c r="K173" s="44">
        <f t="shared" si="27"/>
        <v>0</v>
      </c>
      <c r="L173" s="44">
        <f t="shared" si="27"/>
        <v>0</v>
      </c>
    </row>
    <row r="174" spans="3:12" s="33" customFormat="1" ht="15.75">
      <c r="C174" s="230" t="s">
        <v>877</v>
      </c>
      <c r="D174" s="195"/>
      <c r="E174" s="185"/>
      <c r="F174" s="56"/>
      <c r="G174" s="172"/>
      <c r="H174" s="172"/>
      <c r="I174" s="172"/>
      <c r="J174" s="218">
        <v>0</v>
      </c>
      <c r="K174" s="172"/>
      <c r="L174" s="56">
        <f aca="true" t="shared" si="28" ref="L174:L180">F174+H174+J174</f>
        <v>0</v>
      </c>
    </row>
    <row r="175" spans="3:12" s="33" customFormat="1" ht="15.75">
      <c r="C175" s="230" t="s">
        <v>878</v>
      </c>
      <c r="D175" s="195"/>
      <c r="E175" s="185"/>
      <c r="F175" s="56"/>
      <c r="G175" s="172"/>
      <c r="H175" s="172"/>
      <c r="I175" s="172"/>
      <c r="J175" s="218">
        <v>0</v>
      </c>
      <c r="K175" s="172"/>
      <c r="L175" s="56">
        <f t="shared" si="28"/>
        <v>0</v>
      </c>
    </row>
    <row r="176" spans="3:12" s="33" customFormat="1" ht="15.75">
      <c r="C176" s="230" t="s">
        <v>879</v>
      </c>
      <c r="D176" s="195"/>
      <c r="E176" s="185"/>
      <c r="F176" s="56"/>
      <c r="G176" s="172"/>
      <c r="H176" s="172"/>
      <c r="I176" s="172"/>
      <c r="J176" s="218">
        <v>0</v>
      </c>
      <c r="K176" s="172"/>
      <c r="L176" s="56">
        <f t="shared" si="28"/>
        <v>0</v>
      </c>
    </row>
    <row r="177" spans="3:12" s="33" customFormat="1" ht="15.75">
      <c r="C177" s="230" t="s">
        <v>880</v>
      </c>
      <c r="D177" s="195"/>
      <c r="E177" s="185"/>
      <c r="F177" s="56"/>
      <c r="G177" s="172"/>
      <c r="H177" s="172"/>
      <c r="I177" s="172"/>
      <c r="J177" s="218">
        <v>0</v>
      </c>
      <c r="K177" s="172"/>
      <c r="L177" s="56">
        <f t="shared" si="28"/>
        <v>0</v>
      </c>
    </row>
    <row r="178" spans="3:12" s="33" customFormat="1" ht="15.75">
      <c r="C178" s="229" t="s">
        <v>881</v>
      </c>
      <c r="D178" s="179" t="s">
        <v>34</v>
      </c>
      <c r="E178" s="185"/>
      <c r="F178" s="44">
        <f>F179</f>
        <v>0</v>
      </c>
      <c r="G178" s="173"/>
      <c r="H178" s="173">
        <f>H179</f>
        <v>0</v>
      </c>
      <c r="I178" s="173"/>
      <c r="J178" s="201">
        <f>J179</f>
        <v>0</v>
      </c>
      <c r="K178" s="173"/>
      <c r="L178" s="44">
        <f t="shared" si="28"/>
        <v>0</v>
      </c>
    </row>
    <row r="179" spans="3:12" s="35" customFormat="1" ht="15">
      <c r="C179" s="230" t="s">
        <v>882</v>
      </c>
      <c r="D179" s="180"/>
      <c r="E179" s="184"/>
      <c r="F179" s="56">
        <v>0</v>
      </c>
      <c r="G179" s="172"/>
      <c r="H179" s="172">
        <v>0</v>
      </c>
      <c r="I179" s="172"/>
      <c r="J179" s="200">
        <v>0</v>
      </c>
      <c r="K179" s="172"/>
      <c r="L179" s="56">
        <f t="shared" si="28"/>
        <v>0</v>
      </c>
    </row>
    <row r="180" spans="3:12" s="33" customFormat="1" ht="15.75">
      <c r="C180" s="229" t="s">
        <v>883</v>
      </c>
      <c r="D180" s="180"/>
      <c r="E180" s="184"/>
      <c r="F180" s="56">
        <v>0</v>
      </c>
      <c r="G180" s="172"/>
      <c r="H180" s="172">
        <v>0</v>
      </c>
      <c r="I180" s="172"/>
      <c r="J180" s="200">
        <v>0</v>
      </c>
      <c r="K180" s="172"/>
      <c r="L180" s="56">
        <f t="shared" si="28"/>
        <v>0</v>
      </c>
    </row>
    <row r="181" spans="3:12" s="33" customFormat="1" ht="15.75">
      <c r="C181" s="229"/>
      <c r="D181" s="179"/>
      <c r="E181" s="185"/>
      <c r="F181" s="44"/>
      <c r="G181" s="173"/>
      <c r="H181" s="173"/>
      <c r="I181" s="173"/>
      <c r="J181" s="201"/>
      <c r="K181" s="173"/>
      <c r="L181" s="44"/>
    </row>
    <row r="182" spans="3:12" s="33" customFormat="1" ht="15.75">
      <c r="C182" s="280">
        <v>1.2</v>
      </c>
      <c r="D182" s="277" t="s">
        <v>432</v>
      </c>
      <c r="E182" s="183"/>
      <c r="F182" s="278">
        <f>F183+F190+F191+F197+F198+F220+F223+F238+F239+F240+F241+F242</f>
        <v>0</v>
      </c>
      <c r="G182" s="171"/>
      <c r="H182" s="171">
        <f>H183+H190+H191+H197+H198+H220+H223+H238+H239+H240+H241+H242</f>
        <v>0</v>
      </c>
      <c r="I182" s="171"/>
      <c r="J182" s="282">
        <f>J183+J190+J191+J197+J198+J220+J223+J238+J239+J240+J241+J242</f>
        <v>0</v>
      </c>
      <c r="K182" s="171"/>
      <c r="L182" s="278">
        <f>F182+H182+J182</f>
        <v>0</v>
      </c>
    </row>
    <row r="183" spans="3:12" s="33" customFormat="1" ht="15.75">
      <c r="C183" s="281" t="s">
        <v>884</v>
      </c>
      <c r="D183" s="277" t="s">
        <v>35</v>
      </c>
      <c r="E183" s="183"/>
      <c r="F183" s="278">
        <f>F184+F187+F189</f>
        <v>0</v>
      </c>
      <c r="G183" s="171"/>
      <c r="H183" s="171">
        <f>H184+H187+H189</f>
        <v>0</v>
      </c>
      <c r="I183" s="171"/>
      <c r="J183" s="282">
        <f>J184+J187+J189</f>
        <v>0</v>
      </c>
      <c r="K183" s="171"/>
      <c r="L183" s="278">
        <f>F183+H183+J183</f>
        <v>0</v>
      </c>
    </row>
    <row r="184" spans="3:12" s="33" customFormat="1" ht="15.75">
      <c r="C184" s="229" t="s">
        <v>885</v>
      </c>
      <c r="D184" s="180" t="s">
        <v>36</v>
      </c>
      <c r="E184" s="184"/>
      <c r="F184" s="56">
        <f>F185</f>
        <v>0</v>
      </c>
      <c r="G184" s="172"/>
      <c r="H184" s="172">
        <f>+H185</f>
        <v>0</v>
      </c>
      <c r="I184" s="172"/>
      <c r="J184" s="200">
        <f>J185</f>
        <v>0</v>
      </c>
      <c r="K184" s="172"/>
      <c r="L184" s="56">
        <f>F184+H184+J184</f>
        <v>0</v>
      </c>
    </row>
    <row r="185" spans="3:12" s="35" customFormat="1" ht="15">
      <c r="C185" s="230" t="s">
        <v>886</v>
      </c>
      <c r="D185" s="180" t="s">
        <v>1146</v>
      </c>
      <c r="E185" s="184"/>
      <c r="F185" s="56">
        <v>0</v>
      </c>
      <c r="G185" s="172"/>
      <c r="H185" s="172">
        <v>0</v>
      </c>
      <c r="I185" s="172"/>
      <c r="J185" s="200">
        <f>J186</f>
        <v>0</v>
      </c>
      <c r="K185" s="172"/>
      <c r="L185" s="56">
        <f>F185+H185+J185</f>
        <v>0</v>
      </c>
    </row>
    <row r="186" spans="3:12" s="35" customFormat="1" ht="15">
      <c r="C186" s="230" t="s">
        <v>887</v>
      </c>
      <c r="D186" s="180" t="s">
        <v>0</v>
      </c>
      <c r="E186" s="184"/>
      <c r="F186" s="56">
        <v>0</v>
      </c>
      <c r="G186" s="172"/>
      <c r="H186" s="172"/>
      <c r="I186" s="172"/>
      <c r="J186" s="200">
        <v>0</v>
      </c>
      <c r="K186" s="172"/>
      <c r="L186" s="56">
        <f>F186+H186+J186</f>
        <v>0</v>
      </c>
    </row>
    <row r="187" spans="3:12" s="33" customFormat="1" ht="15.75">
      <c r="C187" s="229" t="s">
        <v>888</v>
      </c>
      <c r="D187" s="180" t="s">
        <v>37</v>
      </c>
      <c r="E187" s="184"/>
      <c r="F187" s="56">
        <f>F188</f>
        <v>0</v>
      </c>
      <c r="G187" s="172"/>
      <c r="H187" s="172">
        <f>H188</f>
        <v>0</v>
      </c>
      <c r="I187" s="172"/>
      <c r="J187" s="200">
        <f>J188</f>
        <v>0</v>
      </c>
      <c r="K187" s="172"/>
      <c r="L187" s="56">
        <f aca="true" t="shared" si="29" ref="L187:L201">F187+H187+J187</f>
        <v>0</v>
      </c>
    </row>
    <row r="188" spans="3:12" s="33" customFormat="1" ht="15.75" hidden="1">
      <c r="C188" s="230" t="s">
        <v>498</v>
      </c>
      <c r="D188" s="180" t="s">
        <v>38</v>
      </c>
      <c r="E188" s="185"/>
      <c r="F188" s="56">
        <v>0</v>
      </c>
      <c r="G188" s="172"/>
      <c r="H188" s="172">
        <v>0</v>
      </c>
      <c r="I188" s="172"/>
      <c r="J188" s="200">
        <v>0</v>
      </c>
      <c r="K188" s="173"/>
      <c r="L188" s="56">
        <f t="shared" si="29"/>
        <v>0</v>
      </c>
    </row>
    <row r="189" spans="3:12" s="33" customFormat="1" ht="15.75">
      <c r="C189" s="229" t="s">
        <v>889</v>
      </c>
      <c r="D189" s="180" t="s">
        <v>402</v>
      </c>
      <c r="E189" s="185"/>
      <c r="F189" s="56">
        <v>0</v>
      </c>
      <c r="G189" s="172"/>
      <c r="H189" s="172">
        <v>0</v>
      </c>
      <c r="I189" s="172"/>
      <c r="J189" s="200">
        <v>0</v>
      </c>
      <c r="K189" s="172"/>
      <c r="L189" s="56">
        <f t="shared" si="29"/>
        <v>0</v>
      </c>
    </row>
    <row r="190" spans="3:12" s="33" customFormat="1" ht="15.75">
      <c r="C190" s="281" t="s">
        <v>890</v>
      </c>
      <c r="D190" s="277" t="s">
        <v>39</v>
      </c>
      <c r="E190" s="183"/>
      <c r="F190" s="278">
        <v>0</v>
      </c>
      <c r="G190" s="171"/>
      <c r="H190" s="171">
        <v>0</v>
      </c>
      <c r="I190" s="171"/>
      <c r="J190" s="282">
        <v>0</v>
      </c>
      <c r="K190" s="171"/>
      <c r="L190" s="278">
        <f t="shared" si="29"/>
        <v>0</v>
      </c>
    </row>
    <row r="191" spans="3:12" s="33" customFormat="1" ht="15.75">
      <c r="C191" s="281" t="s">
        <v>891</v>
      </c>
      <c r="D191" s="277" t="s">
        <v>401</v>
      </c>
      <c r="E191" s="183"/>
      <c r="F191" s="278">
        <f>F192+F196</f>
        <v>0</v>
      </c>
      <c r="G191" s="171"/>
      <c r="H191" s="171">
        <f>H192+H196</f>
        <v>0</v>
      </c>
      <c r="I191" s="171"/>
      <c r="J191" s="282">
        <f>J192+J196</f>
        <v>0</v>
      </c>
      <c r="K191" s="171"/>
      <c r="L191" s="278">
        <f t="shared" si="29"/>
        <v>0</v>
      </c>
    </row>
    <row r="192" spans="3:12" s="33" customFormat="1" ht="15.75">
      <c r="C192" s="190" t="s">
        <v>892</v>
      </c>
      <c r="D192" s="179" t="s">
        <v>433</v>
      </c>
      <c r="E192" s="185"/>
      <c r="F192" s="44">
        <f>F193+F194+F195</f>
        <v>0</v>
      </c>
      <c r="G192" s="173"/>
      <c r="H192" s="173">
        <f>H193+H194+H195</f>
        <v>0</v>
      </c>
      <c r="I192" s="173"/>
      <c r="J192" s="201">
        <f>J193+J194+J195</f>
        <v>0</v>
      </c>
      <c r="K192" s="173"/>
      <c r="L192" s="44">
        <f t="shared" si="29"/>
        <v>0</v>
      </c>
    </row>
    <row r="193" spans="3:12" s="33" customFormat="1" ht="16.5" customHeight="1">
      <c r="C193" s="191" t="s">
        <v>893</v>
      </c>
      <c r="D193" s="180" t="s">
        <v>434</v>
      </c>
      <c r="E193" s="185"/>
      <c r="F193" s="56">
        <v>0</v>
      </c>
      <c r="G193" s="172"/>
      <c r="H193" s="172">
        <v>0</v>
      </c>
      <c r="I193" s="172"/>
      <c r="J193" s="200">
        <v>0</v>
      </c>
      <c r="K193" s="172"/>
      <c r="L193" s="56">
        <f t="shared" si="29"/>
        <v>0</v>
      </c>
    </row>
    <row r="194" spans="3:12" s="33" customFormat="1" ht="0.75" customHeight="1" hidden="1">
      <c r="C194" s="191" t="s">
        <v>40</v>
      </c>
      <c r="D194" s="180" t="s">
        <v>474</v>
      </c>
      <c r="E194" s="185"/>
      <c r="F194" s="56">
        <v>0</v>
      </c>
      <c r="G194" s="172"/>
      <c r="H194" s="172">
        <v>0</v>
      </c>
      <c r="I194" s="172"/>
      <c r="J194" s="200">
        <v>0</v>
      </c>
      <c r="K194" s="172"/>
      <c r="L194" s="56">
        <f t="shared" si="29"/>
        <v>0</v>
      </c>
    </row>
    <row r="195" spans="3:12" s="33" customFormat="1" ht="0.75" customHeight="1" hidden="1">
      <c r="C195" s="191" t="s">
        <v>41</v>
      </c>
      <c r="D195" s="180" t="s">
        <v>435</v>
      </c>
      <c r="E195" s="185"/>
      <c r="F195" s="56">
        <v>0</v>
      </c>
      <c r="G195" s="172"/>
      <c r="H195" s="172">
        <v>0</v>
      </c>
      <c r="I195" s="172"/>
      <c r="J195" s="200">
        <v>0</v>
      </c>
      <c r="K195" s="172"/>
      <c r="L195" s="56">
        <f t="shared" si="29"/>
        <v>0</v>
      </c>
    </row>
    <row r="196" spans="3:12" s="33" customFormat="1" ht="15.75">
      <c r="C196" s="190" t="s">
        <v>894</v>
      </c>
      <c r="D196" s="179" t="s">
        <v>42</v>
      </c>
      <c r="E196" s="185"/>
      <c r="F196" s="56">
        <v>0</v>
      </c>
      <c r="G196" s="172"/>
      <c r="H196" s="172">
        <v>0</v>
      </c>
      <c r="I196" s="172"/>
      <c r="J196" s="200">
        <v>0</v>
      </c>
      <c r="K196" s="172"/>
      <c r="L196" s="56">
        <f t="shared" si="29"/>
        <v>0</v>
      </c>
    </row>
    <row r="197" spans="3:12" s="33" customFormat="1" ht="15.75">
      <c r="C197" s="281" t="s">
        <v>895</v>
      </c>
      <c r="D197" s="277" t="s">
        <v>400</v>
      </c>
      <c r="E197" s="183"/>
      <c r="F197" s="278">
        <v>0</v>
      </c>
      <c r="G197" s="171"/>
      <c r="H197" s="171">
        <v>0</v>
      </c>
      <c r="I197" s="171"/>
      <c r="J197" s="282">
        <v>0</v>
      </c>
      <c r="K197" s="171"/>
      <c r="L197" s="278">
        <f t="shared" si="29"/>
        <v>0</v>
      </c>
    </row>
    <row r="198" spans="3:12" s="33" customFormat="1" ht="15.75">
      <c r="C198" s="281" t="s">
        <v>896</v>
      </c>
      <c r="D198" s="277" t="s">
        <v>436</v>
      </c>
      <c r="E198" s="183"/>
      <c r="F198" s="278">
        <f>F199+F202+F218+F219</f>
        <v>0</v>
      </c>
      <c r="G198" s="278">
        <f aca="true" t="shared" si="30" ref="G198:L198">G199+G202+G218+G219</f>
        <v>0</v>
      </c>
      <c r="H198" s="278">
        <f t="shared" si="30"/>
        <v>0</v>
      </c>
      <c r="I198" s="278">
        <f t="shared" si="30"/>
        <v>0</v>
      </c>
      <c r="J198" s="278">
        <f t="shared" si="30"/>
        <v>0</v>
      </c>
      <c r="K198" s="278">
        <f t="shared" si="30"/>
        <v>0</v>
      </c>
      <c r="L198" s="278">
        <f t="shared" si="30"/>
        <v>0</v>
      </c>
    </row>
    <row r="199" spans="3:12" s="33" customFormat="1" ht="15.75">
      <c r="C199" s="190" t="s">
        <v>897</v>
      </c>
      <c r="D199" s="179" t="s">
        <v>536</v>
      </c>
      <c r="E199" s="185"/>
      <c r="F199" s="44">
        <f>F200+F201</f>
        <v>0</v>
      </c>
      <c r="G199" s="173"/>
      <c r="H199" s="173">
        <f>H200+H201</f>
        <v>0</v>
      </c>
      <c r="I199" s="173"/>
      <c r="J199" s="201">
        <f>+J200+J201</f>
        <v>0</v>
      </c>
      <c r="K199" s="173"/>
      <c r="L199" s="44">
        <f t="shared" si="29"/>
        <v>0</v>
      </c>
    </row>
    <row r="200" spans="3:12" s="35" customFormat="1" ht="15">
      <c r="C200" s="191" t="s">
        <v>898</v>
      </c>
      <c r="D200" s="180" t="s">
        <v>43</v>
      </c>
      <c r="E200" s="184"/>
      <c r="F200" s="56">
        <v>0</v>
      </c>
      <c r="G200" s="172"/>
      <c r="H200" s="172">
        <v>0</v>
      </c>
      <c r="I200" s="172"/>
      <c r="J200" s="200">
        <v>0</v>
      </c>
      <c r="K200" s="172"/>
      <c r="L200" s="56">
        <f t="shared" si="29"/>
        <v>0</v>
      </c>
    </row>
    <row r="201" spans="3:12" s="35" customFormat="1" ht="15">
      <c r="C201" s="191" t="s">
        <v>899</v>
      </c>
      <c r="D201" s="180" t="s">
        <v>44</v>
      </c>
      <c r="E201" s="184"/>
      <c r="F201" s="56">
        <f>F202+F218+F219</f>
        <v>0</v>
      </c>
      <c r="G201" s="172"/>
      <c r="H201" s="172">
        <v>0</v>
      </c>
      <c r="I201" s="172"/>
      <c r="J201" s="200">
        <v>0</v>
      </c>
      <c r="K201" s="172"/>
      <c r="L201" s="56">
        <f t="shared" si="29"/>
        <v>0</v>
      </c>
    </row>
    <row r="202" spans="3:12" s="33" customFormat="1" ht="15.75">
      <c r="C202" s="229" t="s">
        <v>901</v>
      </c>
      <c r="D202" s="179" t="s">
        <v>45</v>
      </c>
      <c r="E202" s="185"/>
      <c r="F202" s="44">
        <f>F203+F204</f>
        <v>0</v>
      </c>
      <c r="G202" s="44">
        <f aca="true" t="shared" si="31" ref="G202:L202">G203+G204</f>
        <v>0</v>
      </c>
      <c r="H202" s="44">
        <f t="shared" si="31"/>
        <v>0</v>
      </c>
      <c r="I202" s="44">
        <f t="shared" si="31"/>
        <v>0</v>
      </c>
      <c r="J202" s="44">
        <f t="shared" si="31"/>
        <v>0</v>
      </c>
      <c r="K202" s="44">
        <f t="shared" si="31"/>
        <v>0</v>
      </c>
      <c r="L202" s="44">
        <f t="shared" si="31"/>
        <v>0</v>
      </c>
    </row>
    <row r="203" spans="3:12" s="35" customFormat="1" ht="15">
      <c r="C203" s="230" t="s">
        <v>902</v>
      </c>
      <c r="D203" s="180" t="s">
        <v>46</v>
      </c>
      <c r="E203" s="184"/>
      <c r="F203" s="56">
        <v>0</v>
      </c>
      <c r="G203" s="172"/>
      <c r="H203" s="172">
        <v>0</v>
      </c>
      <c r="I203" s="172"/>
      <c r="J203" s="200">
        <v>0</v>
      </c>
      <c r="K203" s="172"/>
      <c r="L203" s="56">
        <f aca="true" t="shared" si="32" ref="L203:L219">F203+H203+J203</f>
        <v>0</v>
      </c>
    </row>
    <row r="204" spans="3:12" s="33" customFormat="1" ht="15.75">
      <c r="C204" s="229" t="s">
        <v>903</v>
      </c>
      <c r="D204" s="179" t="s">
        <v>47</v>
      </c>
      <c r="E204" s="185"/>
      <c r="F204" s="44">
        <f>F205+F216+F217</f>
        <v>0</v>
      </c>
      <c r="G204" s="44">
        <f aca="true" t="shared" si="33" ref="G204:L204">G205+G216+G217</f>
        <v>0</v>
      </c>
      <c r="H204" s="44">
        <f t="shared" si="33"/>
        <v>0</v>
      </c>
      <c r="I204" s="44">
        <f t="shared" si="33"/>
        <v>0</v>
      </c>
      <c r="J204" s="44">
        <f t="shared" si="33"/>
        <v>0</v>
      </c>
      <c r="K204" s="44">
        <f t="shared" si="33"/>
        <v>0</v>
      </c>
      <c r="L204" s="44">
        <f t="shared" si="33"/>
        <v>0</v>
      </c>
    </row>
    <row r="205" spans="3:12" s="35" customFormat="1" ht="15.75">
      <c r="C205" s="229" t="s">
        <v>904</v>
      </c>
      <c r="D205" s="182" t="s">
        <v>48</v>
      </c>
      <c r="E205" s="185"/>
      <c r="F205" s="44">
        <f>F206+F208+F211+F212+F213+F214+F215</f>
        <v>0</v>
      </c>
      <c r="G205" s="44">
        <f aca="true" t="shared" si="34" ref="G205:L205">G206+G208+G211+G212+G213+G214+G215</f>
        <v>0</v>
      </c>
      <c r="H205" s="44">
        <f t="shared" si="34"/>
        <v>0</v>
      </c>
      <c r="I205" s="44">
        <f t="shared" si="34"/>
        <v>0</v>
      </c>
      <c r="J205" s="44">
        <f t="shared" si="34"/>
        <v>0</v>
      </c>
      <c r="K205" s="44">
        <f t="shared" si="34"/>
        <v>0</v>
      </c>
      <c r="L205" s="44">
        <f t="shared" si="34"/>
        <v>0</v>
      </c>
    </row>
    <row r="206" spans="3:12" s="35" customFormat="1" ht="15.75">
      <c r="C206" s="229" t="s">
        <v>905</v>
      </c>
      <c r="D206" s="179" t="s">
        <v>49</v>
      </c>
      <c r="E206" s="185"/>
      <c r="F206" s="44">
        <f>+F207</f>
        <v>0</v>
      </c>
      <c r="G206" s="44">
        <f aca="true" t="shared" si="35" ref="G206:L206">+G207</f>
        <v>0</v>
      </c>
      <c r="H206" s="44">
        <f t="shared" si="35"/>
        <v>0</v>
      </c>
      <c r="I206" s="44">
        <f t="shared" si="35"/>
        <v>0</v>
      </c>
      <c r="J206" s="44">
        <f t="shared" si="35"/>
        <v>0</v>
      </c>
      <c r="K206" s="44">
        <f t="shared" si="35"/>
        <v>0</v>
      </c>
      <c r="L206" s="44">
        <f t="shared" si="35"/>
        <v>0</v>
      </c>
    </row>
    <row r="207" spans="3:12" s="35" customFormat="1" ht="15">
      <c r="C207" s="230" t="s">
        <v>907</v>
      </c>
      <c r="D207" s="180" t="s">
        <v>51</v>
      </c>
      <c r="E207" s="184"/>
      <c r="F207" s="56">
        <v>0</v>
      </c>
      <c r="G207" s="172"/>
      <c r="H207" s="172">
        <v>0</v>
      </c>
      <c r="I207" s="172"/>
      <c r="J207" s="200">
        <v>0</v>
      </c>
      <c r="K207" s="172"/>
      <c r="L207" s="56">
        <f t="shared" si="32"/>
        <v>0</v>
      </c>
    </row>
    <row r="208" spans="3:12" s="33" customFormat="1" ht="15.75">
      <c r="C208" s="229" t="s">
        <v>906</v>
      </c>
      <c r="D208" s="179" t="s">
        <v>52</v>
      </c>
      <c r="E208" s="185"/>
      <c r="F208" s="44">
        <f>F209+F210</f>
        <v>0</v>
      </c>
      <c r="G208" s="173"/>
      <c r="H208" s="173">
        <v>0</v>
      </c>
      <c r="I208" s="173"/>
      <c r="J208" s="201">
        <f>J209+J210</f>
        <v>0</v>
      </c>
      <c r="K208" s="173"/>
      <c r="L208" s="44">
        <f t="shared" si="32"/>
        <v>0</v>
      </c>
    </row>
    <row r="209" spans="3:12" s="35" customFormat="1" ht="15">
      <c r="C209" s="230" t="s">
        <v>908</v>
      </c>
      <c r="D209" s="180" t="s">
        <v>53</v>
      </c>
      <c r="E209" s="184"/>
      <c r="F209" s="56">
        <v>0</v>
      </c>
      <c r="G209" s="172"/>
      <c r="H209" s="172">
        <v>0</v>
      </c>
      <c r="I209" s="172"/>
      <c r="J209" s="200">
        <v>0</v>
      </c>
      <c r="K209" s="172"/>
      <c r="L209" s="56">
        <f t="shared" si="32"/>
        <v>0</v>
      </c>
    </row>
    <row r="210" spans="3:12" s="35" customFormat="1" ht="15">
      <c r="C210" s="230" t="s">
        <v>909</v>
      </c>
      <c r="D210" s="180" t="s">
        <v>54</v>
      </c>
      <c r="E210" s="184"/>
      <c r="F210" s="56">
        <v>0</v>
      </c>
      <c r="G210" s="172"/>
      <c r="H210" s="172">
        <v>0</v>
      </c>
      <c r="I210" s="172"/>
      <c r="J210" s="200">
        <v>0</v>
      </c>
      <c r="K210" s="172"/>
      <c r="L210" s="56">
        <f t="shared" si="32"/>
        <v>0</v>
      </c>
    </row>
    <row r="211" spans="3:12" s="35" customFormat="1" ht="15">
      <c r="C211" s="230" t="s">
        <v>910</v>
      </c>
      <c r="D211" s="180" t="s">
        <v>55</v>
      </c>
      <c r="E211" s="184"/>
      <c r="F211" s="56">
        <v>0</v>
      </c>
      <c r="G211" s="172"/>
      <c r="H211" s="172">
        <v>0</v>
      </c>
      <c r="I211" s="172"/>
      <c r="J211" s="200">
        <v>0</v>
      </c>
      <c r="K211" s="172"/>
      <c r="L211" s="56">
        <f t="shared" si="32"/>
        <v>0</v>
      </c>
    </row>
    <row r="212" spans="3:12" s="35" customFormat="1" ht="15">
      <c r="C212" s="230" t="s">
        <v>912</v>
      </c>
      <c r="D212" s="180" t="s">
        <v>56</v>
      </c>
      <c r="E212" s="184"/>
      <c r="F212" s="56">
        <v>0</v>
      </c>
      <c r="G212" s="172"/>
      <c r="H212" s="251"/>
      <c r="I212" s="172"/>
      <c r="J212" s="200">
        <v>0</v>
      </c>
      <c r="K212" s="172"/>
      <c r="L212" s="56">
        <f t="shared" si="32"/>
        <v>0</v>
      </c>
    </row>
    <row r="213" spans="3:12" s="33" customFormat="1" ht="15.75">
      <c r="C213" s="230" t="s">
        <v>911</v>
      </c>
      <c r="D213" s="180" t="s">
        <v>57</v>
      </c>
      <c r="E213" s="185"/>
      <c r="F213" s="56">
        <v>0</v>
      </c>
      <c r="G213" s="172"/>
      <c r="H213" s="172">
        <v>0</v>
      </c>
      <c r="I213" s="172"/>
      <c r="J213" s="200">
        <v>0</v>
      </c>
      <c r="K213" s="172"/>
      <c r="L213" s="56">
        <f t="shared" si="32"/>
        <v>0</v>
      </c>
    </row>
    <row r="214" spans="3:12" s="33" customFormat="1" ht="15.75">
      <c r="C214" s="230" t="s">
        <v>913</v>
      </c>
      <c r="D214" s="180" t="s">
        <v>58</v>
      </c>
      <c r="E214" s="185"/>
      <c r="F214" s="56">
        <v>0</v>
      </c>
      <c r="G214" s="172"/>
      <c r="H214" s="172">
        <v>0</v>
      </c>
      <c r="I214" s="172"/>
      <c r="J214" s="200">
        <v>0</v>
      </c>
      <c r="K214" s="172"/>
      <c r="L214" s="56">
        <f t="shared" si="32"/>
        <v>0</v>
      </c>
    </row>
    <row r="215" spans="3:12" s="35" customFormat="1" ht="15">
      <c r="C215" s="230" t="s">
        <v>1069</v>
      </c>
      <c r="D215" s="180" t="s">
        <v>59</v>
      </c>
      <c r="E215" s="184"/>
      <c r="F215" s="56">
        <v>0</v>
      </c>
      <c r="G215" s="172"/>
      <c r="H215" s="172">
        <v>0</v>
      </c>
      <c r="I215" s="172"/>
      <c r="J215" s="200">
        <v>0</v>
      </c>
      <c r="K215" s="172"/>
      <c r="L215" s="56">
        <f t="shared" si="32"/>
        <v>0</v>
      </c>
    </row>
    <row r="216" spans="3:12" s="35" customFormat="1" ht="30">
      <c r="C216" s="229" t="s">
        <v>1070</v>
      </c>
      <c r="D216" s="178" t="s">
        <v>60</v>
      </c>
      <c r="E216" s="184"/>
      <c r="F216" s="56">
        <v>0</v>
      </c>
      <c r="G216" s="172"/>
      <c r="H216" s="172">
        <v>0</v>
      </c>
      <c r="I216" s="172"/>
      <c r="J216" s="200">
        <v>0</v>
      </c>
      <c r="K216" s="172"/>
      <c r="L216" s="56">
        <f t="shared" si="32"/>
        <v>0</v>
      </c>
    </row>
    <row r="217" spans="3:12" s="35" customFormat="1" ht="15.75">
      <c r="C217" s="229" t="s">
        <v>1071</v>
      </c>
      <c r="D217" s="180" t="s">
        <v>61</v>
      </c>
      <c r="E217" s="184"/>
      <c r="F217" s="56">
        <v>0</v>
      </c>
      <c r="G217" s="172"/>
      <c r="H217" s="172">
        <v>0</v>
      </c>
      <c r="I217" s="172"/>
      <c r="J217" s="200">
        <v>0</v>
      </c>
      <c r="K217" s="172"/>
      <c r="L217" s="56">
        <f t="shared" si="32"/>
        <v>0</v>
      </c>
    </row>
    <row r="218" spans="3:12" s="35" customFormat="1" ht="15.75">
      <c r="C218" s="229" t="s">
        <v>900</v>
      </c>
      <c r="D218" s="180" t="s">
        <v>62</v>
      </c>
      <c r="E218" s="184"/>
      <c r="F218" s="56">
        <v>0</v>
      </c>
      <c r="G218" s="172"/>
      <c r="H218" s="172">
        <v>0</v>
      </c>
      <c r="I218" s="172"/>
      <c r="J218" s="200">
        <v>0</v>
      </c>
      <c r="K218" s="172"/>
      <c r="L218" s="56">
        <f t="shared" si="32"/>
        <v>0</v>
      </c>
    </row>
    <row r="219" spans="3:12" s="35" customFormat="1" ht="15.75">
      <c r="C219" s="229" t="s">
        <v>1072</v>
      </c>
      <c r="D219" s="180" t="s">
        <v>438</v>
      </c>
      <c r="E219" s="184"/>
      <c r="F219" s="56">
        <v>0</v>
      </c>
      <c r="G219" s="172"/>
      <c r="H219" s="172">
        <v>0</v>
      </c>
      <c r="I219" s="172"/>
      <c r="J219" s="200">
        <v>0</v>
      </c>
      <c r="K219" s="172"/>
      <c r="L219" s="56">
        <f t="shared" si="32"/>
        <v>0</v>
      </c>
    </row>
    <row r="220" spans="3:12" s="33" customFormat="1" ht="15.75">
      <c r="C220" s="281" t="s">
        <v>1073</v>
      </c>
      <c r="D220" s="277" t="s">
        <v>439</v>
      </c>
      <c r="E220" s="183"/>
      <c r="F220" s="278">
        <f>F221+F222</f>
        <v>0</v>
      </c>
      <c r="G220" s="171"/>
      <c r="H220" s="171">
        <f>H221+H222</f>
        <v>0</v>
      </c>
      <c r="I220" s="171"/>
      <c r="J220" s="282">
        <f>J221+J222</f>
        <v>0</v>
      </c>
      <c r="K220" s="171"/>
      <c r="L220" s="283">
        <f aca="true" t="shared" si="36" ref="L220:L229">F220+H220+J220</f>
        <v>0</v>
      </c>
    </row>
    <row r="221" spans="3:12" s="35" customFormat="1" ht="15">
      <c r="C221" s="230" t="s">
        <v>1074</v>
      </c>
      <c r="D221" s="180" t="s">
        <v>483</v>
      </c>
      <c r="E221" s="184"/>
      <c r="F221" s="56">
        <v>0</v>
      </c>
      <c r="G221" s="172"/>
      <c r="H221" s="172">
        <v>0</v>
      </c>
      <c r="I221" s="172"/>
      <c r="J221" s="200">
        <v>0</v>
      </c>
      <c r="K221" s="172"/>
      <c r="L221" s="205">
        <f t="shared" si="36"/>
        <v>0</v>
      </c>
    </row>
    <row r="222" spans="3:12" s="35" customFormat="1" ht="15">
      <c r="C222" s="230" t="s">
        <v>1075</v>
      </c>
      <c r="D222" s="180" t="s">
        <v>460</v>
      </c>
      <c r="E222" s="184"/>
      <c r="F222" s="56">
        <v>0</v>
      </c>
      <c r="G222" s="172"/>
      <c r="H222" s="172">
        <v>0</v>
      </c>
      <c r="I222" s="172"/>
      <c r="J222" s="200">
        <v>0</v>
      </c>
      <c r="K222" s="172"/>
      <c r="L222" s="205">
        <f t="shared" si="36"/>
        <v>0</v>
      </c>
    </row>
    <row r="223" spans="3:12" s="33" customFormat="1" ht="15.75">
      <c r="C223" s="281" t="s">
        <v>1076</v>
      </c>
      <c r="D223" s="277" t="s">
        <v>399</v>
      </c>
      <c r="E223" s="183"/>
      <c r="F223" s="278">
        <f>F224+F225</f>
        <v>0</v>
      </c>
      <c r="G223" s="171"/>
      <c r="H223" s="171">
        <f>H224+H225</f>
        <v>0</v>
      </c>
      <c r="I223" s="171"/>
      <c r="J223" s="282">
        <f>J224+J225</f>
        <v>0</v>
      </c>
      <c r="K223" s="171"/>
      <c r="L223" s="283">
        <f t="shared" si="36"/>
        <v>0</v>
      </c>
    </row>
    <row r="224" spans="3:12" s="35" customFormat="1" ht="15">
      <c r="C224" s="191" t="s">
        <v>1077</v>
      </c>
      <c r="D224" s="180" t="s">
        <v>63</v>
      </c>
      <c r="E224" s="184"/>
      <c r="F224" s="56">
        <v>0</v>
      </c>
      <c r="G224" s="172"/>
      <c r="H224" s="172">
        <v>0</v>
      </c>
      <c r="I224" s="172"/>
      <c r="J224" s="200">
        <v>0</v>
      </c>
      <c r="K224" s="172"/>
      <c r="L224" s="205">
        <f t="shared" si="36"/>
        <v>0</v>
      </c>
    </row>
    <row r="225" spans="3:12" s="35" customFormat="1" ht="15.75">
      <c r="C225" s="190" t="s">
        <v>1078</v>
      </c>
      <c r="D225" s="179" t="s">
        <v>64</v>
      </c>
      <c r="E225" s="185"/>
      <c r="F225" s="44">
        <f>F226+F237</f>
        <v>0</v>
      </c>
      <c r="G225" s="173"/>
      <c r="H225" s="173">
        <f>H226+H237</f>
        <v>0</v>
      </c>
      <c r="I225" s="173"/>
      <c r="J225" s="201">
        <f>J226+J237</f>
        <v>0</v>
      </c>
      <c r="K225" s="172"/>
      <c r="L225" s="188">
        <f t="shared" si="36"/>
        <v>0</v>
      </c>
    </row>
    <row r="226" spans="1:12" s="35" customFormat="1" ht="15.75">
      <c r="A226" s="33"/>
      <c r="B226" s="33"/>
      <c r="C226" s="190" t="s">
        <v>1079</v>
      </c>
      <c r="D226" s="179" t="s">
        <v>65</v>
      </c>
      <c r="E226" s="185"/>
      <c r="F226" s="44">
        <f>F227+F229+F232+F233+F234+F235+F236</f>
        <v>0</v>
      </c>
      <c r="G226" s="173"/>
      <c r="H226" s="173">
        <f>H227+H229+H232+H233+H234+H235+H236</f>
        <v>0</v>
      </c>
      <c r="I226" s="173"/>
      <c r="J226" s="201">
        <f>J227+J229+J232+J233+J234+J235+J236</f>
        <v>0</v>
      </c>
      <c r="K226" s="173"/>
      <c r="L226" s="188">
        <f t="shared" si="36"/>
        <v>0</v>
      </c>
    </row>
    <row r="227" spans="3:12" s="58" customFormat="1" ht="31.5">
      <c r="C227" s="190" t="s">
        <v>1080</v>
      </c>
      <c r="D227" s="182" t="s">
        <v>66</v>
      </c>
      <c r="E227" s="186"/>
      <c r="F227" s="188">
        <f>+F228</f>
        <v>0</v>
      </c>
      <c r="G227" s="176"/>
      <c r="H227" s="175">
        <f>+H228</f>
        <v>0</v>
      </c>
      <c r="I227" s="175"/>
      <c r="J227" s="203">
        <f>J228</f>
        <v>0</v>
      </c>
      <c r="K227" s="175"/>
      <c r="L227" s="188">
        <f t="shared" si="36"/>
        <v>0</v>
      </c>
    </row>
    <row r="228" spans="3:12" s="35" customFormat="1" ht="30">
      <c r="C228" s="191" t="s">
        <v>1081</v>
      </c>
      <c r="D228" s="178" t="s">
        <v>67</v>
      </c>
      <c r="E228" s="184"/>
      <c r="F228" s="56">
        <v>0</v>
      </c>
      <c r="G228" s="172"/>
      <c r="H228" s="172">
        <v>0</v>
      </c>
      <c r="I228" s="172"/>
      <c r="J228" s="200">
        <v>0</v>
      </c>
      <c r="K228" s="172"/>
      <c r="L228" s="205">
        <f t="shared" si="36"/>
        <v>0</v>
      </c>
    </row>
    <row r="229" spans="3:12" s="58" customFormat="1" ht="15.75">
      <c r="C229" s="229" t="s">
        <v>1082</v>
      </c>
      <c r="D229" s="182" t="s">
        <v>68</v>
      </c>
      <c r="E229" s="186"/>
      <c r="F229" s="189">
        <f>F230+F231</f>
        <v>0</v>
      </c>
      <c r="G229" s="177"/>
      <c r="H229" s="177">
        <f>H230+H231</f>
        <v>0</v>
      </c>
      <c r="I229" s="177"/>
      <c r="J229" s="204">
        <f>J230+J231</f>
        <v>0</v>
      </c>
      <c r="K229" s="177"/>
      <c r="L229" s="189">
        <f t="shared" si="36"/>
        <v>0</v>
      </c>
    </row>
    <row r="230" spans="3:12" s="35" customFormat="1" ht="30">
      <c r="C230" s="230" t="s">
        <v>1083</v>
      </c>
      <c r="D230" s="178" t="s">
        <v>69</v>
      </c>
      <c r="E230" s="184"/>
      <c r="F230" s="56">
        <v>0</v>
      </c>
      <c r="G230" s="172"/>
      <c r="H230" s="172">
        <v>0</v>
      </c>
      <c r="I230" s="172"/>
      <c r="J230" s="200">
        <v>0</v>
      </c>
      <c r="K230" s="172"/>
      <c r="L230" s="206">
        <f aca="true" t="shared" si="37" ref="L230:L242">F230+H230+J230</f>
        <v>0</v>
      </c>
    </row>
    <row r="231" spans="3:12" s="35" customFormat="1" ht="15">
      <c r="C231" s="230" t="s">
        <v>1084</v>
      </c>
      <c r="D231" s="178" t="s">
        <v>70</v>
      </c>
      <c r="E231" s="184"/>
      <c r="F231" s="56">
        <v>0</v>
      </c>
      <c r="G231" s="172"/>
      <c r="H231" s="172">
        <v>0</v>
      </c>
      <c r="I231" s="172"/>
      <c r="J231" s="200">
        <v>0</v>
      </c>
      <c r="K231" s="172"/>
      <c r="L231" s="206">
        <f t="shared" si="37"/>
        <v>0</v>
      </c>
    </row>
    <row r="232" spans="3:12" s="35" customFormat="1" ht="30">
      <c r="C232" s="229" t="s">
        <v>1085</v>
      </c>
      <c r="D232" s="178" t="s">
        <v>71</v>
      </c>
      <c r="E232" s="184"/>
      <c r="F232" s="56">
        <v>0</v>
      </c>
      <c r="G232" s="172"/>
      <c r="H232" s="172">
        <v>0</v>
      </c>
      <c r="I232" s="172"/>
      <c r="J232" s="200">
        <v>0</v>
      </c>
      <c r="K232" s="172"/>
      <c r="L232" s="56">
        <f t="shared" si="37"/>
        <v>0</v>
      </c>
    </row>
    <row r="233" spans="3:12" s="35" customFormat="1" ht="30">
      <c r="C233" s="229" t="s">
        <v>1089</v>
      </c>
      <c r="D233" s="178" t="s">
        <v>72</v>
      </c>
      <c r="E233" s="184"/>
      <c r="F233" s="56">
        <v>0</v>
      </c>
      <c r="G233" s="172"/>
      <c r="H233" s="172">
        <v>0</v>
      </c>
      <c r="I233" s="172"/>
      <c r="J233" s="200">
        <v>0</v>
      </c>
      <c r="K233" s="172"/>
      <c r="L233" s="56">
        <f t="shared" si="37"/>
        <v>0</v>
      </c>
    </row>
    <row r="234" spans="3:12" s="33" customFormat="1" ht="18.75" customHeight="1">
      <c r="C234" s="229" t="s">
        <v>1086</v>
      </c>
      <c r="D234" s="180" t="s">
        <v>73</v>
      </c>
      <c r="E234" s="185"/>
      <c r="F234" s="56">
        <v>0</v>
      </c>
      <c r="G234" s="172"/>
      <c r="H234" s="172">
        <v>0</v>
      </c>
      <c r="I234" s="172"/>
      <c r="J234" s="200">
        <v>0</v>
      </c>
      <c r="K234" s="172"/>
      <c r="L234" s="56">
        <f t="shared" si="37"/>
        <v>0</v>
      </c>
    </row>
    <row r="235" spans="3:12" s="35" customFormat="1" ht="20.25" customHeight="1">
      <c r="C235" s="229" t="s">
        <v>1087</v>
      </c>
      <c r="D235" s="180" t="s">
        <v>74</v>
      </c>
      <c r="E235" s="184"/>
      <c r="F235" s="56">
        <v>0</v>
      </c>
      <c r="G235" s="172"/>
      <c r="H235" s="172">
        <v>0</v>
      </c>
      <c r="I235" s="172"/>
      <c r="J235" s="200">
        <v>0</v>
      </c>
      <c r="K235" s="172"/>
      <c r="L235" s="56">
        <f t="shared" si="37"/>
        <v>0</v>
      </c>
    </row>
    <row r="236" spans="3:12" s="35" customFormat="1" ht="30">
      <c r="C236" s="229" t="s">
        <v>1088</v>
      </c>
      <c r="D236" s="178" t="s">
        <v>75</v>
      </c>
      <c r="E236" s="184"/>
      <c r="F236" s="56">
        <v>0</v>
      </c>
      <c r="G236" s="172"/>
      <c r="H236" s="172">
        <v>0</v>
      </c>
      <c r="I236" s="172"/>
      <c r="J236" s="200">
        <v>0</v>
      </c>
      <c r="K236" s="172"/>
      <c r="L236" s="56">
        <f>F236+H236+J236</f>
        <v>0</v>
      </c>
    </row>
    <row r="237" spans="3:12" s="35" customFormat="1" ht="15.75">
      <c r="C237" s="190" t="s">
        <v>1090</v>
      </c>
      <c r="D237" s="180" t="s">
        <v>76</v>
      </c>
      <c r="E237" s="184"/>
      <c r="F237" s="56">
        <v>0</v>
      </c>
      <c r="G237" s="172"/>
      <c r="H237" s="172">
        <v>0</v>
      </c>
      <c r="I237" s="172"/>
      <c r="J237" s="200">
        <v>0</v>
      </c>
      <c r="K237" s="172"/>
      <c r="L237" s="56">
        <f>F237+H237+J237</f>
        <v>0</v>
      </c>
    </row>
    <row r="238" spans="3:12" s="33" customFormat="1" ht="15.75">
      <c r="C238" s="281" t="s">
        <v>1091</v>
      </c>
      <c r="D238" s="277" t="s">
        <v>398</v>
      </c>
      <c r="E238" s="183"/>
      <c r="F238" s="187">
        <v>0</v>
      </c>
      <c r="G238" s="174"/>
      <c r="H238" s="174">
        <v>0</v>
      </c>
      <c r="I238" s="174"/>
      <c r="J238" s="202">
        <v>0</v>
      </c>
      <c r="K238" s="174"/>
      <c r="L238" s="187">
        <f>F238+H238+J238</f>
        <v>0</v>
      </c>
    </row>
    <row r="239" spans="3:12" s="33" customFormat="1" ht="15.75">
      <c r="C239" s="281" t="s">
        <v>1092</v>
      </c>
      <c r="D239" s="277" t="s">
        <v>397</v>
      </c>
      <c r="E239" s="183"/>
      <c r="F239" s="187">
        <v>0</v>
      </c>
      <c r="G239" s="174"/>
      <c r="H239" s="174">
        <v>0</v>
      </c>
      <c r="I239" s="174"/>
      <c r="J239" s="202">
        <v>0</v>
      </c>
      <c r="K239" s="174"/>
      <c r="L239" s="187">
        <f>F239+H239+J239</f>
        <v>0</v>
      </c>
    </row>
    <row r="240" spans="3:12" s="33" customFormat="1" ht="31.5">
      <c r="C240" s="267" t="s">
        <v>1093</v>
      </c>
      <c r="D240" s="268" t="s">
        <v>396</v>
      </c>
      <c r="E240" s="269"/>
      <c r="F240" s="270">
        <v>0</v>
      </c>
      <c r="G240" s="251"/>
      <c r="H240" s="251">
        <v>0</v>
      </c>
      <c r="I240" s="251"/>
      <c r="J240" s="271">
        <v>0</v>
      </c>
      <c r="K240" s="251"/>
      <c r="L240" s="270">
        <f t="shared" si="37"/>
        <v>0</v>
      </c>
    </row>
    <row r="241" spans="3:12" s="33" customFormat="1" ht="15.75">
      <c r="C241" s="267" t="s">
        <v>1094</v>
      </c>
      <c r="D241" s="272" t="s">
        <v>437</v>
      </c>
      <c r="E241" s="269"/>
      <c r="F241" s="270">
        <v>0</v>
      </c>
      <c r="G241" s="251"/>
      <c r="H241" s="251">
        <v>0</v>
      </c>
      <c r="I241" s="251"/>
      <c r="J241" s="271">
        <v>0</v>
      </c>
      <c r="K241" s="251"/>
      <c r="L241" s="270">
        <f t="shared" si="37"/>
        <v>0</v>
      </c>
    </row>
    <row r="242" spans="3:12" s="33" customFormat="1" ht="15.75">
      <c r="C242" s="267" t="s">
        <v>1095</v>
      </c>
      <c r="D242" s="272" t="s">
        <v>395</v>
      </c>
      <c r="E242" s="269"/>
      <c r="F242" s="270">
        <v>0</v>
      </c>
      <c r="G242" s="251"/>
      <c r="H242" s="251">
        <v>0</v>
      </c>
      <c r="I242" s="251"/>
      <c r="J242" s="271">
        <v>0</v>
      </c>
      <c r="K242" s="251"/>
      <c r="L242" s="270">
        <f t="shared" si="37"/>
        <v>0</v>
      </c>
    </row>
    <row r="243" spans="3:12" s="33" customFormat="1" ht="15.75">
      <c r="C243" s="190"/>
      <c r="D243" s="179"/>
      <c r="E243" s="185"/>
      <c r="F243" s="44"/>
      <c r="G243" s="173"/>
      <c r="H243" s="173"/>
      <c r="I243" s="173"/>
      <c r="J243" s="201"/>
      <c r="K243" s="173"/>
      <c r="L243" s="56"/>
    </row>
    <row r="244" spans="1:12" s="154" customFormat="1" ht="15.75">
      <c r="A244" s="240"/>
      <c r="C244" s="280">
        <v>1.3</v>
      </c>
      <c r="D244" s="277" t="s">
        <v>392</v>
      </c>
      <c r="E244" s="183"/>
      <c r="F244" s="278">
        <f>F245+F246</f>
        <v>0</v>
      </c>
      <c r="G244" s="171"/>
      <c r="H244" s="171">
        <f>H245+H246</f>
        <v>0</v>
      </c>
      <c r="I244" s="171"/>
      <c r="J244" s="282">
        <f>J245+J246</f>
        <v>0</v>
      </c>
      <c r="K244" s="171"/>
      <c r="L244" s="278">
        <f>L245+L246</f>
        <v>0</v>
      </c>
    </row>
    <row r="245" spans="3:12" s="35" customFormat="1" ht="30">
      <c r="C245" s="191" t="s">
        <v>1096</v>
      </c>
      <c r="D245" s="178" t="s">
        <v>393</v>
      </c>
      <c r="E245" s="184"/>
      <c r="F245" s="56">
        <v>0</v>
      </c>
      <c r="G245" s="172"/>
      <c r="H245" s="172">
        <v>0</v>
      </c>
      <c r="I245" s="172"/>
      <c r="J245" s="200"/>
      <c r="K245" s="172"/>
      <c r="L245" s="56"/>
    </row>
    <row r="246" spans="3:12" s="35" customFormat="1" ht="15">
      <c r="C246" s="191" t="s">
        <v>1097</v>
      </c>
      <c r="D246" s="180" t="s">
        <v>394</v>
      </c>
      <c r="E246" s="184"/>
      <c r="F246" s="56">
        <v>0</v>
      </c>
      <c r="G246" s="172"/>
      <c r="H246" s="172">
        <v>0</v>
      </c>
      <c r="I246" s="172"/>
      <c r="J246" s="200">
        <v>0</v>
      </c>
      <c r="K246" s="172"/>
      <c r="L246" s="56">
        <f>F246+H246+J246</f>
        <v>0</v>
      </c>
    </row>
    <row r="247" spans="3:12" s="33" customFormat="1" ht="15.75">
      <c r="C247" s="232"/>
      <c r="D247" s="32"/>
      <c r="E247" s="185"/>
      <c r="F247" s="34"/>
      <c r="G247" s="34"/>
      <c r="H247" s="34"/>
      <c r="I247" s="34"/>
      <c r="J247" s="34"/>
      <c r="K247" s="199"/>
      <c r="L247" s="36"/>
    </row>
    <row r="248" spans="4:11" ht="11.25">
      <c r="D248" s="10"/>
      <c r="E248" s="10"/>
      <c r="G248" s="1"/>
      <c r="H248" s="1"/>
      <c r="I248" s="1"/>
      <c r="J248" s="1"/>
      <c r="K248" s="1"/>
    </row>
    <row r="249" spans="4:11" ht="11.25">
      <c r="D249" s="10"/>
      <c r="E249" s="10"/>
      <c r="G249" s="1"/>
      <c r="H249" s="1"/>
      <c r="I249" s="1"/>
      <c r="J249" s="1"/>
      <c r="K249" s="1"/>
    </row>
    <row r="250" spans="4:11" ht="11.25">
      <c r="D250" s="10"/>
      <c r="E250" s="10"/>
      <c r="G250" s="1"/>
      <c r="H250" s="1"/>
      <c r="I250" s="1"/>
      <c r="J250" s="1"/>
      <c r="K250" s="1"/>
    </row>
    <row r="251" spans="4:11" ht="11.25">
      <c r="D251" s="10"/>
      <c r="E251" s="10"/>
      <c r="G251" s="1"/>
      <c r="H251" s="1"/>
      <c r="I251" s="1"/>
      <c r="J251" s="1"/>
      <c r="K251" s="1"/>
    </row>
    <row r="252" spans="5:11" ht="12.75">
      <c r="E252" s="78"/>
      <c r="J252" s="1"/>
      <c r="K252" s="1"/>
    </row>
    <row r="253" spans="5:11" ht="12.75">
      <c r="E253" s="78"/>
      <c r="J253" s="1"/>
      <c r="K253" s="1"/>
    </row>
    <row r="254" spans="5:11" ht="12.75">
      <c r="E254" s="78"/>
      <c r="J254" s="1"/>
      <c r="K254" s="1"/>
    </row>
    <row r="255" spans="5:11" ht="12.75">
      <c r="E255" s="78"/>
      <c r="J255" s="1"/>
      <c r="K255" s="1"/>
    </row>
    <row r="256" ht="12.75">
      <c r="G256" s="78"/>
    </row>
  </sheetData>
  <sheetProtection/>
  <mergeCells count="29">
    <mergeCell ref="C4:L4"/>
    <mergeCell ref="C5:L5"/>
    <mergeCell ref="C6:L6"/>
    <mergeCell ref="C8:K8"/>
    <mergeCell ref="C7:L7"/>
    <mergeCell ref="B30:L30"/>
    <mergeCell ref="B21:L21"/>
    <mergeCell ref="C45:L45"/>
    <mergeCell ref="C46:L47"/>
    <mergeCell ref="C48:L48"/>
    <mergeCell ref="C40:L40"/>
    <mergeCell ref="B29:L29"/>
    <mergeCell ref="B10:L10"/>
    <mergeCell ref="C55:L57"/>
    <mergeCell ref="C49:L49"/>
    <mergeCell ref="C50:L50"/>
    <mergeCell ref="C51:L51"/>
    <mergeCell ref="C52:L52"/>
    <mergeCell ref="B24:L24"/>
    <mergeCell ref="B27:L27"/>
    <mergeCell ref="B28:L28"/>
    <mergeCell ref="C53:L53"/>
    <mergeCell ref="C44:L44"/>
    <mergeCell ref="B19:L19"/>
    <mergeCell ref="B20:L20"/>
    <mergeCell ref="B11:L11"/>
    <mergeCell ref="B14:L14"/>
    <mergeCell ref="B15:L15"/>
    <mergeCell ref="B16:L16"/>
  </mergeCells>
  <printOptions horizontalCentered="1" verticalCentered="1"/>
  <pageMargins left="0.35433070866141736" right="0.2755905511811024" top="0.1968503937007874" bottom="0" header="0" footer="0.1968503937007874"/>
  <pageSetup horizontalDpi="600" verticalDpi="600" orientation="landscape" scale="65" r:id="rId1"/>
  <headerFooter alignWithMargins="0">
    <oddFooter>&amp;R&amp;8&amp;P / &amp;N</oddFooter>
  </headerFooter>
  <rowBreaks count="4" manualBreakCount="4">
    <brk id="84" max="255" man="1"/>
    <brk id="141" max="255" man="1"/>
    <brk id="196" max="255" man="1"/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BC532"/>
  <sheetViews>
    <sheetView showGridLines="0" view="pageBreakPreview" zoomScaleNormal="103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3.140625" style="13" customWidth="1"/>
    <col min="2" max="2" width="1.28515625" style="18" customWidth="1"/>
    <col min="3" max="3" width="69.8515625" style="13" customWidth="1"/>
    <col min="4" max="4" width="2.140625" style="13" hidden="1" customWidth="1"/>
    <col min="5" max="5" width="13.421875" style="13" customWidth="1"/>
    <col min="6" max="6" width="0.85546875" style="13" customWidth="1"/>
    <col min="7" max="7" width="12.140625" style="13" customWidth="1"/>
    <col min="8" max="8" width="0.85546875" style="13" customWidth="1"/>
    <col min="9" max="9" width="12.140625" style="13" customWidth="1"/>
    <col min="10" max="10" width="0.85546875" style="66" customWidth="1"/>
    <col min="11" max="11" width="12.140625" style="13" customWidth="1"/>
    <col min="12" max="12" width="14.140625" style="304" bestFit="1" customWidth="1"/>
    <col min="13" max="55" width="11.421875" style="138" customWidth="1"/>
    <col min="56" max="16384" width="11.421875" style="13" customWidth="1"/>
  </cols>
  <sheetData>
    <row r="3" spans="1:55" s="14" customFormat="1" ht="12.75">
      <c r="A3" s="348" t="s">
        <v>19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03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11" ht="12.75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2.75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</row>
    <row r="6" spans="1:55" s="1" customFormat="1" ht="11.25">
      <c r="A6" s="338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29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</row>
    <row r="7" spans="1:55" s="1" customFormat="1" ht="11.25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29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</row>
    <row r="8" spans="1:10" ht="12.75">
      <c r="A8" s="15"/>
      <c r="B8" s="16"/>
      <c r="E8" s="17"/>
      <c r="F8" s="17"/>
      <c r="G8" s="17"/>
      <c r="H8" s="17"/>
      <c r="I8" s="17"/>
      <c r="J8" s="62"/>
    </row>
    <row r="9" spans="1:11" ht="14.25">
      <c r="A9" s="347" t="s">
        <v>449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</row>
    <row r="10" spans="1:55" s="1" customFormat="1" ht="11.25">
      <c r="A10" s="5"/>
      <c r="B10" s="19"/>
      <c r="C10" s="3"/>
      <c r="D10" s="49"/>
      <c r="E10" s="60"/>
      <c r="F10" s="49"/>
      <c r="G10" s="60"/>
      <c r="H10" s="50"/>
      <c r="I10" s="60"/>
      <c r="J10" s="63"/>
      <c r="K10" s="9"/>
      <c r="L10" s="29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</row>
    <row r="11" spans="1:55" s="1" customFormat="1" ht="11.25">
      <c r="A11" s="5"/>
      <c r="B11" s="19"/>
      <c r="C11" s="3"/>
      <c r="D11" s="49"/>
      <c r="E11" s="323">
        <f>SUM(E16/INGRESOS!F61)</f>
        <v>0.6554558844134237</v>
      </c>
      <c r="F11" s="49"/>
      <c r="H11" s="50"/>
      <c r="I11" s="254"/>
      <c r="J11" s="63"/>
      <c r="L11" s="29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</row>
    <row r="12" spans="1:55" s="68" customFormat="1" ht="11.25">
      <c r="A12" s="71"/>
      <c r="B12" s="72"/>
      <c r="C12" s="73"/>
      <c r="D12" s="74"/>
      <c r="E12" s="75"/>
      <c r="F12" s="74"/>
      <c r="G12" s="75"/>
      <c r="H12" s="76"/>
      <c r="I12" s="75"/>
      <c r="J12" s="74"/>
      <c r="K12" s="77"/>
      <c r="L12" s="29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</row>
    <row r="13" spans="1:55" s="153" customFormat="1" ht="33.75">
      <c r="A13" s="148" t="s">
        <v>491</v>
      </c>
      <c r="B13" s="149"/>
      <c r="C13" s="146" t="s">
        <v>490</v>
      </c>
      <c r="D13" s="146"/>
      <c r="E13" s="150" t="s">
        <v>477</v>
      </c>
      <c r="F13" s="146"/>
      <c r="G13" s="150" t="s">
        <v>334</v>
      </c>
      <c r="H13" s="150"/>
      <c r="I13" s="150" t="s">
        <v>481</v>
      </c>
      <c r="J13" s="147"/>
      <c r="K13" s="151" t="s">
        <v>410</v>
      </c>
      <c r="L13" s="305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</row>
    <row r="14" spans="1:55" s="1" customFormat="1" ht="11.25">
      <c r="A14" s="84"/>
      <c r="B14" s="83"/>
      <c r="C14" s="54"/>
      <c r="D14" s="84"/>
      <c r="E14" s="54"/>
      <c r="F14" s="84"/>
      <c r="G14" s="54"/>
      <c r="H14" s="54"/>
      <c r="I14" s="54"/>
      <c r="J14" s="85"/>
      <c r="K14" s="261">
        <f>K15-INGRESOS!L61</f>
        <v>0</v>
      </c>
      <c r="L14" s="29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</row>
    <row r="15" spans="1:55" s="1" customFormat="1" ht="11.25">
      <c r="A15" s="262">
        <v>2</v>
      </c>
      <c r="B15" s="83"/>
      <c r="C15" s="97" t="s">
        <v>1098</v>
      </c>
      <c r="D15" s="85"/>
      <c r="E15" s="55">
        <f>SUM(E16+E216+E512)</f>
        <v>1077703000</v>
      </c>
      <c r="F15" s="84"/>
      <c r="G15" s="55">
        <f>SUM(G16+G216)</f>
        <v>3149291113</v>
      </c>
      <c r="H15" s="54"/>
      <c r="I15" s="55">
        <f>SUM(I16+I216)</f>
        <v>0</v>
      </c>
      <c r="J15" s="85"/>
      <c r="K15" s="55">
        <f>SUM(K16+K216+K512)</f>
        <v>4226994113</v>
      </c>
      <c r="L15" s="29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</row>
    <row r="16" spans="1:55" s="1" customFormat="1" ht="11.25">
      <c r="A16" s="262">
        <v>2.1</v>
      </c>
      <c r="B16" s="83"/>
      <c r="C16" s="263" t="s">
        <v>77</v>
      </c>
      <c r="D16" s="97"/>
      <c r="E16" s="55">
        <f>+E17+E119</f>
        <v>706386773</v>
      </c>
      <c r="F16" s="84"/>
      <c r="G16" s="55">
        <f>+G17+G119</f>
        <v>0</v>
      </c>
      <c r="H16" s="244"/>
      <c r="I16" s="55">
        <f>+I17+I119</f>
        <v>0</v>
      </c>
      <c r="J16" s="85"/>
      <c r="K16" s="55">
        <f>+K17+K119</f>
        <v>706386773</v>
      </c>
      <c r="L16" s="29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</row>
    <row r="17" spans="1:55" s="61" customFormat="1" ht="11.25">
      <c r="A17" s="262" t="s">
        <v>1099</v>
      </c>
      <c r="B17" s="83"/>
      <c r="C17" s="263" t="s">
        <v>78</v>
      </c>
      <c r="D17" s="97"/>
      <c r="E17" s="55">
        <f>+E19+E69</f>
        <v>187460000</v>
      </c>
      <c r="F17" s="84"/>
      <c r="G17" s="55">
        <f>+G19+G69</f>
        <v>0</v>
      </c>
      <c r="H17" s="244"/>
      <c r="I17" s="55">
        <f>+I19+I69</f>
        <v>0</v>
      </c>
      <c r="J17" s="85"/>
      <c r="K17" s="55">
        <f>+K19+K69</f>
        <v>187460000</v>
      </c>
      <c r="L17" s="295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</row>
    <row r="18" spans="1:55" s="2" customFormat="1" ht="11.25">
      <c r="A18" s="94"/>
      <c r="B18" s="93"/>
      <c r="C18" s="94"/>
      <c r="D18" s="114"/>
      <c r="E18" s="128"/>
      <c r="F18" s="84"/>
      <c r="G18" s="128"/>
      <c r="H18" s="244"/>
      <c r="I18" s="128"/>
      <c r="J18" s="85"/>
      <c r="K18" s="86"/>
      <c r="L18" s="295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</row>
    <row r="19" spans="1:55" s="2" customFormat="1" ht="11.25">
      <c r="A19" s="255" t="s">
        <v>1100</v>
      </c>
      <c r="B19" s="259"/>
      <c r="C19" s="260" t="s">
        <v>79</v>
      </c>
      <c r="D19" s="257"/>
      <c r="E19" s="258">
        <f>+E20+E53</f>
        <v>101380000</v>
      </c>
      <c r="F19" s="106"/>
      <c r="G19" s="258">
        <f>+G20+G53</f>
        <v>0</v>
      </c>
      <c r="H19" s="244"/>
      <c r="I19" s="258">
        <f>+I20+I53</f>
        <v>0</v>
      </c>
      <c r="J19" s="85"/>
      <c r="K19" s="332">
        <f>+K20+K53</f>
        <v>101380000</v>
      </c>
      <c r="L19" s="295"/>
      <c r="M19" s="140" t="s">
        <v>201</v>
      </c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</row>
    <row r="20" spans="1:55" s="2" customFormat="1" ht="11.25">
      <c r="A20" s="94" t="s">
        <v>1101</v>
      </c>
      <c r="B20" s="93"/>
      <c r="C20" s="94" t="s">
        <v>482</v>
      </c>
      <c r="D20" s="114"/>
      <c r="E20" s="86">
        <f>+E21+E43</f>
        <v>76080000</v>
      </c>
      <c r="F20" s="84"/>
      <c r="G20" s="86">
        <f>+G21+G43</f>
        <v>0</v>
      </c>
      <c r="H20" s="244"/>
      <c r="I20" s="86">
        <f>+I21+I43</f>
        <v>0</v>
      </c>
      <c r="J20" s="85"/>
      <c r="K20" s="86">
        <f>+K21+K43</f>
        <v>76080000</v>
      </c>
      <c r="L20" s="295"/>
      <c r="M20" s="140" t="s">
        <v>202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</row>
    <row r="21" spans="1:55" s="2" customFormat="1" ht="11.25">
      <c r="A21" s="94" t="s">
        <v>1102</v>
      </c>
      <c r="B21" s="93"/>
      <c r="C21" s="94" t="s">
        <v>472</v>
      </c>
      <c r="D21" s="114"/>
      <c r="E21" s="86">
        <f>+E22++E27+E30</f>
        <v>69580000</v>
      </c>
      <c r="F21" s="84"/>
      <c r="G21" s="86">
        <f>+G22++G27+G30</f>
        <v>0</v>
      </c>
      <c r="H21" s="244"/>
      <c r="I21" s="86">
        <f>+I22++I27+I30</f>
        <v>0</v>
      </c>
      <c r="J21" s="85"/>
      <c r="K21" s="86">
        <f>+K22++K27+K30</f>
        <v>69580000</v>
      </c>
      <c r="L21" s="295"/>
      <c r="M21" s="140" t="s">
        <v>203</v>
      </c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</row>
    <row r="22" spans="1:55" s="2" customFormat="1" ht="11.25">
      <c r="A22" s="94" t="s">
        <v>1103</v>
      </c>
      <c r="B22" s="93"/>
      <c r="C22" s="94" t="s">
        <v>450</v>
      </c>
      <c r="D22" s="114"/>
      <c r="E22" s="86">
        <f>SUM(E23:E26)</f>
        <v>12050000</v>
      </c>
      <c r="F22" s="84"/>
      <c r="G22" s="86">
        <f>SUM(G23:G26)</f>
        <v>0</v>
      </c>
      <c r="H22" s="244"/>
      <c r="I22" s="86">
        <f>SUM(I23:I26)</f>
        <v>0</v>
      </c>
      <c r="J22" s="85"/>
      <c r="K22" s="86">
        <f>SUM(K23:K26)</f>
        <v>12050000</v>
      </c>
      <c r="L22" s="295"/>
      <c r="M22" s="140" t="s">
        <v>204</v>
      </c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</row>
    <row r="23" spans="1:55" s="1" customFormat="1" ht="11.25">
      <c r="A23" s="92" t="s">
        <v>1107</v>
      </c>
      <c r="B23" s="83"/>
      <c r="C23" s="92" t="s">
        <v>451</v>
      </c>
      <c r="D23" s="84"/>
      <c r="E23" s="54">
        <v>10100000</v>
      </c>
      <c r="F23" s="84"/>
      <c r="G23" s="54">
        <v>0</v>
      </c>
      <c r="H23" s="244"/>
      <c r="I23" s="54">
        <v>0</v>
      </c>
      <c r="J23" s="85"/>
      <c r="K23" s="22">
        <f>+E23+G23+I23</f>
        <v>10100000</v>
      </c>
      <c r="L23" s="299"/>
      <c r="M23" s="139" t="s">
        <v>205</v>
      </c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</row>
    <row r="24" spans="1:55" s="1" customFormat="1" ht="11.25">
      <c r="A24" s="92" t="s">
        <v>1104</v>
      </c>
      <c r="B24" s="83"/>
      <c r="C24" s="92" t="s">
        <v>452</v>
      </c>
      <c r="D24" s="84"/>
      <c r="E24" s="54">
        <v>1000000</v>
      </c>
      <c r="F24" s="84"/>
      <c r="G24" s="54">
        <v>0</v>
      </c>
      <c r="H24" s="244"/>
      <c r="I24" s="54">
        <v>0</v>
      </c>
      <c r="J24" s="85"/>
      <c r="K24" s="22">
        <f>+E24+G24+I24</f>
        <v>1000000</v>
      </c>
      <c r="L24" s="299"/>
      <c r="M24" s="139" t="s">
        <v>206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</row>
    <row r="25" spans="1:55" s="1" customFormat="1" ht="11.25">
      <c r="A25" s="92" t="s">
        <v>1105</v>
      </c>
      <c r="B25" s="83"/>
      <c r="C25" s="92" t="s">
        <v>453</v>
      </c>
      <c r="D25" s="84"/>
      <c r="E25" s="54">
        <v>450000</v>
      </c>
      <c r="F25" s="84"/>
      <c r="G25" s="54">
        <v>0</v>
      </c>
      <c r="H25" s="244"/>
      <c r="I25" s="54">
        <v>0</v>
      </c>
      <c r="J25" s="85"/>
      <c r="K25" s="22">
        <f>+E25+G25+I25</f>
        <v>450000</v>
      </c>
      <c r="L25" s="299"/>
      <c r="M25" s="139" t="s">
        <v>207</v>
      </c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</row>
    <row r="26" spans="1:55" s="1" customFormat="1" ht="11.25">
      <c r="A26" s="92" t="s">
        <v>1106</v>
      </c>
      <c r="B26" s="83"/>
      <c r="C26" s="92" t="s">
        <v>454</v>
      </c>
      <c r="D26" s="84"/>
      <c r="E26" s="54">
        <v>500000</v>
      </c>
      <c r="F26" s="84"/>
      <c r="G26" s="54">
        <v>0</v>
      </c>
      <c r="H26" s="244"/>
      <c r="I26" s="54">
        <v>0</v>
      </c>
      <c r="J26" s="85"/>
      <c r="K26" s="22">
        <f>+E26+G26+I26</f>
        <v>500000</v>
      </c>
      <c r="L26" s="299"/>
      <c r="M26" s="139" t="s">
        <v>208</v>
      </c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</row>
    <row r="27" spans="1:55" s="2" customFormat="1" ht="11.25">
      <c r="A27" s="94" t="s">
        <v>1108</v>
      </c>
      <c r="B27" s="93"/>
      <c r="C27" s="94" t="s">
        <v>455</v>
      </c>
      <c r="D27" s="114"/>
      <c r="E27" s="86">
        <f>SUM(E28:E29)</f>
        <v>53200000</v>
      </c>
      <c r="F27" s="84"/>
      <c r="G27" s="86">
        <f>SUM(G28:G29)</f>
        <v>0</v>
      </c>
      <c r="H27" s="244"/>
      <c r="I27" s="86">
        <f>SUM(I28:I29)</f>
        <v>0</v>
      </c>
      <c r="J27" s="85"/>
      <c r="K27" s="86">
        <f>SUM(K28:K29)</f>
        <v>53200000</v>
      </c>
      <c r="L27" s="295"/>
      <c r="M27" s="140" t="s">
        <v>194</v>
      </c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</row>
    <row r="28" spans="1:55" s="1" customFormat="1" ht="11.25">
      <c r="A28" s="92" t="s">
        <v>1109</v>
      </c>
      <c r="B28" s="83"/>
      <c r="C28" s="92" t="s">
        <v>456</v>
      </c>
      <c r="D28" s="84"/>
      <c r="E28" s="54">
        <v>53200000</v>
      </c>
      <c r="F28" s="84"/>
      <c r="G28" s="54">
        <v>0</v>
      </c>
      <c r="H28" s="244"/>
      <c r="I28" s="54">
        <v>0</v>
      </c>
      <c r="J28" s="85"/>
      <c r="K28" s="22">
        <f>+E28+G28+I28</f>
        <v>53200000</v>
      </c>
      <c r="L28" s="29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</row>
    <row r="29" spans="1:55" s="1" customFormat="1" ht="11.25">
      <c r="A29" s="92" t="s">
        <v>1110</v>
      </c>
      <c r="B29" s="83"/>
      <c r="C29" s="113" t="s">
        <v>464</v>
      </c>
      <c r="D29" s="84"/>
      <c r="E29" s="54">
        <v>0</v>
      </c>
      <c r="F29" s="84"/>
      <c r="G29" s="54">
        <f>E29+F29</f>
        <v>0</v>
      </c>
      <c r="H29" s="244"/>
      <c r="I29" s="54">
        <v>0</v>
      </c>
      <c r="J29" s="85"/>
      <c r="K29" s="22">
        <f>+E29+G29+I29</f>
        <v>0</v>
      </c>
      <c r="L29" s="29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</row>
    <row r="30" spans="1:55" s="2" customFormat="1" ht="11.25">
      <c r="A30" s="94" t="s">
        <v>1111</v>
      </c>
      <c r="B30" s="93"/>
      <c r="C30" s="94" t="s">
        <v>457</v>
      </c>
      <c r="D30" s="114"/>
      <c r="E30" s="86">
        <f>+E31+E36</f>
        <v>4330000</v>
      </c>
      <c r="F30" s="84"/>
      <c r="G30" s="86">
        <f>+G31+G36</f>
        <v>0</v>
      </c>
      <c r="H30" s="244"/>
      <c r="I30" s="86">
        <f>+I31+I36</f>
        <v>0</v>
      </c>
      <c r="J30" s="85"/>
      <c r="K30" s="86">
        <f>+K31+K36</f>
        <v>4330000</v>
      </c>
      <c r="L30" s="295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</row>
    <row r="31" spans="1:55" s="2" customFormat="1" ht="11.25">
      <c r="A31" s="94" t="s">
        <v>1112</v>
      </c>
      <c r="B31" s="93"/>
      <c r="C31" s="94" t="s">
        <v>458</v>
      </c>
      <c r="D31" s="114"/>
      <c r="E31" s="86">
        <f>SUM(E32:E35)</f>
        <v>3410000</v>
      </c>
      <c r="F31" s="84"/>
      <c r="G31" s="86">
        <f>SUM(G32:G35)</f>
        <v>0</v>
      </c>
      <c r="H31" s="244"/>
      <c r="I31" s="86">
        <f>SUM(I32:I35)</f>
        <v>0</v>
      </c>
      <c r="J31" s="85"/>
      <c r="K31" s="86">
        <f>SUM(K32:K35)</f>
        <v>3410000</v>
      </c>
      <c r="L31" s="295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</row>
    <row r="32" spans="1:55" s="2" customFormat="1" ht="11.25">
      <c r="A32" s="113" t="s">
        <v>1113</v>
      </c>
      <c r="B32" s="93"/>
      <c r="C32" s="113" t="s">
        <v>80</v>
      </c>
      <c r="D32" s="21"/>
      <c r="E32" s="22">
        <v>820000</v>
      </c>
      <c r="F32" s="84"/>
      <c r="G32" s="54">
        <v>0</v>
      </c>
      <c r="H32" s="244"/>
      <c r="I32" s="54">
        <v>0</v>
      </c>
      <c r="J32" s="85"/>
      <c r="K32" s="22">
        <f>+E32+G32+I32</f>
        <v>820000</v>
      </c>
      <c r="L32" s="295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</row>
    <row r="33" spans="1:55" s="1" customFormat="1" ht="11.25">
      <c r="A33" s="113" t="s">
        <v>1114</v>
      </c>
      <c r="B33" s="83"/>
      <c r="C33" s="113" t="s">
        <v>81</v>
      </c>
      <c r="D33" s="21"/>
      <c r="E33" s="22">
        <v>1300000</v>
      </c>
      <c r="F33" s="84"/>
      <c r="G33" s="54">
        <v>0</v>
      </c>
      <c r="H33" s="244"/>
      <c r="I33" s="54">
        <v>0</v>
      </c>
      <c r="J33" s="85"/>
      <c r="K33" s="22">
        <f>+E33+G33+I33</f>
        <v>1300000</v>
      </c>
      <c r="L33" s="29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55" s="2" customFormat="1" ht="11.25">
      <c r="A34" s="113" t="s">
        <v>1115</v>
      </c>
      <c r="B34" s="93"/>
      <c r="C34" s="92" t="s">
        <v>82</v>
      </c>
      <c r="D34" s="114"/>
      <c r="E34" s="22">
        <v>90000</v>
      </c>
      <c r="F34" s="84"/>
      <c r="G34" s="54">
        <v>0</v>
      </c>
      <c r="H34" s="244"/>
      <c r="I34" s="54">
        <v>0</v>
      </c>
      <c r="J34" s="85"/>
      <c r="K34" s="22">
        <f>+E34+G34+I34</f>
        <v>90000</v>
      </c>
      <c r="L34" s="295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</row>
    <row r="35" spans="1:55" s="1" customFormat="1" ht="11.25">
      <c r="A35" s="113" t="s">
        <v>1116</v>
      </c>
      <c r="B35" s="83"/>
      <c r="C35" s="92" t="s">
        <v>83</v>
      </c>
      <c r="D35" s="84"/>
      <c r="E35" s="54">
        <v>1200000</v>
      </c>
      <c r="F35" s="84"/>
      <c r="G35" s="54">
        <v>0</v>
      </c>
      <c r="H35" s="244"/>
      <c r="I35" s="54">
        <v>0</v>
      </c>
      <c r="J35" s="85"/>
      <c r="K35" s="22">
        <f>+E35+G35+I35</f>
        <v>1200000</v>
      </c>
      <c r="L35" s="29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</row>
    <row r="36" spans="1:55" s="2" customFormat="1" ht="11.25">
      <c r="A36" s="94" t="s">
        <v>1117</v>
      </c>
      <c r="B36" s="93"/>
      <c r="C36" s="94" t="s">
        <v>459</v>
      </c>
      <c r="D36" s="114"/>
      <c r="E36" s="86">
        <f>SUM(E37:E41)</f>
        <v>920000</v>
      </c>
      <c r="F36" s="84"/>
      <c r="G36" s="86">
        <f>SUM(G37:G41)</f>
        <v>0</v>
      </c>
      <c r="H36" s="244"/>
      <c r="I36" s="86">
        <f>SUM(I37:I41)</f>
        <v>0</v>
      </c>
      <c r="J36" s="85"/>
      <c r="K36" s="86">
        <f>SUM(K37:K41)</f>
        <v>920000</v>
      </c>
      <c r="L36" s="295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</row>
    <row r="37" spans="1:55" s="1" customFormat="1" ht="11.25">
      <c r="A37" s="92" t="s">
        <v>1118</v>
      </c>
      <c r="B37" s="83"/>
      <c r="C37" s="92" t="s">
        <v>132</v>
      </c>
      <c r="D37" s="84"/>
      <c r="E37" s="54">
        <v>60000</v>
      </c>
      <c r="F37" s="84"/>
      <c r="G37" s="54">
        <v>0</v>
      </c>
      <c r="H37" s="244"/>
      <c r="I37" s="54">
        <v>0</v>
      </c>
      <c r="J37" s="85"/>
      <c r="K37" s="22">
        <f>+E37+G37+I37</f>
        <v>60000</v>
      </c>
      <c r="L37" s="29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</row>
    <row r="38" spans="1:55" s="1" customFormat="1" ht="11.25">
      <c r="A38" s="92" t="s">
        <v>1119</v>
      </c>
      <c r="B38" s="83"/>
      <c r="C38" s="92" t="s">
        <v>133</v>
      </c>
      <c r="D38" s="84"/>
      <c r="E38" s="54">
        <v>370000</v>
      </c>
      <c r="F38" s="84"/>
      <c r="G38" s="54">
        <v>0</v>
      </c>
      <c r="H38" s="244"/>
      <c r="I38" s="54">
        <v>0</v>
      </c>
      <c r="J38" s="85"/>
      <c r="K38" s="22">
        <f>+E38+G38+I38</f>
        <v>370000</v>
      </c>
      <c r="L38" s="29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</row>
    <row r="39" spans="1:55" s="1" customFormat="1" ht="11.25">
      <c r="A39" s="92" t="s">
        <v>1120</v>
      </c>
      <c r="B39" s="83"/>
      <c r="C39" s="92" t="s">
        <v>134</v>
      </c>
      <c r="D39" s="84"/>
      <c r="E39" s="54">
        <v>45000</v>
      </c>
      <c r="F39" s="84"/>
      <c r="G39" s="54">
        <v>0</v>
      </c>
      <c r="H39" s="244"/>
      <c r="I39" s="54">
        <v>0</v>
      </c>
      <c r="J39" s="85"/>
      <c r="K39" s="22">
        <f>+E39+G39+I39</f>
        <v>45000</v>
      </c>
      <c r="L39" s="29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</row>
    <row r="40" spans="1:55" s="1" customFormat="1" ht="11.25">
      <c r="A40" s="92" t="s">
        <v>1121</v>
      </c>
      <c r="B40" s="83"/>
      <c r="C40" s="113" t="s">
        <v>87</v>
      </c>
      <c r="D40" s="84"/>
      <c r="E40" s="54">
        <v>355000</v>
      </c>
      <c r="F40" s="84"/>
      <c r="G40" s="54">
        <v>0</v>
      </c>
      <c r="H40" s="244"/>
      <c r="I40" s="54">
        <v>0</v>
      </c>
      <c r="J40" s="85"/>
      <c r="K40" s="22">
        <f>+E40+G40+I40</f>
        <v>355000</v>
      </c>
      <c r="L40" s="29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</row>
    <row r="41" spans="1:55" s="1" customFormat="1" ht="11.25">
      <c r="A41" s="92" t="s">
        <v>1122</v>
      </c>
      <c r="B41" s="83"/>
      <c r="C41" s="92" t="s">
        <v>88</v>
      </c>
      <c r="D41" s="84"/>
      <c r="E41" s="22">
        <v>90000</v>
      </c>
      <c r="F41" s="84"/>
      <c r="G41" s="54">
        <v>0</v>
      </c>
      <c r="H41" s="244"/>
      <c r="I41" s="54">
        <v>0</v>
      </c>
      <c r="J41" s="85"/>
      <c r="K41" s="22">
        <f>+E41+G41+I41</f>
        <v>90000</v>
      </c>
      <c r="L41" s="29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</row>
    <row r="42" spans="1:55" s="1" customFormat="1" ht="11.25">
      <c r="A42" s="92"/>
      <c r="B42" s="83"/>
      <c r="C42" s="92"/>
      <c r="D42" s="84"/>
      <c r="E42" s="84"/>
      <c r="F42" s="84"/>
      <c r="G42" s="54"/>
      <c r="H42" s="244"/>
      <c r="I42" s="54"/>
      <c r="J42" s="85"/>
      <c r="K42" s="22"/>
      <c r="L42" s="29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</row>
    <row r="43" spans="1:55" s="2" customFormat="1" ht="11.25">
      <c r="A43" s="94" t="s">
        <v>1123</v>
      </c>
      <c r="B43" s="93"/>
      <c r="C43" s="94" t="s">
        <v>89</v>
      </c>
      <c r="D43" s="114"/>
      <c r="E43" s="86">
        <f>E44</f>
        <v>6500000</v>
      </c>
      <c r="F43" s="84"/>
      <c r="G43" s="86">
        <f>G44</f>
        <v>0</v>
      </c>
      <c r="H43" s="244"/>
      <c r="I43" s="86">
        <f>I44</f>
        <v>0</v>
      </c>
      <c r="J43" s="85"/>
      <c r="K43" s="86">
        <f>K44</f>
        <v>6500000</v>
      </c>
      <c r="L43" s="295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</row>
    <row r="44" spans="1:55" s="2" customFormat="1" ht="11.25">
      <c r="A44" s="94" t="s">
        <v>1124</v>
      </c>
      <c r="B44" s="93"/>
      <c r="C44" s="94" t="s">
        <v>463</v>
      </c>
      <c r="D44" s="114"/>
      <c r="E44" s="86">
        <f>E45+E48+E49+E50+E51</f>
        <v>6500000</v>
      </c>
      <c r="F44" s="86">
        <f aca="true" t="shared" si="0" ref="F44:K44">F45+F48+F49+F50+F51</f>
        <v>0</v>
      </c>
      <c r="G44" s="86">
        <f t="shared" si="0"/>
        <v>0</v>
      </c>
      <c r="H44" s="86">
        <f t="shared" si="0"/>
        <v>0</v>
      </c>
      <c r="I44" s="86">
        <f t="shared" si="0"/>
        <v>0</v>
      </c>
      <c r="J44" s="86">
        <f t="shared" si="0"/>
        <v>0</v>
      </c>
      <c r="K44" s="86">
        <f t="shared" si="0"/>
        <v>6500000</v>
      </c>
      <c r="L44" s="295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</row>
    <row r="45" spans="1:55" s="6" customFormat="1" ht="11.25">
      <c r="A45" s="94" t="s">
        <v>1125</v>
      </c>
      <c r="B45" s="111"/>
      <c r="C45" s="110" t="s">
        <v>93</v>
      </c>
      <c r="D45" s="112"/>
      <c r="E45" s="24">
        <f>SUM(E46:E47)</f>
        <v>0</v>
      </c>
      <c r="F45" s="84"/>
      <c r="G45" s="24">
        <f>SUM(G46:G47)</f>
        <v>0</v>
      </c>
      <c r="H45" s="244"/>
      <c r="I45" s="24">
        <f>SUM(I46:I47)</f>
        <v>0</v>
      </c>
      <c r="J45" s="85"/>
      <c r="K45" s="24">
        <f>SUM(K46:K47)</f>
        <v>0</v>
      </c>
      <c r="L45" s="295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</row>
    <row r="46" spans="1:55" s="1" customFormat="1" ht="11.25">
      <c r="A46" s="82" t="s">
        <v>1126</v>
      </c>
      <c r="B46" s="83"/>
      <c r="C46" s="92" t="s">
        <v>541</v>
      </c>
      <c r="D46" s="84"/>
      <c r="E46" s="54">
        <v>0</v>
      </c>
      <c r="F46" s="84"/>
      <c r="G46" s="54">
        <v>0</v>
      </c>
      <c r="H46" s="244"/>
      <c r="I46" s="54">
        <v>0</v>
      </c>
      <c r="J46" s="85"/>
      <c r="K46" s="22">
        <f aca="true" t="shared" si="1" ref="K46:K51">+E46+G46+I46</f>
        <v>0</v>
      </c>
      <c r="L46" s="29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</row>
    <row r="47" spans="1:55" s="1" customFormat="1" ht="11.25">
      <c r="A47" s="82" t="s">
        <v>1127</v>
      </c>
      <c r="B47" s="83"/>
      <c r="C47" s="92" t="s">
        <v>542</v>
      </c>
      <c r="D47" s="84"/>
      <c r="E47" s="54">
        <v>0</v>
      </c>
      <c r="F47" s="84"/>
      <c r="G47" s="54">
        <v>0</v>
      </c>
      <c r="H47" s="244"/>
      <c r="I47" s="54">
        <v>0</v>
      </c>
      <c r="J47" s="85"/>
      <c r="K47" s="22">
        <f t="shared" si="1"/>
        <v>0</v>
      </c>
      <c r="L47" s="29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</row>
    <row r="48" spans="1:55" s="1" customFormat="1" ht="11.25">
      <c r="A48" s="94" t="s">
        <v>1128</v>
      </c>
      <c r="B48" s="83"/>
      <c r="C48" s="92" t="s">
        <v>573</v>
      </c>
      <c r="D48" s="84"/>
      <c r="E48" s="54">
        <v>1000000</v>
      </c>
      <c r="F48" s="84"/>
      <c r="G48" s="54"/>
      <c r="H48" s="244"/>
      <c r="I48" s="54">
        <v>0</v>
      </c>
      <c r="J48" s="85"/>
      <c r="K48" s="22">
        <f t="shared" si="1"/>
        <v>1000000</v>
      </c>
      <c r="L48" s="29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</row>
    <row r="49" spans="1:55" s="1" customFormat="1" ht="11.25">
      <c r="A49" s="94" t="s">
        <v>212</v>
      </c>
      <c r="B49" s="83"/>
      <c r="C49" s="92" t="s">
        <v>216</v>
      </c>
      <c r="D49" s="84"/>
      <c r="E49" s="54">
        <v>900000</v>
      </c>
      <c r="F49" s="84"/>
      <c r="G49" s="54"/>
      <c r="H49" s="244"/>
      <c r="I49" s="54">
        <v>0</v>
      </c>
      <c r="J49" s="85"/>
      <c r="K49" s="22">
        <f t="shared" si="1"/>
        <v>900000</v>
      </c>
      <c r="L49" s="29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</row>
    <row r="50" spans="1:55" s="1" customFormat="1" ht="11.25">
      <c r="A50" s="94" t="s">
        <v>214</v>
      </c>
      <c r="B50" s="83"/>
      <c r="C50" s="92" t="s">
        <v>217</v>
      </c>
      <c r="D50" s="84"/>
      <c r="E50" s="54">
        <v>2600000</v>
      </c>
      <c r="F50" s="84"/>
      <c r="G50" s="54"/>
      <c r="H50" s="244"/>
      <c r="I50" s="54">
        <v>0</v>
      </c>
      <c r="J50" s="85"/>
      <c r="K50" s="22">
        <f t="shared" si="1"/>
        <v>2600000</v>
      </c>
      <c r="L50" s="29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</row>
    <row r="51" spans="1:55" s="1" customFormat="1" ht="11.25">
      <c r="A51" s="94" t="s">
        <v>215</v>
      </c>
      <c r="B51" s="83"/>
      <c r="C51" s="92" t="s">
        <v>218</v>
      </c>
      <c r="D51" s="84"/>
      <c r="E51" s="54">
        <v>2000000</v>
      </c>
      <c r="F51" s="84"/>
      <c r="G51" s="54"/>
      <c r="H51" s="244"/>
      <c r="I51" s="54">
        <v>0</v>
      </c>
      <c r="J51" s="85"/>
      <c r="K51" s="22">
        <f t="shared" si="1"/>
        <v>2000000</v>
      </c>
      <c r="L51" s="29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</row>
    <row r="52" spans="1:55" s="1" customFormat="1" ht="11.25">
      <c r="A52" s="92"/>
      <c r="B52" s="83"/>
      <c r="C52" s="92"/>
      <c r="D52" s="84"/>
      <c r="E52" s="129"/>
      <c r="F52" s="84"/>
      <c r="G52" s="129"/>
      <c r="H52" s="244"/>
      <c r="I52" s="129"/>
      <c r="J52" s="85"/>
      <c r="K52" s="86"/>
      <c r="L52" s="29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</row>
    <row r="53" spans="1:55" s="61" customFormat="1" ht="11.25">
      <c r="A53" s="255" t="s">
        <v>1129</v>
      </c>
      <c r="B53" s="83"/>
      <c r="C53" s="260" t="s">
        <v>484</v>
      </c>
      <c r="D53" s="257"/>
      <c r="E53" s="258">
        <f>+E54+E57</f>
        <v>25300000</v>
      </c>
      <c r="F53" s="84"/>
      <c r="G53" s="258">
        <f>+G54+G57</f>
        <v>0</v>
      </c>
      <c r="H53" s="244"/>
      <c r="I53" s="258">
        <f>+I54+I57</f>
        <v>0</v>
      </c>
      <c r="J53" s="85"/>
      <c r="K53" s="258">
        <f>+K54+K57</f>
        <v>25300000</v>
      </c>
      <c r="L53" s="295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</row>
    <row r="54" spans="1:55" s="2" customFormat="1" ht="11.25">
      <c r="A54" s="94" t="s">
        <v>1130</v>
      </c>
      <c r="B54" s="93"/>
      <c r="C54" s="94" t="s">
        <v>472</v>
      </c>
      <c r="D54" s="114"/>
      <c r="E54" s="86">
        <f>+E55</f>
        <v>18000000</v>
      </c>
      <c r="F54" s="84"/>
      <c r="G54" s="86">
        <f>+G55</f>
        <v>0</v>
      </c>
      <c r="H54" s="244"/>
      <c r="I54" s="86">
        <f>+I55</f>
        <v>0</v>
      </c>
      <c r="J54" s="85"/>
      <c r="K54" s="86">
        <f>+K55</f>
        <v>18000000</v>
      </c>
      <c r="L54" s="295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</row>
    <row r="55" spans="1:55" s="2" customFormat="1" ht="11.25">
      <c r="A55" s="94" t="s">
        <v>1131</v>
      </c>
      <c r="B55" s="93"/>
      <c r="C55" s="94" t="s">
        <v>455</v>
      </c>
      <c r="D55" s="114"/>
      <c r="E55" s="86">
        <f>SUM(E56)</f>
        <v>18000000</v>
      </c>
      <c r="F55" s="84"/>
      <c r="G55" s="86">
        <f>SUM(G56)</f>
        <v>0</v>
      </c>
      <c r="H55" s="244"/>
      <c r="I55" s="86">
        <f>SUM(I56)</f>
        <v>0</v>
      </c>
      <c r="J55" s="85"/>
      <c r="K55" s="86">
        <f>SUM(K56)</f>
        <v>18000000</v>
      </c>
      <c r="L55" s="295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</row>
    <row r="56" spans="1:55" s="1" customFormat="1" ht="11.25">
      <c r="A56" s="92" t="s">
        <v>1132</v>
      </c>
      <c r="B56" s="83"/>
      <c r="C56" s="92" t="s">
        <v>456</v>
      </c>
      <c r="D56" s="84"/>
      <c r="E56" s="54">
        <v>18000000</v>
      </c>
      <c r="F56" s="84"/>
      <c r="G56" s="54">
        <v>0</v>
      </c>
      <c r="H56" s="244"/>
      <c r="I56" s="54">
        <v>0</v>
      </c>
      <c r="J56" s="85"/>
      <c r="K56" s="22">
        <f>+E56+G56+I56</f>
        <v>18000000</v>
      </c>
      <c r="L56" s="29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</row>
    <row r="57" spans="1:55" s="2" customFormat="1" ht="11.25">
      <c r="A57" s="94" t="s">
        <v>1133</v>
      </c>
      <c r="B57" s="93"/>
      <c r="C57" s="94" t="s">
        <v>89</v>
      </c>
      <c r="D57" s="114"/>
      <c r="E57" s="86">
        <f>+E58+E61+E66</f>
        <v>7300000</v>
      </c>
      <c r="F57" s="84"/>
      <c r="G57" s="86">
        <f>+G58+G61+G66</f>
        <v>0</v>
      </c>
      <c r="H57" s="244"/>
      <c r="I57" s="86">
        <f>+I58+I61+I66</f>
        <v>0</v>
      </c>
      <c r="J57" s="85"/>
      <c r="K57" s="86">
        <f>+K58+K61+K66</f>
        <v>7300000</v>
      </c>
      <c r="L57" s="295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</row>
    <row r="58" spans="1:55" s="2" customFormat="1" ht="11.25">
      <c r="A58" s="94" t="s">
        <v>1134</v>
      </c>
      <c r="B58" s="93"/>
      <c r="C58" s="94" t="s">
        <v>461</v>
      </c>
      <c r="D58" s="114"/>
      <c r="E58" s="86">
        <f>SUM(E59:E60)</f>
        <v>6000000</v>
      </c>
      <c r="F58" s="86">
        <f aca="true" t="shared" si="2" ref="F58:K58">SUM(F59:F60)</f>
        <v>0</v>
      </c>
      <c r="G58" s="86">
        <f t="shared" si="2"/>
        <v>0</v>
      </c>
      <c r="H58" s="86">
        <f t="shared" si="2"/>
        <v>0</v>
      </c>
      <c r="I58" s="86">
        <f t="shared" si="2"/>
        <v>0</v>
      </c>
      <c r="J58" s="86">
        <f t="shared" si="2"/>
        <v>0</v>
      </c>
      <c r="K58" s="86">
        <f t="shared" si="2"/>
        <v>6000000</v>
      </c>
      <c r="L58" s="295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</row>
    <row r="59" spans="1:55" s="1" customFormat="1" ht="11.25">
      <c r="A59" s="113" t="s">
        <v>1135</v>
      </c>
      <c r="B59" s="83"/>
      <c r="C59" s="92" t="s">
        <v>545</v>
      </c>
      <c r="D59" s="84"/>
      <c r="E59" s="54">
        <v>3000000</v>
      </c>
      <c r="F59" s="84"/>
      <c r="G59" s="54">
        <v>0</v>
      </c>
      <c r="H59" s="244"/>
      <c r="I59" s="54">
        <v>0</v>
      </c>
      <c r="J59" s="85"/>
      <c r="K59" s="22">
        <f>+E59+G59+I59</f>
        <v>3000000</v>
      </c>
      <c r="L59" s="29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</row>
    <row r="60" spans="1:55" s="1" customFormat="1" ht="11.25">
      <c r="A60" s="113" t="s">
        <v>213</v>
      </c>
      <c r="B60" s="83"/>
      <c r="C60" s="92" t="s">
        <v>462</v>
      </c>
      <c r="D60" s="84"/>
      <c r="E60" s="54">
        <v>3000000</v>
      </c>
      <c r="F60" s="84"/>
      <c r="G60" s="54">
        <v>0</v>
      </c>
      <c r="H60" s="244"/>
      <c r="I60" s="54">
        <v>0</v>
      </c>
      <c r="J60" s="85"/>
      <c r="K60" s="22">
        <f>+E60+G60+I60</f>
        <v>3000000</v>
      </c>
      <c r="L60" s="29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</row>
    <row r="61" spans="1:55" s="2" customFormat="1" ht="11.25">
      <c r="A61" s="94" t="s">
        <v>1136</v>
      </c>
      <c r="B61" s="93"/>
      <c r="C61" s="94" t="s">
        <v>463</v>
      </c>
      <c r="D61" s="114"/>
      <c r="E61" s="86">
        <f>SUM(E62:E62)+E65</f>
        <v>1000000</v>
      </c>
      <c r="F61" s="84"/>
      <c r="G61" s="86">
        <f>SUM(G62:G62)+G65</f>
        <v>0</v>
      </c>
      <c r="H61" s="244"/>
      <c r="I61" s="86">
        <f>SUM(I62:I62)+I65</f>
        <v>0</v>
      </c>
      <c r="J61" s="85"/>
      <c r="K61" s="86">
        <f>SUM(K62:K62)+K65</f>
        <v>1000000</v>
      </c>
      <c r="L61" s="295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</row>
    <row r="62" spans="1:55" s="6" customFormat="1" ht="11.25">
      <c r="A62" s="94" t="s">
        <v>1137</v>
      </c>
      <c r="B62" s="111"/>
      <c r="C62" s="110" t="s">
        <v>93</v>
      </c>
      <c r="D62" s="112"/>
      <c r="E62" s="24">
        <f>SUM(E63:E64)</f>
        <v>0</v>
      </c>
      <c r="F62" s="84"/>
      <c r="G62" s="24">
        <f>SUM(G63:G64)</f>
        <v>0</v>
      </c>
      <c r="H62" s="244"/>
      <c r="I62" s="24">
        <f>SUM(I63:I64)</f>
        <v>0</v>
      </c>
      <c r="J62" s="85"/>
      <c r="K62" s="24">
        <f>SUM(K63:K64)</f>
        <v>0</v>
      </c>
      <c r="L62" s="295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</row>
    <row r="63" spans="1:55" s="1" customFormat="1" ht="11.25">
      <c r="A63" s="113" t="s">
        <v>1138</v>
      </c>
      <c r="B63" s="83"/>
      <c r="C63" s="92" t="s">
        <v>541</v>
      </c>
      <c r="D63" s="84"/>
      <c r="E63" s="54">
        <v>0</v>
      </c>
      <c r="F63" s="84"/>
      <c r="G63" s="54">
        <v>0</v>
      </c>
      <c r="H63" s="244"/>
      <c r="I63" s="54">
        <v>0</v>
      </c>
      <c r="J63" s="85"/>
      <c r="K63" s="22">
        <f>+E63+G63+I63</f>
        <v>0</v>
      </c>
      <c r="L63" s="29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</row>
    <row r="64" spans="1:55" s="1" customFormat="1" ht="11.25">
      <c r="A64" s="113" t="s">
        <v>1139</v>
      </c>
      <c r="B64" s="83"/>
      <c r="C64" s="92" t="s">
        <v>542</v>
      </c>
      <c r="D64" s="84"/>
      <c r="E64" s="54">
        <v>0</v>
      </c>
      <c r="F64" s="84"/>
      <c r="G64" s="54">
        <v>0</v>
      </c>
      <c r="H64" s="244"/>
      <c r="I64" s="54">
        <v>0</v>
      </c>
      <c r="J64" s="85"/>
      <c r="K64" s="22">
        <f>+E64+G64+I64</f>
        <v>0</v>
      </c>
      <c r="L64" s="29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</row>
    <row r="65" spans="1:55" s="1" customFormat="1" ht="11.25">
      <c r="A65" s="113" t="s">
        <v>1140</v>
      </c>
      <c r="B65" s="83"/>
      <c r="C65" s="92" t="s">
        <v>573</v>
      </c>
      <c r="D65" s="84"/>
      <c r="E65" s="54">
        <v>1000000</v>
      </c>
      <c r="F65" s="84"/>
      <c r="G65" s="54">
        <v>0</v>
      </c>
      <c r="H65" s="244"/>
      <c r="I65" s="54">
        <v>0</v>
      </c>
      <c r="J65" s="85"/>
      <c r="K65" s="22">
        <f>+E65+G65+I65</f>
        <v>1000000</v>
      </c>
      <c r="L65" s="29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</row>
    <row r="66" spans="1:55" s="6" customFormat="1" ht="11.25">
      <c r="A66" s="94" t="s">
        <v>1141</v>
      </c>
      <c r="B66" s="111"/>
      <c r="C66" s="110" t="s">
        <v>96</v>
      </c>
      <c r="D66" s="112"/>
      <c r="E66" s="24">
        <f>SUM(E67:E67)</f>
        <v>300000</v>
      </c>
      <c r="F66" s="84"/>
      <c r="G66" s="24">
        <f>SUM(G67:G67)</f>
        <v>0</v>
      </c>
      <c r="H66" s="244"/>
      <c r="I66" s="24">
        <f>SUM(I67:I67)</f>
        <v>0</v>
      </c>
      <c r="J66" s="85"/>
      <c r="K66" s="24">
        <f>SUM(K67:K67)</f>
        <v>300000</v>
      </c>
      <c r="L66" s="295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</row>
    <row r="67" spans="1:55" s="1" customFormat="1" ht="11.25">
      <c r="A67" s="92" t="s">
        <v>914</v>
      </c>
      <c r="B67" s="83"/>
      <c r="C67" s="92" t="s">
        <v>475</v>
      </c>
      <c r="D67" s="84"/>
      <c r="E67" s="54">
        <v>300000</v>
      </c>
      <c r="F67" s="84"/>
      <c r="G67" s="54">
        <v>0</v>
      </c>
      <c r="H67" s="244"/>
      <c r="I67" s="54">
        <v>0</v>
      </c>
      <c r="J67" s="85"/>
      <c r="K67" s="22">
        <f>+E67+G67+I67</f>
        <v>300000</v>
      </c>
      <c r="L67" s="29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</row>
    <row r="68" spans="1:55" s="1" customFormat="1" ht="11.25">
      <c r="A68" s="92"/>
      <c r="B68" s="83"/>
      <c r="C68" s="92"/>
      <c r="D68" s="84"/>
      <c r="E68" s="54"/>
      <c r="F68" s="84"/>
      <c r="G68" s="54"/>
      <c r="H68" s="244"/>
      <c r="I68" s="54"/>
      <c r="J68" s="85"/>
      <c r="K68" s="86"/>
      <c r="L68" s="29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</row>
    <row r="69" spans="1:55" s="61" customFormat="1" ht="11.25">
      <c r="A69" s="274" t="s">
        <v>100</v>
      </c>
      <c r="B69" s="109"/>
      <c r="C69" s="275" t="s">
        <v>97</v>
      </c>
      <c r="D69" s="135"/>
      <c r="E69" s="23">
        <f>+E70+E101</f>
        <v>86080000</v>
      </c>
      <c r="F69" s="88"/>
      <c r="G69" s="23">
        <f>+G70+G101</f>
        <v>0</v>
      </c>
      <c r="H69" s="273"/>
      <c r="I69" s="23">
        <f>+I70+I101</f>
        <v>0</v>
      </c>
      <c r="J69" s="88"/>
      <c r="K69" s="333">
        <f>+K70+K101</f>
        <v>86080000</v>
      </c>
      <c r="L69" s="295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</row>
    <row r="70" spans="1:55" s="2" customFormat="1" ht="11.25">
      <c r="A70" s="94" t="s">
        <v>915</v>
      </c>
      <c r="B70" s="93"/>
      <c r="C70" s="94" t="s">
        <v>487</v>
      </c>
      <c r="D70" s="114"/>
      <c r="E70" s="86">
        <f aca="true" t="shared" si="3" ref="E70:K70">+E71+E92</f>
        <v>79180000</v>
      </c>
      <c r="F70" s="86">
        <f t="shared" si="3"/>
        <v>0</v>
      </c>
      <c r="G70" s="86">
        <f t="shared" si="3"/>
        <v>0</v>
      </c>
      <c r="H70" s="86">
        <f t="shared" si="3"/>
        <v>0</v>
      </c>
      <c r="I70" s="86">
        <f t="shared" si="3"/>
        <v>0</v>
      </c>
      <c r="J70" s="86">
        <f t="shared" si="3"/>
        <v>0</v>
      </c>
      <c r="K70" s="86">
        <f t="shared" si="3"/>
        <v>79180000</v>
      </c>
      <c r="L70" s="295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</row>
    <row r="71" spans="1:55" s="2" customFormat="1" ht="11.25">
      <c r="A71" s="94" t="s">
        <v>916</v>
      </c>
      <c r="B71" s="93"/>
      <c r="C71" s="94" t="s">
        <v>472</v>
      </c>
      <c r="D71" s="114"/>
      <c r="E71" s="86">
        <f>+E72+E80</f>
        <v>69480000</v>
      </c>
      <c r="F71" s="84"/>
      <c r="G71" s="86">
        <f>+G72+G80</f>
        <v>0</v>
      </c>
      <c r="H71" s="244"/>
      <c r="I71" s="86">
        <f>+I72+I80</f>
        <v>0</v>
      </c>
      <c r="J71" s="85"/>
      <c r="K71" s="86">
        <f>+K72+K80</f>
        <v>69480000</v>
      </c>
      <c r="L71" s="295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</row>
    <row r="72" spans="1:55" s="2" customFormat="1" ht="11.25">
      <c r="A72" s="94" t="s">
        <v>917</v>
      </c>
      <c r="B72" s="93"/>
      <c r="C72" s="94" t="s">
        <v>450</v>
      </c>
      <c r="D72" s="114"/>
      <c r="E72" s="86">
        <f>SUM(E73:E79)</f>
        <v>52750000</v>
      </c>
      <c r="F72" s="86">
        <f aca="true" t="shared" si="4" ref="F72:K72">SUM(F73:F79)</f>
        <v>0</v>
      </c>
      <c r="G72" s="86">
        <f t="shared" si="4"/>
        <v>0</v>
      </c>
      <c r="H72" s="86">
        <f t="shared" si="4"/>
        <v>0</v>
      </c>
      <c r="I72" s="86">
        <f t="shared" si="4"/>
        <v>0</v>
      </c>
      <c r="J72" s="86">
        <f t="shared" si="4"/>
        <v>0</v>
      </c>
      <c r="K72" s="86">
        <f t="shared" si="4"/>
        <v>52750000</v>
      </c>
      <c r="L72" s="295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</row>
    <row r="73" spans="1:55" s="2" customFormat="1" ht="11.25">
      <c r="A73" s="92" t="s">
        <v>919</v>
      </c>
      <c r="B73" s="83"/>
      <c r="C73" s="92" t="s">
        <v>451</v>
      </c>
      <c r="D73" s="84"/>
      <c r="E73" s="22">
        <v>45200000</v>
      </c>
      <c r="F73" s="84"/>
      <c r="G73" s="54">
        <v>0</v>
      </c>
      <c r="H73" s="244"/>
      <c r="I73" s="54">
        <v>0</v>
      </c>
      <c r="J73" s="85"/>
      <c r="K73" s="22">
        <f aca="true" t="shared" si="5" ref="K73:K79">+E73+G73+I73</f>
        <v>45200000</v>
      </c>
      <c r="L73" s="295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</row>
    <row r="74" spans="1:55" s="1" customFormat="1" ht="11.25">
      <c r="A74" s="92" t="s">
        <v>920</v>
      </c>
      <c r="B74" s="83"/>
      <c r="C74" s="92" t="s">
        <v>452</v>
      </c>
      <c r="D74" s="84"/>
      <c r="E74" s="54">
        <v>3600000</v>
      </c>
      <c r="F74" s="84"/>
      <c r="G74" s="54">
        <v>0</v>
      </c>
      <c r="H74" s="244"/>
      <c r="I74" s="54">
        <v>0</v>
      </c>
      <c r="J74" s="85"/>
      <c r="K74" s="22">
        <f t="shared" si="5"/>
        <v>3600000</v>
      </c>
      <c r="L74" s="29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</row>
    <row r="75" spans="1:55" s="1" customFormat="1" ht="11.25">
      <c r="A75" s="92" t="s">
        <v>921</v>
      </c>
      <c r="B75" s="83"/>
      <c r="C75" s="92" t="s">
        <v>453</v>
      </c>
      <c r="D75" s="84"/>
      <c r="E75" s="54">
        <v>1800000</v>
      </c>
      <c r="F75" s="84"/>
      <c r="G75" s="54">
        <v>0</v>
      </c>
      <c r="H75" s="244"/>
      <c r="I75" s="54">
        <v>0</v>
      </c>
      <c r="J75" s="85"/>
      <c r="K75" s="22">
        <f t="shared" si="5"/>
        <v>1800000</v>
      </c>
      <c r="L75" s="29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</row>
    <row r="76" spans="1:55" s="1" customFormat="1" ht="11.25">
      <c r="A76" s="92" t="s">
        <v>922</v>
      </c>
      <c r="B76" s="83"/>
      <c r="C76" s="92" t="s">
        <v>454</v>
      </c>
      <c r="D76" s="84"/>
      <c r="E76" s="54">
        <v>1800000</v>
      </c>
      <c r="F76" s="84"/>
      <c r="G76" s="54">
        <v>0</v>
      </c>
      <c r="H76" s="244"/>
      <c r="I76" s="54">
        <v>0</v>
      </c>
      <c r="J76" s="85"/>
      <c r="K76" s="22">
        <f t="shared" si="5"/>
        <v>1800000</v>
      </c>
      <c r="L76" s="29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</row>
    <row r="77" spans="1:55" s="1" customFormat="1" ht="11.25">
      <c r="A77" s="92" t="s">
        <v>209</v>
      </c>
      <c r="B77" s="83"/>
      <c r="C77" s="92" t="s">
        <v>225</v>
      </c>
      <c r="D77" s="84"/>
      <c r="E77" s="54">
        <v>350000</v>
      </c>
      <c r="F77" s="84"/>
      <c r="G77" s="54">
        <v>0</v>
      </c>
      <c r="H77" s="244"/>
      <c r="I77" s="54">
        <v>0</v>
      </c>
      <c r="J77" s="85"/>
      <c r="K77" s="22">
        <f t="shared" si="5"/>
        <v>350000</v>
      </c>
      <c r="L77" s="29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</row>
    <row r="78" spans="1:55" s="1" customFormat="1" ht="11.25">
      <c r="A78" s="92" t="s">
        <v>210</v>
      </c>
      <c r="B78" s="83"/>
      <c r="C78" s="92" t="s">
        <v>226</v>
      </c>
      <c r="D78" s="84"/>
      <c r="E78" s="54">
        <v>0</v>
      </c>
      <c r="F78" s="84"/>
      <c r="G78" s="54">
        <v>0</v>
      </c>
      <c r="H78" s="244"/>
      <c r="I78" s="54">
        <v>0</v>
      </c>
      <c r="J78" s="85"/>
      <c r="K78" s="22">
        <f t="shared" si="5"/>
        <v>0</v>
      </c>
      <c r="L78" s="29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</row>
    <row r="79" spans="1:55" s="1" customFormat="1" ht="11.25">
      <c r="A79" s="92" t="s">
        <v>211</v>
      </c>
      <c r="B79" s="83"/>
      <c r="C79" s="92" t="s">
        <v>227</v>
      </c>
      <c r="D79" s="84"/>
      <c r="E79" s="54">
        <v>0</v>
      </c>
      <c r="F79" s="84"/>
      <c r="G79" s="54">
        <v>0</v>
      </c>
      <c r="H79" s="244"/>
      <c r="I79" s="54">
        <v>0</v>
      </c>
      <c r="J79" s="85"/>
      <c r="K79" s="22">
        <f t="shared" si="5"/>
        <v>0</v>
      </c>
      <c r="L79" s="29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</row>
    <row r="80" spans="1:55" s="6" customFormat="1" ht="11.25">
      <c r="A80" s="110" t="s">
        <v>918</v>
      </c>
      <c r="B80" s="111"/>
      <c r="C80" s="110" t="s">
        <v>457</v>
      </c>
      <c r="D80" s="112"/>
      <c r="E80" s="24">
        <f>+E81+E86</f>
        <v>16730000</v>
      </c>
      <c r="F80" s="84"/>
      <c r="G80" s="24">
        <f>+G81+G86</f>
        <v>0</v>
      </c>
      <c r="H80" s="244"/>
      <c r="I80" s="24">
        <f>+I81+I86</f>
        <v>0</v>
      </c>
      <c r="J80" s="85"/>
      <c r="K80" s="24">
        <f>+K81+K86</f>
        <v>16730000</v>
      </c>
      <c r="L80" s="295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</row>
    <row r="81" spans="1:55" s="6" customFormat="1" ht="11.25">
      <c r="A81" s="110" t="s">
        <v>923</v>
      </c>
      <c r="B81" s="111"/>
      <c r="C81" s="110" t="s">
        <v>458</v>
      </c>
      <c r="D81" s="112"/>
      <c r="E81" s="24">
        <f>SUM(E82:E85)</f>
        <v>12850000</v>
      </c>
      <c r="F81" s="84"/>
      <c r="G81" s="24">
        <f>SUM(G82:G85)</f>
        <v>0</v>
      </c>
      <c r="H81" s="244"/>
      <c r="I81" s="24">
        <f>SUM(I82:I85)</f>
        <v>0</v>
      </c>
      <c r="J81" s="85"/>
      <c r="K81" s="24">
        <f>SUM(K82:K85)</f>
        <v>12850000</v>
      </c>
      <c r="L81" s="295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</row>
    <row r="82" spans="1:55" s="2" customFormat="1" ht="11.25">
      <c r="A82" s="113" t="s">
        <v>924</v>
      </c>
      <c r="B82" s="93"/>
      <c r="C82" s="113" t="s">
        <v>80</v>
      </c>
      <c r="D82" s="114"/>
      <c r="E82" s="22">
        <v>3450000</v>
      </c>
      <c r="F82" s="84"/>
      <c r="G82" s="54">
        <v>0</v>
      </c>
      <c r="H82" s="244"/>
      <c r="I82" s="54">
        <v>0</v>
      </c>
      <c r="J82" s="85"/>
      <c r="K82" s="22">
        <f>+E82+G82+I82</f>
        <v>3450000</v>
      </c>
      <c r="L82" s="295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</row>
    <row r="83" spans="1:55" s="1" customFormat="1" ht="11.25">
      <c r="A83" s="113" t="s">
        <v>925</v>
      </c>
      <c r="B83" s="83"/>
      <c r="C83" s="113" t="s">
        <v>81</v>
      </c>
      <c r="D83" s="84"/>
      <c r="E83" s="54">
        <v>5150000</v>
      </c>
      <c r="F83" s="84"/>
      <c r="G83" s="54">
        <v>0</v>
      </c>
      <c r="H83" s="244"/>
      <c r="I83" s="54">
        <v>0</v>
      </c>
      <c r="J83" s="85"/>
      <c r="K83" s="22">
        <f>+E83+G83+I83</f>
        <v>5150000</v>
      </c>
      <c r="L83" s="29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</row>
    <row r="84" spans="1:55" s="1" customFormat="1" ht="11.25">
      <c r="A84" s="113" t="s">
        <v>926</v>
      </c>
      <c r="B84" s="93"/>
      <c r="C84" s="92" t="s">
        <v>82</v>
      </c>
      <c r="D84" s="84"/>
      <c r="E84" s="54">
        <v>450000</v>
      </c>
      <c r="F84" s="84"/>
      <c r="G84" s="54">
        <v>0</v>
      </c>
      <c r="H84" s="244"/>
      <c r="I84" s="54">
        <v>0</v>
      </c>
      <c r="J84" s="85"/>
      <c r="K84" s="22">
        <f>+E84+G84+I84</f>
        <v>450000</v>
      </c>
      <c r="L84" s="29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</row>
    <row r="85" spans="1:55" s="1" customFormat="1" ht="11.25">
      <c r="A85" s="113" t="s">
        <v>927</v>
      </c>
      <c r="B85" s="83"/>
      <c r="C85" s="92" t="s">
        <v>83</v>
      </c>
      <c r="D85" s="84"/>
      <c r="E85" s="54">
        <v>3800000</v>
      </c>
      <c r="F85" s="84"/>
      <c r="G85" s="54">
        <v>0</v>
      </c>
      <c r="H85" s="244"/>
      <c r="I85" s="54">
        <v>0</v>
      </c>
      <c r="J85" s="85"/>
      <c r="K85" s="22">
        <f>+E85+G85+I85</f>
        <v>3800000</v>
      </c>
      <c r="L85" s="29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</row>
    <row r="86" spans="1:55" s="6" customFormat="1" ht="11.25">
      <c r="A86" s="110" t="s">
        <v>928</v>
      </c>
      <c r="B86" s="111"/>
      <c r="C86" s="110" t="s">
        <v>459</v>
      </c>
      <c r="D86" s="112"/>
      <c r="E86" s="24">
        <f>SUM(E87:E91)</f>
        <v>3880000</v>
      </c>
      <c r="F86" s="84"/>
      <c r="G86" s="24">
        <f>SUM(G87:G91)</f>
        <v>0</v>
      </c>
      <c r="H86" s="244"/>
      <c r="I86" s="24">
        <f>SUM(I87:I91)</f>
        <v>0</v>
      </c>
      <c r="J86" s="85"/>
      <c r="K86" s="24">
        <f>SUM(K87:K91)</f>
        <v>3880000</v>
      </c>
      <c r="L86" s="295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</row>
    <row r="87" spans="1:55" s="2" customFormat="1" ht="11.25">
      <c r="A87" s="113" t="s">
        <v>929</v>
      </c>
      <c r="B87" s="83"/>
      <c r="C87" s="92" t="s">
        <v>85</v>
      </c>
      <c r="D87" s="114"/>
      <c r="E87" s="22">
        <v>220000</v>
      </c>
      <c r="F87" s="84"/>
      <c r="G87" s="54">
        <v>0</v>
      </c>
      <c r="H87" s="244"/>
      <c r="I87" s="54">
        <v>0</v>
      </c>
      <c r="J87" s="85"/>
      <c r="K87" s="22">
        <f>+E87+G87+I87</f>
        <v>220000</v>
      </c>
      <c r="L87" s="295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</row>
    <row r="88" spans="1:55" s="2" customFormat="1" ht="11.25">
      <c r="A88" s="113" t="s">
        <v>930</v>
      </c>
      <c r="B88" s="83"/>
      <c r="C88" s="130" t="s">
        <v>84</v>
      </c>
      <c r="D88" s="114"/>
      <c r="E88" s="22">
        <v>1280000</v>
      </c>
      <c r="F88" s="84"/>
      <c r="G88" s="54">
        <v>0</v>
      </c>
      <c r="H88" s="244"/>
      <c r="I88" s="54">
        <v>0</v>
      </c>
      <c r="J88" s="85"/>
      <c r="K88" s="22">
        <f>+E88+G88+I88</f>
        <v>1280000</v>
      </c>
      <c r="L88" s="295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</row>
    <row r="89" spans="1:55" s="1" customFormat="1" ht="11.25">
      <c r="A89" s="113" t="s">
        <v>931</v>
      </c>
      <c r="B89" s="83"/>
      <c r="C89" s="130" t="s">
        <v>86</v>
      </c>
      <c r="D89" s="84"/>
      <c r="E89" s="54">
        <v>220000</v>
      </c>
      <c r="F89" s="84"/>
      <c r="G89" s="54">
        <v>0</v>
      </c>
      <c r="H89" s="244"/>
      <c r="I89" s="54">
        <v>0</v>
      </c>
      <c r="J89" s="85"/>
      <c r="K89" s="22">
        <f>+E89+G89+I89</f>
        <v>220000</v>
      </c>
      <c r="L89" s="29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</row>
    <row r="90" spans="1:55" s="1" customFormat="1" ht="11.25">
      <c r="A90" s="113" t="s">
        <v>932</v>
      </c>
      <c r="B90" s="83"/>
      <c r="C90" s="130" t="s">
        <v>87</v>
      </c>
      <c r="D90" s="84"/>
      <c r="E90" s="54">
        <v>1720000</v>
      </c>
      <c r="F90" s="84"/>
      <c r="G90" s="54">
        <v>0</v>
      </c>
      <c r="H90" s="244"/>
      <c r="I90" s="54">
        <v>0</v>
      </c>
      <c r="J90" s="85"/>
      <c r="K90" s="22">
        <f>+E90+G90+I90</f>
        <v>1720000</v>
      </c>
      <c r="L90" s="29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</row>
    <row r="91" spans="1:55" s="1" customFormat="1" ht="11.25">
      <c r="A91" s="113" t="s">
        <v>933</v>
      </c>
      <c r="B91" s="83"/>
      <c r="C91" s="130" t="s">
        <v>88</v>
      </c>
      <c r="D91" s="84"/>
      <c r="E91" s="54">
        <v>440000</v>
      </c>
      <c r="F91" s="84"/>
      <c r="G91" s="54">
        <v>0</v>
      </c>
      <c r="H91" s="244"/>
      <c r="I91" s="54">
        <v>0</v>
      </c>
      <c r="J91" s="85"/>
      <c r="K91" s="22">
        <f>+E91+G91+I91</f>
        <v>440000</v>
      </c>
      <c r="L91" s="29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</row>
    <row r="92" spans="1:55" s="1" customFormat="1" ht="11.25">
      <c r="A92" s="233" t="s">
        <v>136</v>
      </c>
      <c r="B92" s="104"/>
      <c r="C92" s="103" t="s">
        <v>89</v>
      </c>
      <c r="D92" s="84"/>
      <c r="E92" s="24">
        <f>SUM(E93+E96)</f>
        <v>9700000</v>
      </c>
      <c r="F92" s="24">
        <f aca="true" t="shared" si="6" ref="F92:K92">SUM(F93+F96)</f>
        <v>0</v>
      </c>
      <c r="G92" s="24">
        <f t="shared" si="6"/>
        <v>0</v>
      </c>
      <c r="H92" s="24">
        <f t="shared" si="6"/>
        <v>0</v>
      </c>
      <c r="I92" s="24">
        <f t="shared" si="6"/>
        <v>0</v>
      </c>
      <c r="J92" s="24">
        <f t="shared" si="6"/>
        <v>0</v>
      </c>
      <c r="K92" s="24">
        <f t="shared" si="6"/>
        <v>9700000</v>
      </c>
      <c r="L92" s="29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</row>
    <row r="93" spans="1:55" s="6" customFormat="1" ht="11.25">
      <c r="A93" s="234" t="s">
        <v>137</v>
      </c>
      <c r="B93" s="96"/>
      <c r="C93" s="95" t="s">
        <v>461</v>
      </c>
      <c r="D93" s="112"/>
      <c r="E93" s="24">
        <f>SUM(E94:E95)</f>
        <v>4500000</v>
      </c>
      <c r="F93" s="24">
        <f aca="true" t="shared" si="7" ref="F93:K93">SUM(F94:F95)</f>
        <v>0</v>
      </c>
      <c r="G93" s="24">
        <f t="shared" si="7"/>
        <v>0</v>
      </c>
      <c r="H93" s="24">
        <f t="shared" si="7"/>
        <v>0</v>
      </c>
      <c r="I93" s="24">
        <f t="shared" si="7"/>
        <v>0</v>
      </c>
      <c r="J93" s="24">
        <f t="shared" si="7"/>
        <v>0</v>
      </c>
      <c r="K93" s="24">
        <f t="shared" si="7"/>
        <v>4500000</v>
      </c>
      <c r="L93" s="306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</row>
    <row r="94" spans="1:55" s="1" customFormat="1" ht="11.25">
      <c r="A94" s="235" t="s">
        <v>139</v>
      </c>
      <c r="B94" s="104"/>
      <c r="C94" s="105" t="s">
        <v>90</v>
      </c>
      <c r="D94" s="84"/>
      <c r="E94" s="54">
        <v>1000000</v>
      </c>
      <c r="F94" s="84"/>
      <c r="G94" s="54"/>
      <c r="H94" s="244"/>
      <c r="I94" s="54"/>
      <c r="J94" s="85"/>
      <c r="K94" s="22">
        <f>+E94+G94+I94</f>
        <v>1000000</v>
      </c>
      <c r="L94" s="29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</row>
    <row r="95" spans="1:55" s="1" customFormat="1" ht="11.25">
      <c r="A95" s="235" t="s">
        <v>140</v>
      </c>
      <c r="B95" s="100"/>
      <c r="C95" s="99" t="s">
        <v>462</v>
      </c>
      <c r="D95" s="84"/>
      <c r="E95" s="54">
        <v>3500000</v>
      </c>
      <c r="F95" s="84"/>
      <c r="G95" s="54"/>
      <c r="H95" s="244"/>
      <c r="I95" s="54"/>
      <c r="J95" s="85"/>
      <c r="K95" s="22">
        <f>+E95+G95+I95</f>
        <v>3500000</v>
      </c>
      <c r="L95" s="29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</row>
    <row r="96" spans="1:55" s="6" customFormat="1" ht="11.25">
      <c r="A96" s="234" t="s">
        <v>138</v>
      </c>
      <c r="B96" s="96"/>
      <c r="C96" s="95" t="s">
        <v>553</v>
      </c>
      <c r="D96" s="112"/>
      <c r="E96" s="24">
        <f>SUM(E97:E99)</f>
        <v>5200000</v>
      </c>
      <c r="F96" s="24">
        <f aca="true" t="shared" si="8" ref="F96:K96">SUM(F97:F99)</f>
        <v>0</v>
      </c>
      <c r="G96" s="24">
        <f t="shared" si="8"/>
        <v>0</v>
      </c>
      <c r="H96" s="24">
        <f t="shared" si="8"/>
        <v>0</v>
      </c>
      <c r="I96" s="24">
        <f t="shared" si="8"/>
        <v>0</v>
      </c>
      <c r="J96" s="24">
        <f t="shared" si="8"/>
        <v>0</v>
      </c>
      <c r="K96" s="24">
        <f t="shared" si="8"/>
        <v>5200000</v>
      </c>
      <c r="L96" s="306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</row>
    <row r="97" spans="1:55" s="1" customFormat="1" ht="11.25">
      <c r="A97" s="235" t="s">
        <v>141</v>
      </c>
      <c r="B97" s="104"/>
      <c r="C97" s="99" t="s">
        <v>91</v>
      </c>
      <c r="D97" s="84"/>
      <c r="E97" s="54">
        <v>0</v>
      </c>
      <c r="F97" s="84"/>
      <c r="G97" s="54"/>
      <c r="H97" s="244"/>
      <c r="I97" s="54"/>
      <c r="J97" s="85"/>
      <c r="K97" s="22">
        <f>+E97+G97+I97</f>
        <v>0</v>
      </c>
      <c r="L97" s="29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</row>
    <row r="98" spans="1:55" s="1" customFormat="1" ht="11.25">
      <c r="A98" s="235" t="s">
        <v>142</v>
      </c>
      <c r="B98" s="104"/>
      <c r="C98" s="105" t="s">
        <v>367</v>
      </c>
      <c r="D98" s="84"/>
      <c r="E98" s="54">
        <v>200000</v>
      </c>
      <c r="F98" s="84"/>
      <c r="G98" s="54"/>
      <c r="H98" s="244"/>
      <c r="I98" s="54"/>
      <c r="J98" s="85"/>
      <c r="K98" s="22">
        <f>+E98+G98+I98</f>
        <v>200000</v>
      </c>
      <c r="L98" s="29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</row>
    <row r="99" spans="1:55" s="1" customFormat="1" ht="11.25">
      <c r="A99" s="235" t="s">
        <v>143</v>
      </c>
      <c r="B99" s="100"/>
      <c r="C99" s="105" t="s">
        <v>144</v>
      </c>
      <c r="D99" s="84"/>
      <c r="E99" s="54">
        <v>5000000</v>
      </c>
      <c r="F99" s="84"/>
      <c r="G99" s="54"/>
      <c r="H99" s="244"/>
      <c r="I99" s="54"/>
      <c r="J99" s="85"/>
      <c r="K99" s="22">
        <f>+E99+G99+I99</f>
        <v>5000000</v>
      </c>
      <c r="L99" s="29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</row>
    <row r="100" spans="1:55" s="1" customFormat="1" ht="11.25">
      <c r="A100" s="92"/>
      <c r="B100" s="83"/>
      <c r="C100" s="92"/>
      <c r="D100" s="84"/>
      <c r="E100" s="54"/>
      <c r="F100" s="84"/>
      <c r="G100" s="54"/>
      <c r="H100" s="244"/>
      <c r="I100" s="54"/>
      <c r="J100" s="85"/>
      <c r="K100" s="86"/>
      <c r="L100" s="29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</row>
    <row r="101" spans="1:55" s="67" customFormat="1" ht="11.25">
      <c r="A101" s="255" t="s">
        <v>934</v>
      </c>
      <c r="B101" s="83"/>
      <c r="C101" s="260" t="s">
        <v>484</v>
      </c>
      <c r="D101" s="257"/>
      <c r="E101" s="258">
        <f>+E102+E105</f>
        <v>6900000</v>
      </c>
      <c r="F101" s="84"/>
      <c r="G101" s="258">
        <f>+G105</f>
        <v>0</v>
      </c>
      <c r="H101" s="244"/>
      <c r="I101" s="258">
        <f>+I105</f>
        <v>0</v>
      </c>
      <c r="J101" s="85"/>
      <c r="K101" s="258">
        <f aca="true" t="shared" si="9" ref="K101:K117">+E101+G101+I101</f>
        <v>6900000</v>
      </c>
      <c r="L101" s="29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</row>
    <row r="102" spans="1:55" s="2" customFormat="1" ht="11.25">
      <c r="A102" s="94" t="s">
        <v>935</v>
      </c>
      <c r="B102" s="93"/>
      <c r="C102" s="94" t="s">
        <v>472</v>
      </c>
      <c r="D102" s="114"/>
      <c r="E102" s="86">
        <f>E103</f>
        <v>0</v>
      </c>
      <c r="F102" s="114"/>
      <c r="G102" s="86">
        <f>G103</f>
        <v>0</v>
      </c>
      <c r="H102" s="244"/>
      <c r="I102" s="86">
        <f>I103</f>
        <v>0</v>
      </c>
      <c r="J102" s="85"/>
      <c r="K102" s="86">
        <f t="shared" si="9"/>
        <v>0</v>
      </c>
      <c r="L102" s="295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</row>
    <row r="103" spans="1:55" s="2" customFormat="1" ht="11.25">
      <c r="A103" s="94" t="s">
        <v>936</v>
      </c>
      <c r="B103" s="93"/>
      <c r="C103" s="94" t="s">
        <v>450</v>
      </c>
      <c r="D103" s="114"/>
      <c r="E103" s="86">
        <f>E104</f>
        <v>0</v>
      </c>
      <c r="F103" s="114"/>
      <c r="G103" s="86">
        <f>G104</f>
        <v>0</v>
      </c>
      <c r="H103" s="244"/>
      <c r="I103" s="86">
        <f>I104</f>
        <v>0</v>
      </c>
      <c r="J103" s="85"/>
      <c r="K103" s="86">
        <f t="shared" si="9"/>
        <v>0</v>
      </c>
      <c r="L103" s="295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</row>
    <row r="104" spans="1:55" s="2" customFormat="1" ht="11.25">
      <c r="A104" s="113" t="s">
        <v>937</v>
      </c>
      <c r="B104" s="83"/>
      <c r="C104" s="92" t="s">
        <v>451</v>
      </c>
      <c r="D104" s="84"/>
      <c r="E104" s="22">
        <v>0</v>
      </c>
      <c r="F104" s="114"/>
      <c r="G104" s="54">
        <v>0</v>
      </c>
      <c r="H104" s="244"/>
      <c r="I104" s="54">
        <v>0</v>
      </c>
      <c r="J104" s="85"/>
      <c r="K104" s="22">
        <f t="shared" si="9"/>
        <v>0</v>
      </c>
      <c r="L104" s="295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</row>
    <row r="105" spans="1:55" s="2" customFormat="1" ht="11.25">
      <c r="A105" s="94" t="s">
        <v>938</v>
      </c>
      <c r="B105" s="93"/>
      <c r="C105" s="94" t="s">
        <v>89</v>
      </c>
      <c r="D105" s="114"/>
      <c r="E105" s="86">
        <f>+E106+E112</f>
        <v>6900000</v>
      </c>
      <c r="F105" s="114"/>
      <c r="G105" s="86">
        <f>+G106+G112</f>
        <v>0</v>
      </c>
      <c r="H105" s="244"/>
      <c r="I105" s="86">
        <f>I106+I112</f>
        <v>0</v>
      </c>
      <c r="J105" s="85"/>
      <c r="K105" s="86">
        <f t="shared" si="9"/>
        <v>6900000</v>
      </c>
      <c r="L105" s="295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</row>
    <row r="106" spans="1:55" s="2" customFormat="1" ht="11.25">
      <c r="A106" s="94" t="s">
        <v>939</v>
      </c>
      <c r="B106" s="93"/>
      <c r="C106" s="94" t="s">
        <v>463</v>
      </c>
      <c r="D106" s="114"/>
      <c r="E106" s="86">
        <f>SUM(E107:E108)+E111</f>
        <v>4500000</v>
      </c>
      <c r="F106" s="114"/>
      <c r="G106" s="86">
        <f>SUM(G107:G108)+G111</f>
        <v>0</v>
      </c>
      <c r="H106" s="244"/>
      <c r="I106" s="86">
        <f>SUM(I107:I108)+I111</f>
        <v>0</v>
      </c>
      <c r="J106" s="85"/>
      <c r="K106" s="86">
        <f t="shared" si="9"/>
        <v>4500000</v>
      </c>
      <c r="L106" s="295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</row>
    <row r="107" spans="1:55" s="1" customFormat="1" ht="11.25">
      <c r="A107" s="113" t="s">
        <v>940</v>
      </c>
      <c r="B107" s="83"/>
      <c r="C107" s="92" t="s">
        <v>92</v>
      </c>
      <c r="D107" s="84"/>
      <c r="E107" s="54">
        <v>1000000</v>
      </c>
      <c r="F107" s="84"/>
      <c r="G107" s="54">
        <v>0</v>
      </c>
      <c r="H107" s="244"/>
      <c r="I107" s="54">
        <v>0</v>
      </c>
      <c r="J107" s="85"/>
      <c r="K107" s="22">
        <f t="shared" si="9"/>
        <v>1000000</v>
      </c>
      <c r="L107" s="29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</row>
    <row r="108" spans="1:55" s="6" customFormat="1" ht="11.25">
      <c r="A108" s="94" t="s">
        <v>802</v>
      </c>
      <c r="B108" s="111"/>
      <c r="C108" s="110" t="s">
        <v>93</v>
      </c>
      <c r="D108" s="112"/>
      <c r="E108" s="24">
        <f>SUM(E109:E110)</f>
        <v>1000000</v>
      </c>
      <c r="F108" s="112"/>
      <c r="G108" s="24">
        <f>SUM(G109:G110)</f>
        <v>0</v>
      </c>
      <c r="H108" s="244"/>
      <c r="I108" s="24">
        <f>SUM(I109:I110)</f>
        <v>0</v>
      </c>
      <c r="J108" s="85"/>
      <c r="K108" s="24">
        <f t="shared" si="9"/>
        <v>1000000</v>
      </c>
      <c r="L108" s="295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</row>
    <row r="109" spans="1:55" s="1" customFormat="1" ht="11.25">
      <c r="A109" s="113" t="s">
        <v>803</v>
      </c>
      <c r="B109" s="83"/>
      <c r="C109" s="92" t="s">
        <v>99</v>
      </c>
      <c r="D109" s="84"/>
      <c r="E109" s="54">
        <v>0</v>
      </c>
      <c r="F109" s="84"/>
      <c r="G109" s="54">
        <v>0</v>
      </c>
      <c r="H109" s="244"/>
      <c r="I109" s="54">
        <v>0</v>
      </c>
      <c r="J109" s="85"/>
      <c r="K109" s="22">
        <f t="shared" si="9"/>
        <v>0</v>
      </c>
      <c r="L109" s="29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</row>
    <row r="110" spans="1:55" s="1" customFormat="1" ht="11.25">
      <c r="A110" s="113" t="s">
        <v>804</v>
      </c>
      <c r="B110" s="83"/>
      <c r="C110" s="92" t="s">
        <v>94</v>
      </c>
      <c r="D110" s="84"/>
      <c r="E110" s="54">
        <v>1000000</v>
      </c>
      <c r="F110" s="84"/>
      <c r="G110" s="54">
        <v>0</v>
      </c>
      <c r="H110" s="244"/>
      <c r="I110" s="54">
        <v>0</v>
      </c>
      <c r="J110" s="85"/>
      <c r="K110" s="22">
        <f t="shared" si="9"/>
        <v>1000000</v>
      </c>
      <c r="L110" s="29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</row>
    <row r="111" spans="1:55" s="1" customFormat="1" ht="11.25">
      <c r="A111" s="113" t="s">
        <v>805</v>
      </c>
      <c r="B111" s="83"/>
      <c r="C111" s="92" t="s">
        <v>95</v>
      </c>
      <c r="D111" s="84"/>
      <c r="E111" s="54">
        <v>2500000</v>
      </c>
      <c r="F111" s="84"/>
      <c r="G111" s="54">
        <v>0</v>
      </c>
      <c r="H111" s="244"/>
      <c r="I111" s="54">
        <v>0</v>
      </c>
      <c r="J111" s="85"/>
      <c r="K111" s="22">
        <f t="shared" si="9"/>
        <v>2500000</v>
      </c>
      <c r="L111" s="29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</row>
    <row r="112" spans="1:55" s="6" customFormat="1" ht="11.25">
      <c r="A112" s="94" t="s">
        <v>941</v>
      </c>
      <c r="B112" s="111"/>
      <c r="C112" s="110" t="s">
        <v>96</v>
      </c>
      <c r="D112" s="112"/>
      <c r="E112" s="24">
        <f>SUM(E113:E117)</f>
        <v>2400000</v>
      </c>
      <c r="F112" s="112"/>
      <c r="G112" s="24">
        <f>SUM(G113:G117)</f>
        <v>0</v>
      </c>
      <c r="H112" s="244"/>
      <c r="I112" s="24">
        <f>SUM(I113:I117)</f>
        <v>0</v>
      </c>
      <c r="J112" s="85"/>
      <c r="K112" s="86">
        <f t="shared" si="9"/>
        <v>2400000</v>
      </c>
      <c r="L112" s="295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</row>
    <row r="113" spans="1:55" s="1" customFormat="1" ht="11.25">
      <c r="A113" s="82" t="s">
        <v>976</v>
      </c>
      <c r="B113" s="83"/>
      <c r="C113" s="92" t="s">
        <v>359</v>
      </c>
      <c r="D113" s="84"/>
      <c r="E113" s="54">
        <v>1000000</v>
      </c>
      <c r="F113" s="84"/>
      <c r="G113" s="54">
        <v>0</v>
      </c>
      <c r="H113" s="244"/>
      <c r="I113" s="54">
        <v>0</v>
      </c>
      <c r="J113" s="85"/>
      <c r="K113" s="22">
        <f t="shared" si="9"/>
        <v>1000000</v>
      </c>
      <c r="L113" s="29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</row>
    <row r="114" spans="1:55" s="1" customFormat="1" ht="11.25">
      <c r="A114" s="82" t="s">
        <v>977</v>
      </c>
      <c r="B114" s="83"/>
      <c r="C114" s="92" t="s">
        <v>543</v>
      </c>
      <c r="D114" s="84"/>
      <c r="E114" s="54">
        <v>500000</v>
      </c>
      <c r="F114" s="84"/>
      <c r="G114" s="54">
        <v>0</v>
      </c>
      <c r="H114" s="244"/>
      <c r="I114" s="54">
        <v>0</v>
      </c>
      <c r="J114" s="85"/>
      <c r="K114" s="22">
        <f t="shared" si="9"/>
        <v>500000</v>
      </c>
      <c r="L114" s="29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</row>
    <row r="115" spans="1:55" s="1" customFormat="1" ht="11.25">
      <c r="A115" s="82" t="s">
        <v>978</v>
      </c>
      <c r="B115" s="83"/>
      <c r="C115" s="92" t="s">
        <v>360</v>
      </c>
      <c r="D115" s="84"/>
      <c r="E115" s="54">
        <v>500000</v>
      </c>
      <c r="F115" s="84"/>
      <c r="G115" s="54">
        <v>0</v>
      </c>
      <c r="H115" s="244"/>
      <c r="I115" s="54">
        <v>0</v>
      </c>
      <c r="J115" s="85"/>
      <c r="K115" s="22">
        <f t="shared" si="9"/>
        <v>500000</v>
      </c>
      <c r="L115" s="29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</row>
    <row r="116" spans="1:55" s="1" customFormat="1" ht="11.25">
      <c r="A116" s="82" t="s">
        <v>806</v>
      </c>
      <c r="B116" s="83"/>
      <c r="C116" s="92" t="s">
        <v>361</v>
      </c>
      <c r="D116" s="84"/>
      <c r="E116" s="54">
        <v>400000</v>
      </c>
      <c r="F116" s="84"/>
      <c r="G116" s="54">
        <v>0</v>
      </c>
      <c r="H116" s="244"/>
      <c r="I116" s="54">
        <v>0</v>
      </c>
      <c r="J116" s="85"/>
      <c r="K116" s="22">
        <f t="shared" si="9"/>
        <v>400000</v>
      </c>
      <c r="L116" s="29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</row>
    <row r="117" spans="1:55" s="1" customFormat="1" ht="11.25">
      <c r="A117" s="82" t="s">
        <v>807</v>
      </c>
      <c r="B117" s="83"/>
      <c r="C117" s="92" t="s">
        <v>486</v>
      </c>
      <c r="D117" s="84"/>
      <c r="E117" s="54">
        <v>0</v>
      </c>
      <c r="F117" s="84"/>
      <c r="G117" s="54">
        <v>0</v>
      </c>
      <c r="H117" s="244"/>
      <c r="I117" s="54">
        <v>0</v>
      </c>
      <c r="J117" s="85"/>
      <c r="K117" s="22">
        <f t="shared" si="9"/>
        <v>0</v>
      </c>
      <c r="L117" s="29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</row>
    <row r="118" spans="1:55" s="1" customFormat="1" ht="11.25">
      <c r="A118" s="82"/>
      <c r="B118" s="83"/>
      <c r="C118" s="84"/>
      <c r="D118" s="84"/>
      <c r="E118" s="54"/>
      <c r="F118" s="84"/>
      <c r="G118" s="54"/>
      <c r="H118" s="244"/>
      <c r="I118" s="54"/>
      <c r="J118" s="85"/>
      <c r="K118" s="86"/>
      <c r="L118" s="29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</row>
    <row r="119" spans="1:55" s="67" customFormat="1" ht="11.25">
      <c r="A119" s="90" t="s">
        <v>979</v>
      </c>
      <c r="B119" s="89"/>
      <c r="C119" s="90" t="s">
        <v>101</v>
      </c>
      <c r="D119" s="88"/>
      <c r="E119" s="91">
        <f>+E120+E179</f>
        <v>518926773</v>
      </c>
      <c r="F119" s="84"/>
      <c r="G119" s="91">
        <f>+G120+G179</f>
        <v>0</v>
      </c>
      <c r="H119" s="244"/>
      <c r="I119" s="91">
        <f>+I120+I179</f>
        <v>0</v>
      </c>
      <c r="J119" s="85"/>
      <c r="K119" s="91">
        <f>+E119+G119+I119</f>
        <v>518926773</v>
      </c>
      <c r="L119" s="29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</row>
    <row r="120" spans="1:55" s="69" customFormat="1" ht="11.25">
      <c r="A120" s="233" t="s">
        <v>980</v>
      </c>
      <c r="B120" s="104"/>
      <c r="C120" s="103" t="s">
        <v>488</v>
      </c>
      <c r="D120" s="85"/>
      <c r="E120" s="98">
        <f>+E121</f>
        <v>425316773</v>
      </c>
      <c r="F120" s="84"/>
      <c r="G120" s="98">
        <f>+G121</f>
        <v>0</v>
      </c>
      <c r="H120" s="244"/>
      <c r="I120" s="98">
        <f>+I121</f>
        <v>0</v>
      </c>
      <c r="J120" s="85"/>
      <c r="K120" s="98">
        <f>+E120+G120+I120</f>
        <v>425316773</v>
      </c>
      <c r="L120" s="29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</row>
    <row r="121" spans="1:55" s="69" customFormat="1" ht="11.25">
      <c r="A121" s="233" t="s">
        <v>981</v>
      </c>
      <c r="B121" s="104"/>
      <c r="C121" s="103" t="s">
        <v>102</v>
      </c>
      <c r="D121" s="85"/>
      <c r="E121" s="98">
        <f>+E122+E147+E176</f>
        <v>425316773</v>
      </c>
      <c r="F121" s="98">
        <f aca="true" t="shared" si="10" ref="F121:K121">+F122+F147+F176</f>
        <v>0</v>
      </c>
      <c r="G121" s="98">
        <f t="shared" si="10"/>
        <v>0</v>
      </c>
      <c r="H121" s="98">
        <f t="shared" si="10"/>
        <v>0</v>
      </c>
      <c r="I121" s="98">
        <f t="shared" si="10"/>
        <v>0</v>
      </c>
      <c r="J121" s="98">
        <f t="shared" si="10"/>
        <v>0</v>
      </c>
      <c r="K121" s="98">
        <f t="shared" si="10"/>
        <v>425316773</v>
      </c>
      <c r="L121" s="29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</row>
    <row r="122" spans="1:55" s="70" customFormat="1" ht="11.25">
      <c r="A122" s="233" t="s">
        <v>982</v>
      </c>
      <c r="B122" s="104"/>
      <c r="C122" s="103" t="s">
        <v>472</v>
      </c>
      <c r="D122" s="101"/>
      <c r="E122" s="98">
        <f>+E123+E129+E134</f>
        <v>212810000</v>
      </c>
      <c r="F122" s="101"/>
      <c r="G122" s="98">
        <f>+G123+G129+G134</f>
        <v>0</v>
      </c>
      <c r="H122" s="244"/>
      <c r="I122" s="98">
        <f>+I123+I129+I134</f>
        <v>0</v>
      </c>
      <c r="J122" s="85"/>
      <c r="K122" s="98">
        <f>+E122+G122+I122</f>
        <v>212810000</v>
      </c>
      <c r="L122" s="295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</row>
    <row r="123" spans="1:55" s="79" customFormat="1" ht="11.25">
      <c r="A123" s="233" t="s">
        <v>983</v>
      </c>
      <c r="B123" s="96"/>
      <c r="C123" s="95" t="s">
        <v>450</v>
      </c>
      <c r="D123" s="97"/>
      <c r="E123" s="55">
        <f>SUM(E124:E128)</f>
        <v>163460000</v>
      </c>
      <c r="F123" s="55"/>
      <c r="G123" s="55">
        <f>SUM(G124:G128)</f>
        <v>0</v>
      </c>
      <c r="H123" s="244"/>
      <c r="I123" s="55">
        <f>SUM(I124:I128)</f>
        <v>0</v>
      </c>
      <c r="J123" s="85"/>
      <c r="K123" s="55">
        <f>SUM(K124:K128)</f>
        <v>163460000</v>
      </c>
      <c r="L123" s="295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</row>
    <row r="124" spans="1:55" s="70" customFormat="1" ht="11.25">
      <c r="A124" s="235" t="s">
        <v>984</v>
      </c>
      <c r="B124" s="100"/>
      <c r="C124" s="99" t="s">
        <v>451</v>
      </c>
      <c r="D124" s="101"/>
      <c r="E124" s="25">
        <v>113860000</v>
      </c>
      <c r="F124" s="106"/>
      <c r="G124" s="102">
        <v>0</v>
      </c>
      <c r="H124" s="244"/>
      <c r="I124" s="102">
        <v>0</v>
      </c>
      <c r="J124" s="85"/>
      <c r="K124" s="25">
        <f>+E124+G124+I124</f>
        <v>113860000</v>
      </c>
      <c r="L124" s="295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</row>
    <row r="125" spans="1:55" s="69" customFormat="1" ht="11.25">
      <c r="A125" s="235" t="s">
        <v>985</v>
      </c>
      <c r="B125" s="100"/>
      <c r="C125" s="99" t="s">
        <v>452</v>
      </c>
      <c r="D125" s="85"/>
      <c r="E125" s="102">
        <v>10100000</v>
      </c>
      <c r="F125" s="106"/>
      <c r="G125" s="102">
        <v>0</v>
      </c>
      <c r="H125" s="244"/>
      <c r="I125" s="102">
        <v>0</v>
      </c>
      <c r="J125" s="85"/>
      <c r="K125" s="25">
        <f>+E125+G125+I125</f>
        <v>10100000</v>
      </c>
      <c r="L125" s="29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</row>
    <row r="126" spans="1:55" s="69" customFormat="1" ht="11.25">
      <c r="A126" s="235" t="s">
        <v>986</v>
      </c>
      <c r="B126" s="100"/>
      <c r="C126" s="99" t="s">
        <v>453</v>
      </c>
      <c r="D126" s="85"/>
      <c r="E126" s="102">
        <v>8500000</v>
      </c>
      <c r="F126" s="106"/>
      <c r="G126" s="102">
        <v>0</v>
      </c>
      <c r="H126" s="244"/>
      <c r="I126" s="102">
        <v>0</v>
      </c>
      <c r="J126" s="85"/>
      <c r="K126" s="25">
        <f>+E126+G126+I126</f>
        <v>8500000</v>
      </c>
      <c r="L126" s="29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</row>
    <row r="127" spans="1:55" s="69" customFormat="1" ht="11.25">
      <c r="A127" s="235" t="s">
        <v>987</v>
      </c>
      <c r="B127" s="100"/>
      <c r="C127" s="99" t="s">
        <v>454</v>
      </c>
      <c r="D127" s="85"/>
      <c r="E127" s="102">
        <v>6000000</v>
      </c>
      <c r="F127" s="106"/>
      <c r="G127" s="102">
        <v>0</v>
      </c>
      <c r="H127" s="244"/>
      <c r="I127" s="102">
        <v>0</v>
      </c>
      <c r="J127" s="85"/>
      <c r="K127" s="25">
        <f>+E127+G127+I127</f>
        <v>6000000</v>
      </c>
      <c r="L127" s="29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</row>
    <row r="128" spans="1:55" s="69" customFormat="1" ht="11.25">
      <c r="A128" s="235" t="s">
        <v>988</v>
      </c>
      <c r="B128" s="100"/>
      <c r="C128" s="99" t="s">
        <v>50</v>
      </c>
      <c r="D128" s="85"/>
      <c r="E128" s="102">
        <v>25000000</v>
      </c>
      <c r="F128" s="106"/>
      <c r="G128" s="102">
        <v>0</v>
      </c>
      <c r="H128" s="244"/>
      <c r="I128" s="102">
        <v>0</v>
      </c>
      <c r="J128" s="85"/>
      <c r="K128" s="25">
        <f>+E128+G128+I128</f>
        <v>25000000</v>
      </c>
      <c r="L128" s="29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</row>
    <row r="129" spans="1:55" s="79" customFormat="1" ht="11.25">
      <c r="A129" s="233" t="s">
        <v>989</v>
      </c>
      <c r="B129" s="96"/>
      <c r="C129" s="95" t="s">
        <v>455</v>
      </c>
      <c r="D129" s="97"/>
      <c r="E129" s="55">
        <f>SUM(E130:E133)</f>
        <v>0</v>
      </c>
      <c r="F129" s="55"/>
      <c r="G129" s="55">
        <f>SUM(G130:G133)</f>
        <v>0</v>
      </c>
      <c r="H129" s="244"/>
      <c r="I129" s="55">
        <f>SUM(I130:I133)</f>
        <v>0</v>
      </c>
      <c r="J129" s="85"/>
      <c r="K129" s="55">
        <f>SUM(K130:K133)</f>
        <v>0</v>
      </c>
      <c r="L129" s="295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</row>
    <row r="130" spans="1:55" s="69" customFormat="1" ht="11.25">
      <c r="A130" s="235" t="s">
        <v>990</v>
      </c>
      <c r="B130" s="100"/>
      <c r="C130" s="99" t="s">
        <v>103</v>
      </c>
      <c r="D130" s="85"/>
      <c r="E130" s="102">
        <v>0</v>
      </c>
      <c r="F130" s="85"/>
      <c r="G130" s="102">
        <v>0</v>
      </c>
      <c r="H130" s="244"/>
      <c r="I130" s="102">
        <v>0</v>
      </c>
      <c r="J130" s="85"/>
      <c r="K130" s="25">
        <f>+E130+G130+I130</f>
        <v>0</v>
      </c>
      <c r="L130" s="29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</row>
    <row r="131" spans="1:55" s="69" customFormat="1" ht="11.25">
      <c r="A131" s="235" t="s">
        <v>991</v>
      </c>
      <c r="B131" s="100"/>
      <c r="C131" s="99" t="s">
        <v>104</v>
      </c>
      <c r="D131" s="85"/>
      <c r="E131" s="102">
        <v>0</v>
      </c>
      <c r="F131" s="85"/>
      <c r="G131" s="102">
        <v>0</v>
      </c>
      <c r="H131" s="244"/>
      <c r="I131" s="102">
        <v>0</v>
      </c>
      <c r="J131" s="85"/>
      <c r="K131" s="25">
        <f>+E131+G131+I131</f>
        <v>0</v>
      </c>
      <c r="L131" s="29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</row>
    <row r="132" spans="1:55" s="69" customFormat="1" ht="11.25">
      <c r="A132" s="235" t="s">
        <v>992</v>
      </c>
      <c r="B132" s="100"/>
      <c r="C132" s="99" t="s">
        <v>362</v>
      </c>
      <c r="D132" s="85"/>
      <c r="E132" s="102">
        <v>0</v>
      </c>
      <c r="F132" s="85"/>
      <c r="G132" s="102">
        <v>0</v>
      </c>
      <c r="H132" s="244"/>
      <c r="I132" s="102">
        <v>0</v>
      </c>
      <c r="J132" s="85"/>
      <c r="K132" s="25">
        <f>+E132+G132+I132</f>
        <v>0</v>
      </c>
      <c r="L132" s="29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</row>
    <row r="133" spans="1:55" s="69" customFormat="1" ht="11.25">
      <c r="A133" s="235" t="s">
        <v>993</v>
      </c>
      <c r="B133" s="100"/>
      <c r="C133" s="99" t="s">
        <v>363</v>
      </c>
      <c r="D133" s="85"/>
      <c r="E133" s="102">
        <v>0</v>
      </c>
      <c r="F133" s="85"/>
      <c r="G133" s="102">
        <v>0</v>
      </c>
      <c r="H133" s="244"/>
      <c r="I133" s="102">
        <v>0</v>
      </c>
      <c r="J133" s="85"/>
      <c r="K133" s="25">
        <f>+E133+G133+I133</f>
        <v>0</v>
      </c>
      <c r="L133" s="29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</row>
    <row r="134" spans="1:55" s="69" customFormat="1" ht="11.25">
      <c r="A134" s="233" t="s">
        <v>994</v>
      </c>
      <c r="B134" s="104"/>
      <c r="C134" s="103" t="s">
        <v>457</v>
      </c>
      <c r="D134" s="85"/>
      <c r="E134" s="55">
        <f>+E135+E140</f>
        <v>49350000</v>
      </c>
      <c r="F134" s="85"/>
      <c r="G134" s="55">
        <f>+G135+G140</f>
        <v>0</v>
      </c>
      <c r="H134" s="244"/>
      <c r="I134" s="55">
        <f>+I135+I140</f>
        <v>0</v>
      </c>
      <c r="J134" s="85"/>
      <c r="K134" s="98">
        <f>+E134+G134+I134</f>
        <v>49350000</v>
      </c>
      <c r="L134" s="29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</row>
    <row r="135" spans="1:55" s="69" customFormat="1" ht="11.25">
      <c r="A135" s="233" t="s">
        <v>995</v>
      </c>
      <c r="B135" s="104"/>
      <c r="C135" s="103" t="s">
        <v>458</v>
      </c>
      <c r="D135" s="85"/>
      <c r="E135" s="55">
        <f>SUM(E136:E139)</f>
        <v>38250000</v>
      </c>
      <c r="F135" s="55"/>
      <c r="G135" s="55">
        <f>SUM(G136:G139)</f>
        <v>0</v>
      </c>
      <c r="H135" s="244"/>
      <c r="I135" s="55">
        <f>SUM(I136:I139)</f>
        <v>0</v>
      </c>
      <c r="J135" s="85"/>
      <c r="K135" s="55">
        <f>SUM(K136:K139)</f>
        <v>38250000</v>
      </c>
      <c r="L135" s="29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</row>
    <row r="136" spans="1:55" s="70" customFormat="1" ht="11.25">
      <c r="A136" s="235" t="s">
        <v>996</v>
      </c>
      <c r="B136" s="104"/>
      <c r="C136" s="105" t="s">
        <v>80</v>
      </c>
      <c r="D136" s="101"/>
      <c r="E136" s="25">
        <v>10000000</v>
      </c>
      <c r="F136" s="106"/>
      <c r="G136" s="98">
        <v>0</v>
      </c>
      <c r="H136" s="244"/>
      <c r="I136" s="98">
        <v>0</v>
      </c>
      <c r="J136" s="85"/>
      <c r="K136" s="98">
        <f aca="true" t="shared" si="11" ref="K136:K145">+E136+G136+I136</f>
        <v>10000000</v>
      </c>
      <c r="L136" s="295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</row>
    <row r="137" spans="1:55" s="69" customFormat="1" ht="11.25">
      <c r="A137" s="235" t="s">
        <v>997</v>
      </c>
      <c r="B137" s="100"/>
      <c r="C137" s="105" t="s">
        <v>81</v>
      </c>
      <c r="D137" s="85"/>
      <c r="E137" s="102">
        <v>15000000</v>
      </c>
      <c r="F137" s="106"/>
      <c r="G137" s="102">
        <v>0</v>
      </c>
      <c r="H137" s="244"/>
      <c r="I137" s="102">
        <v>0</v>
      </c>
      <c r="J137" s="85"/>
      <c r="K137" s="25">
        <f t="shared" si="11"/>
        <v>15000000</v>
      </c>
      <c r="L137" s="29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</row>
    <row r="138" spans="1:55" s="69" customFormat="1" ht="11.25">
      <c r="A138" s="235" t="s">
        <v>998</v>
      </c>
      <c r="B138" s="104"/>
      <c r="C138" s="99" t="s">
        <v>82</v>
      </c>
      <c r="D138" s="85"/>
      <c r="E138" s="102">
        <v>1250000</v>
      </c>
      <c r="F138" s="106"/>
      <c r="G138" s="102">
        <v>0</v>
      </c>
      <c r="H138" s="244"/>
      <c r="I138" s="102">
        <v>0</v>
      </c>
      <c r="J138" s="85"/>
      <c r="K138" s="25">
        <f t="shared" si="11"/>
        <v>1250000</v>
      </c>
      <c r="L138" s="29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</row>
    <row r="139" spans="1:55" s="69" customFormat="1" ht="11.25">
      <c r="A139" s="235" t="s">
        <v>999</v>
      </c>
      <c r="B139" s="100"/>
      <c r="C139" s="99" t="s">
        <v>83</v>
      </c>
      <c r="D139" s="85"/>
      <c r="E139" s="102">
        <v>12000000</v>
      </c>
      <c r="F139" s="106"/>
      <c r="G139" s="102">
        <v>0</v>
      </c>
      <c r="H139" s="244"/>
      <c r="I139" s="102">
        <v>0</v>
      </c>
      <c r="J139" s="85"/>
      <c r="K139" s="25">
        <f t="shared" si="11"/>
        <v>12000000</v>
      </c>
      <c r="L139" s="29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</row>
    <row r="140" spans="1:55" s="69" customFormat="1" ht="11.25">
      <c r="A140" s="233" t="s">
        <v>1000</v>
      </c>
      <c r="B140" s="104"/>
      <c r="C140" s="103" t="s">
        <v>459</v>
      </c>
      <c r="D140" s="85"/>
      <c r="E140" s="55">
        <f>SUM(E141:E145)</f>
        <v>11100000</v>
      </c>
      <c r="F140" s="106"/>
      <c r="G140" s="55">
        <f>SUM(G141:G145)</f>
        <v>0</v>
      </c>
      <c r="H140" s="244"/>
      <c r="I140" s="55">
        <f>SUM(I141:I145)</f>
        <v>0</v>
      </c>
      <c r="J140" s="85"/>
      <c r="K140" s="98">
        <f t="shared" si="11"/>
        <v>11100000</v>
      </c>
      <c r="L140" s="29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</row>
    <row r="141" spans="1:55" s="70" customFormat="1" ht="11.25">
      <c r="A141" s="235" t="s">
        <v>1001</v>
      </c>
      <c r="B141" s="100"/>
      <c r="C141" s="99" t="s">
        <v>85</v>
      </c>
      <c r="D141" s="101"/>
      <c r="E141" s="25">
        <v>650000</v>
      </c>
      <c r="F141" s="106"/>
      <c r="G141" s="102">
        <v>0</v>
      </c>
      <c r="H141" s="244"/>
      <c r="I141" s="102">
        <v>0</v>
      </c>
      <c r="J141" s="85"/>
      <c r="K141" s="25">
        <f t="shared" si="11"/>
        <v>650000</v>
      </c>
      <c r="L141" s="295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</row>
    <row r="142" spans="1:55" s="70" customFormat="1" ht="11.25">
      <c r="A142" s="235" t="s">
        <v>1002</v>
      </c>
      <c r="B142" s="100"/>
      <c r="C142" s="99" t="s">
        <v>84</v>
      </c>
      <c r="D142" s="101"/>
      <c r="E142" s="25">
        <v>3650000</v>
      </c>
      <c r="F142" s="106"/>
      <c r="G142" s="102">
        <v>0</v>
      </c>
      <c r="H142" s="244"/>
      <c r="I142" s="102">
        <v>0</v>
      </c>
      <c r="J142" s="85"/>
      <c r="K142" s="25">
        <f t="shared" si="11"/>
        <v>3650000</v>
      </c>
      <c r="L142" s="295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</row>
    <row r="143" spans="1:55" s="70" customFormat="1" ht="11.25">
      <c r="A143" s="235" t="s">
        <v>1003</v>
      </c>
      <c r="B143" s="100"/>
      <c r="C143" s="99" t="s">
        <v>86</v>
      </c>
      <c r="D143" s="101"/>
      <c r="E143" s="25">
        <v>650000</v>
      </c>
      <c r="F143" s="106"/>
      <c r="G143" s="102">
        <v>0</v>
      </c>
      <c r="H143" s="244"/>
      <c r="I143" s="102">
        <v>0</v>
      </c>
      <c r="J143" s="85"/>
      <c r="K143" s="25">
        <f t="shared" si="11"/>
        <v>650000</v>
      </c>
      <c r="L143" s="295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</row>
    <row r="144" spans="1:55" s="70" customFormat="1" ht="11.25">
      <c r="A144" s="235" t="s">
        <v>1004</v>
      </c>
      <c r="B144" s="100"/>
      <c r="C144" s="252" t="s">
        <v>374</v>
      </c>
      <c r="D144" s="101"/>
      <c r="E144" s="25">
        <v>4850000</v>
      </c>
      <c r="F144" s="106"/>
      <c r="G144" s="102">
        <v>0</v>
      </c>
      <c r="H144" s="244"/>
      <c r="I144" s="102">
        <v>0</v>
      </c>
      <c r="J144" s="85"/>
      <c r="K144" s="25">
        <f t="shared" si="11"/>
        <v>4850000</v>
      </c>
      <c r="L144" s="295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</row>
    <row r="145" spans="1:55" s="69" customFormat="1" ht="11.25">
      <c r="A145" s="235" t="s">
        <v>1005</v>
      </c>
      <c r="B145" s="100"/>
      <c r="C145" s="252" t="s">
        <v>375</v>
      </c>
      <c r="D145" s="85"/>
      <c r="E145" s="102">
        <v>1300000</v>
      </c>
      <c r="F145" s="106"/>
      <c r="G145" s="102">
        <v>0</v>
      </c>
      <c r="H145" s="244"/>
      <c r="I145" s="102">
        <v>0</v>
      </c>
      <c r="J145" s="85"/>
      <c r="K145" s="25">
        <f t="shared" si="11"/>
        <v>1300000</v>
      </c>
      <c r="L145" s="29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</row>
    <row r="146" spans="1:55" s="69" customFormat="1" ht="11.25">
      <c r="A146" s="99"/>
      <c r="B146" s="100"/>
      <c r="C146" s="99"/>
      <c r="D146" s="85"/>
      <c r="E146" s="102"/>
      <c r="F146" s="85"/>
      <c r="G146" s="102"/>
      <c r="H146" s="244"/>
      <c r="I146" s="102"/>
      <c r="J146" s="85"/>
      <c r="K146" s="98"/>
      <c r="L146" s="29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</row>
    <row r="147" spans="1:55" s="70" customFormat="1" ht="11.25">
      <c r="A147" s="233" t="s">
        <v>1006</v>
      </c>
      <c r="B147" s="104"/>
      <c r="C147" s="103" t="s">
        <v>89</v>
      </c>
      <c r="D147" s="101"/>
      <c r="E147" s="98">
        <f>+E148+E152+E171+E172+E173+E174+E175</f>
        <v>204806773</v>
      </c>
      <c r="F147" s="98">
        <f aca="true" t="shared" si="12" ref="F147:K147">+F148+F152+F171+F172+F173+F174+F175</f>
        <v>0</v>
      </c>
      <c r="G147" s="98">
        <f t="shared" si="12"/>
        <v>0</v>
      </c>
      <c r="H147" s="98">
        <f t="shared" si="12"/>
        <v>0</v>
      </c>
      <c r="I147" s="98">
        <f t="shared" si="12"/>
        <v>0</v>
      </c>
      <c r="J147" s="98">
        <f t="shared" si="12"/>
        <v>0</v>
      </c>
      <c r="K147" s="98">
        <f t="shared" si="12"/>
        <v>204806773</v>
      </c>
      <c r="L147" s="295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</row>
    <row r="148" spans="1:55" s="70" customFormat="1" ht="11.25">
      <c r="A148" s="233" t="s">
        <v>1007</v>
      </c>
      <c r="B148" s="104"/>
      <c r="C148" s="103" t="s">
        <v>461</v>
      </c>
      <c r="D148" s="101"/>
      <c r="E148" s="98">
        <f>SUM(E149:E151)</f>
        <v>11156773</v>
      </c>
      <c r="F148" s="98">
        <f aca="true" t="shared" si="13" ref="F148:K148">SUM(F149:F151)</f>
        <v>0</v>
      </c>
      <c r="G148" s="98">
        <f t="shared" si="13"/>
        <v>0</v>
      </c>
      <c r="H148" s="244"/>
      <c r="I148" s="98">
        <f t="shared" si="13"/>
        <v>0</v>
      </c>
      <c r="J148" s="85"/>
      <c r="K148" s="98">
        <f t="shared" si="13"/>
        <v>11156773</v>
      </c>
      <c r="L148" s="295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</row>
    <row r="149" spans="1:55" s="70" customFormat="1" ht="11.25">
      <c r="A149" s="235" t="s">
        <v>1008</v>
      </c>
      <c r="B149" s="104"/>
      <c r="C149" s="105" t="s">
        <v>90</v>
      </c>
      <c r="D149" s="106"/>
      <c r="E149" s="25">
        <v>3000000</v>
      </c>
      <c r="F149" s="106"/>
      <c r="G149" s="102">
        <v>0</v>
      </c>
      <c r="H149" s="244"/>
      <c r="I149" s="102">
        <v>0</v>
      </c>
      <c r="J149" s="85"/>
      <c r="K149" s="25">
        <f>+E149+G149+I149</f>
        <v>3000000</v>
      </c>
      <c r="L149" s="295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</row>
    <row r="150" spans="1:55" s="69" customFormat="1" ht="11.25">
      <c r="A150" s="235" t="s">
        <v>1009</v>
      </c>
      <c r="B150" s="100"/>
      <c r="C150" s="99" t="s">
        <v>462</v>
      </c>
      <c r="D150" s="85"/>
      <c r="E150" s="102">
        <v>8156773</v>
      </c>
      <c r="F150" s="85"/>
      <c r="G150" s="102">
        <v>0</v>
      </c>
      <c r="H150" s="244"/>
      <c r="I150" s="102">
        <v>0</v>
      </c>
      <c r="J150" s="85"/>
      <c r="K150" s="25">
        <f>+E150+G150+I150</f>
        <v>8156773</v>
      </c>
      <c r="L150" s="29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</row>
    <row r="151" spans="1:55" s="69" customFormat="1" ht="11.25">
      <c r="A151" s="235" t="s">
        <v>1010</v>
      </c>
      <c r="B151" s="100"/>
      <c r="C151" s="99" t="s">
        <v>98</v>
      </c>
      <c r="D151" s="85"/>
      <c r="E151" s="102">
        <v>0</v>
      </c>
      <c r="F151" s="85"/>
      <c r="G151" s="102">
        <v>0</v>
      </c>
      <c r="H151" s="244"/>
      <c r="I151" s="102">
        <v>0</v>
      </c>
      <c r="J151" s="85"/>
      <c r="K151" s="25">
        <f>+E151+G151+I151</f>
        <v>0</v>
      </c>
      <c r="L151" s="29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</row>
    <row r="152" spans="1:55" s="69" customFormat="1" ht="11.25">
      <c r="A152" s="233" t="s">
        <v>1012</v>
      </c>
      <c r="B152" s="100"/>
      <c r="C152" s="95" t="s">
        <v>553</v>
      </c>
      <c r="D152" s="85"/>
      <c r="E152" s="55">
        <f>+E153+E157+E160+E161+E162+E163+E168+E169+E170</f>
        <v>135450000</v>
      </c>
      <c r="F152" s="55">
        <f aca="true" t="shared" si="14" ref="F152:K152">+F153+F157+F160+F161+F162+F163+F168+F169+F170</f>
        <v>0</v>
      </c>
      <c r="G152" s="55">
        <f t="shared" si="14"/>
        <v>0</v>
      </c>
      <c r="H152" s="55">
        <f t="shared" si="14"/>
        <v>0</v>
      </c>
      <c r="I152" s="55">
        <f t="shared" si="14"/>
        <v>0</v>
      </c>
      <c r="J152" s="55">
        <f t="shared" si="14"/>
        <v>0</v>
      </c>
      <c r="K152" s="55">
        <f t="shared" si="14"/>
        <v>135450000</v>
      </c>
      <c r="L152" s="29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</row>
    <row r="153" spans="1:55" s="69" customFormat="1" ht="11.25">
      <c r="A153" s="233" t="s">
        <v>1013</v>
      </c>
      <c r="B153" s="104"/>
      <c r="C153" s="103" t="s">
        <v>1011</v>
      </c>
      <c r="D153" s="85"/>
      <c r="E153" s="55">
        <f>SUM(E154:E156)</f>
        <v>2000000</v>
      </c>
      <c r="F153" s="55">
        <f aca="true" t="shared" si="15" ref="F153:K153">SUM(F154:F156)</f>
        <v>0</v>
      </c>
      <c r="G153" s="55">
        <f t="shared" si="15"/>
        <v>0</v>
      </c>
      <c r="H153" s="244"/>
      <c r="I153" s="55">
        <f t="shared" si="15"/>
        <v>0</v>
      </c>
      <c r="J153" s="85"/>
      <c r="K153" s="55">
        <f t="shared" si="15"/>
        <v>2000000</v>
      </c>
      <c r="L153" s="29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</row>
    <row r="154" spans="1:55" s="69" customFormat="1" ht="11.25">
      <c r="A154" s="235" t="s">
        <v>1014</v>
      </c>
      <c r="B154" s="104"/>
      <c r="C154" s="99" t="s">
        <v>91</v>
      </c>
      <c r="D154" s="85"/>
      <c r="E154" s="102">
        <v>0</v>
      </c>
      <c r="F154" s="85"/>
      <c r="G154" s="102">
        <v>0</v>
      </c>
      <c r="H154" s="244"/>
      <c r="I154" s="102">
        <v>0</v>
      </c>
      <c r="J154" s="85"/>
      <c r="K154" s="25">
        <f>+E154+G154+I154</f>
        <v>0</v>
      </c>
      <c r="L154" s="29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</row>
    <row r="155" spans="1:55" s="69" customFormat="1" ht="11.25">
      <c r="A155" s="235" t="s">
        <v>1015</v>
      </c>
      <c r="B155" s="104"/>
      <c r="C155" s="99" t="s">
        <v>364</v>
      </c>
      <c r="D155" s="85"/>
      <c r="E155" s="102">
        <v>0</v>
      </c>
      <c r="F155" s="85"/>
      <c r="G155" s="102">
        <v>0</v>
      </c>
      <c r="H155" s="244"/>
      <c r="I155" s="102">
        <v>0</v>
      </c>
      <c r="J155" s="85"/>
      <c r="K155" s="25">
        <f>+E155+G155+I155</f>
        <v>0</v>
      </c>
      <c r="L155" s="29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</row>
    <row r="156" spans="1:55" s="70" customFormat="1" ht="11.25">
      <c r="A156" s="235" t="s">
        <v>1016</v>
      </c>
      <c r="B156" s="100"/>
      <c r="C156" s="99" t="s">
        <v>92</v>
      </c>
      <c r="D156" s="101"/>
      <c r="E156" s="25">
        <v>2000000</v>
      </c>
      <c r="F156" s="106"/>
      <c r="G156" s="25">
        <v>0</v>
      </c>
      <c r="H156" s="244"/>
      <c r="I156" s="25">
        <v>0</v>
      </c>
      <c r="J156" s="85"/>
      <c r="K156" s="25">
        <f>+E156+G156+I156</f>
        <v>2000000</v>
      </c>
      <c r="L156" s="295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</row>
    <row r="157" spans="1:55" s="79" customFormat="1" ht="11.25">
      <c r="A157" s="233" t="s">
        <v>1017</v>
      </c>
      <c r="B157" s="96"/>
      <c r="C157" s="95" t="s">
        <v>93</v>
      </c>
      <c r="D157" s="97"/>
      <c r="E157" s="55">
        <f>+E158+E159</f>
        <v>3750000</v>
      </c>
      <c r="F157" s="97"/>
      <c r="G157" s="55">
        <f>SUM(G158:G159)</f>
        <v>0</v>
      </c>
      <c r="H157" s="244"/>
      <c r="I157" s="55">
        <f>SUM(I158:I159)</f>
        <v>0</v>
      </c>
      <c r="J157" s="85"/>
      <c r="K157" s="55">
        <f>+E157+G157+I157</f>
        <v>3750000</v>
      </c>
      <c r="L157" s="295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</row>
    <row r="158" spans="1:55" s="69" customFormat="1" ht="11.25">
      <c r="A158" s="235" t="s">
        <v>1018</v>
      </c>
      <c r="B158" s="100"/>
      <c r="C158" s="99" t="s">
        <v>544</v>
      </c>
      <c r="D158" s="85"/>
      <c r="E158" s="25">
        <v>1750000</v>
      </c>
      <c r="F158" s="106"/>
      <c r="G158" s="25"/>
      <c r="H158" s="244"/>
      <c r="I158" s="25"/>
      <c r="J158" s="85"/>
      <c r="K158" s="25">
        <f aca="true" t="shared" si="16" ref="K158:K181">+E158+G158+I158</f>
        <v>1750000</v>
      </c>
      <c r="L158" s="29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</row>
    <row r="159" spans="1:55" s="69" customFormat="1" ht="11.25">
      <c r="A159" s="235" t="s">
        <v>1019</v>
      </c>
      <c r="B159" s="100"/>
      <c r="C159" s="99" t="s">
        <v>542</v>
      </c>
      <c r="D159" s="85"/>
      <c r="E159" s="25">
        <v>2000000</v>
      </c>
      <c r="F159" s="106"/>
      <c r="G159" s="25"/>
      <c r="H159" s="244"/>
      <c r="I159" s="25"/>
      <c r="J159" s="85"/>
      <c r="K159" s="25">
        <f t="shared" si="16"/>
        <v>2000000</v>
      </c>
      <c r="L159" s="29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</row>
    <row r="160" spans="1:55" s="69" customFormat="1" ht="11.25">
      <c r="A160" s="233" t="s">
        <v>1020</v>
      </c>
      <c r="B160" s="100"/>
      <c r="C160" s="99" t="s">
        <v>465</v>
      </c>
      <c r="D160" s="85"/>
      <c r="E160" s="102">
        <v>6000000</v>
      </c>
      <c r="F160" s="85"/>
      <c r="G160" s="102">
        <v>0</v>
      </c>
      <c r="H160" s="244"/>
      <c r="I160" s="102">
        <v>0</v>
      </c>
      <c r="J160" s="85"/>
      <c r="K160" s="25">
        <f t="shared" si="16"/>
        <v>6000000</v>
      </c>
      <c r="L160" s="29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</row>
    <row r="161" spans="1:55" s="69" customFormat="1" ht="11.25">
      <c r="A161" s="233" t="s">
        <v>1021</v>
      </c>
      <c r="B161" s="100"/>
      <c r="C161" s="99" t="s">
        <v>423</v>
      </c>
      <c r="D161" s="85"/>
      <c r="E161" s="102">
        <v>0</v>
      </c>
      <c r="F161" s="85"/>
      <c r="G161" s="102">
        <v>0</v>
      </c>
      <c r="H161" s="244"/>
      <c r="I161" s="102">
        <v>0</v>
      </c>
      <c r="J161" s="85"/>
      <c r="K161" s="25">
        <f t="shared" si="16"/>
        <v>0</v>
      </c>
      <c r="L161" s="29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</row>
    <row r="162" spans="1:55" s="69" customFormat="1" ht="11.25">
      <c r="A162" s="233" t="s">
        <v>1022</v>
      </c>
      <c r="B162" s="100"/>
      <c r="C162" s="99" t="s">
        <v>365</v>
      </c>
      <c r="D162" s="85"/>
      <c r="E162" s="102">
        <v>66000000</v>
      </c>
      <c r="F162" s="85"/>
      <c r="G162" s="102">
        <v>0</v>
      </c>
      <c r="H162" s="244"/>
      <c r="I162" s="102">
        <v>0</v>
      </c>
      <c r="J162" s="85"/>
      <c r="K162" s="25">
        <f t="shared" si="16"/>
        <v>66000000</v>
      </c>
      <c r="L162" s="29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</row>
    <row r="163" spans="1:55" s="79" customFormat="1" ht="11.25">
      <c r="A163" s="233" t="s">
        <v>1023</v>
      </c>
      <c r="B163" s="96"/>
      <c r="C163" s="95" t="s">
        <v>485</v>
      </c>
      <c r="D163" s="97"/>
      <c r="E163" s="55">
        <f>+E164+E165+E166+E167</f>
        <v>17500000</v>
      </c>
      <c r="F163" s="97"/>
      <c r="G163" s="55">
        <f>SUM(G164:G167)</f>
        <v>0</v>
      </c>
      <c r="H163" s="244"/>
      <c r="I163" s="55">
        <f>SUM(I164:I167)</f>
        <v>0</v>
      </c>
      <c r="J163" s="85"/>
      <c r="K163" s="98">
        <f t="shared" si="16"/>
        <v>17500000</v>
      </c>
      <c r="L163" s="295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</row>
    <row r="164" spans="1:55" s="69" customFormat="1" ht="11.25">
      <c r="A164" s="235" t="s">
        <v>1024</v>
      </c>
      <c r="B164" s="100"/>
      <c r="C164" s="99" t="s">
        <v>366</v>
      </c>
      <c r="D164" s="85"/>
      <c r="E164" s="102">
        <v>3500000</v>
      </c>
      <c r="F164" s="85"/>
      <c r="G164" s="102">
        <v>0</v>
      </c>
      <c r="H164" s="244"/>
      <c r="I164" s="102">
        <v>0</v>
      </c>
      <c r="J164" s="85"/>
      <c r="K164" s="25">
        <f t="shared" si="16"/>
        <v>3500000</v>
      </c>
      <c r="L164" s="29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</row>
    <row r="165" spans="1:55" s="69" customFormat="1" ht="11.25">
      <c r="A165" s="235" t="s">
        <v>1025</v>
      </c>
      <c r="B165" s="100"/>
      <c r="C165" s="99" t="s">
        <v>367</v>
      </c>
      <c r="D165" s="85"/>
      <c r="E165" s="102">
        <v>12000000</v>
      </c>
      <c r="F165" s="85"/>
      <c r="G165" s="102">
        <v>0</v>
      </c>
      <c r="H165" s="244"/>
      <c r="I165" s="102">
        <v>0</v>
      </c>
      <c r="J165" s="85"/>
      <c r="K165" s="25">
        <f t="shared" si="16"/>
        <v>12000000</v>
      </c>
      <c r="L165" s="29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</row>
    <row r="166" spans="1:55" s="69" customFormat="1" ht="11.25">
      <c r="A166" s="235" t="s">
        <v>1026</v>
      </c>
      <c r="B166" s="100"/>
      <c r="C166" s="99" t="s">
        <v>368</v>
      </c>
      <c r="D166" s="85"/>
      <c r="E166" s="102">
        <v>2000000</v>
      </c>
      <c r="F166" s="85"/>
      <c r="G166" s="102">
        <v>0</v>
      </c>
      <c r="H166" s="244"/>
      <c r="I166" s="102">
        <v>0</v>
      </c>
      <c r="J166" s="85"/>
      <c r="K166" s="25">
        <f t="shared" si="16"/>
        <v>2000000</v>
      </c>
      <c r="L166" s="29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</row>
    <row r="167" spans="1:55" s="80" customFormat="1" ht="11.25">
      <c r="A167" s="235" t="s">
        <v>1027</v>
      </c>
      <c r="B167" s="108"/>
      <c r="C167" s="105" t="s">
        <v>369</v>
      </c>
      <c r="D167" s="106"/>
      <c r="E167" s="25">
        <v>0</v>
      </c>
      <c r="F167" s="106"/>
      <c r="G167" s="25">
        <v>0</v>
      </c>
      <c r="H167" s="244"/>
      <c r="I167" s="25">
        <v>0</v>
      </c>
      <c r="J167" s="85"/>
      <c r="K167" s="25">
        <f t="shared" si="16"/>
        <v>0</v>
      </c>
      <c r="L167" s="29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</row>
    <row r="168" spans="1:55" s="69" customFormat="1" ht="11.25">
      <c r="A168" s="233" t="s">
        <v>1028</v>
      </c>
      <c r="B168" s="100"/>
      <c r="C168" s="99" t="s">
        <v>370</v>
      </c>
      <c r="D168" s="85"/>
      <c r="E168" s="102">
        <v>40000000</v>
      </c>
      <c r="F168" s="85"/>
      <c r="G168" s="102">
        <v>0</v>
      </c>
      <c r="H168" s="244"/>
      <c r="I168" s="102">
        <v>0</v>
      </c>
      <c r="J168" s="85"/>
      <c r="K168" s="25">
        <f t="shared" si="16"/>
        <v>40000000</v>
      </c>
      <c r="L168" s="29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</row>
    <row r="169" spans="1:55" s="80" customFormat="1" ht="11.25">
      <c r="A169" s="233" t="s">
        <v>1029</v>
      </c>
      <c r="B169" s="108"/>
      <c r="C169" s="105" t="s">
        <v>371</v>
      </c>
      <c r="D169" s="106"/>
      <c r="E169" s="25">
        <v>0</v>
      </c>
      <c r="F169" s="106"/>
      <c r="G169" s="25">
        <v>0</v>
      </c>
      <c r="H169" s="244"/>
      <c r="I169" s="25">
        <v>0</v>
      </c>
      <c r="J169" s="85"/>
      <c r="K169" s="25">
        <f t="shared" si="16"/>
        <v>0</v>
      </c>
      <c r="L169" s="29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</row>
    <row r="170" spans="1:55" s="70" customFormat="1" ht="11.25">
      <c r="A170" s="233" t="s">
        <v>1030</v>
      </c>
      <c r="B170" s="100"/>
      <c r="C170" s="99" t="s">
        <v>372</v>
      </c>
      <c r="D170" s="85"/>
      <c r="E170" s="102">
        <v>200000</v>
      </c>
      <c r="F170" s="85"/>
      <c r="G170" s="102">
        <v>0</v>
      </c>
      <c r="H170" s="244"/>
      <c r="I170" s="102">
        <v>0</v>
      </c>
      <c r="J170" s="85"/>
      <c r="K170" s="25">
        <f t="shared" si="16"/>
        <v>200000</v>
      </c>
      <c r="L170" s="295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</row>
    <row r="171" spans="1:55" s="70" customFormat="1" ht="11.25">
      <c r="A171" s="233" t="s">
        <v>1031</v>
      </c>
      <c r="B171" s="96"/>
      <c r="C171" s="95" t="s">
        <v>384</v>
      </c>
      <c r="D171" s="97"/>
      <c r="E171" s="55">
        <v>5000000</v>
      </c>
      <c r="F171" s="97"/>
      <c r="G171" s="55">
        <v>0</v>
      </c>
      <c r="H171" s="244"/>
      <c r="I171" s="55">
        <v>0</v>
      </c>
      <c r="J171" s="85"/>
      <c r="K171" s="55">
        <f t="shared" si="16"/>
        <v>5000000</v>
      </c>
      <c r="L171" s="295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</row>
    <row r="172" spans="1:55" s="70" customFormat="1" ht="11.25">
      <c r="A172" s="233" t="s">
        <v>221</v>
      </c>
      <c r="B172" s="100"/>
      <c r="C172" s="99" t="s">
        <v>385</v>
      </c>
      <c r="D172" s="85"/>
      <c r="E172" s="102">
        <v>0</v>
      </c>
      <c r="F172" s="85"/>
      <c r="G172" s="102">
        <v>0</v>
      </c>
      <c r="H172" s="244"/>
      <c r="I172" s="102">
        <v>0</v>
      </c>
      <c r="J172" s="85"/>
      <c r="K172" s="25">
        <f t="shared" si="16"/>
        <v>0</v>
      </c>
      <c r="L172" s="295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</row>
    <row r="173" spans="1:55" s="70" customFormat="1" ht="11.25">
      <c r="A173" s="233" t="s">
        <v>222</v>
      </c>
      <c r="B173" s="100"/>
      <c r="C173" s="99" t="s">
        <v>467</v>
      </c>
      <c r="D173" s="85"/>
      <c r="E173" s="102">
        <v>12000000</v>
      </c>
      <c r="F173" s="85"/>
      <c r="G173" s="102">
        <v>0</v>
      </c>
      <c r="H173" s="244"/>
      <c r="I173" s="102">
        <v>0</v>
      </c>
      <c r="J173" s="85"/>
      <c r="K173" s="25">
        <f t="shared" si="16"/>
        <v>12000000</v>
      </c>
      <c r="L173" s="295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</row>
    <row r="174" spans="1:55" s="70" customFormat="1" ht="11.25">
      <c r="A174" s="233" t="s">
        <v>223</v>
      </c>
      <c r="B174" s="100"/>
      <c r="C174" s="99" t="s">
        <v>219</v>
      </c>
      <c r="D174" s="85"/>
      <c r="E174" s="102">
        <v>6200000</v>
      </c>
      <c r="F174" s="85"/>
      <c r="G174" s="102"/>
      <c r="H174" s="244"/>
      <c r="I174" s="102"/>
      <c r="J174" s="85"/>
      <c r="K174" s="25">
        <f t="shared" si="16"/>
        <v>6200000</v>
      </c>
      <c r="L174" s="295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</row>
    <row r="175" spans="1:55" s="70" customFormat="1" ht="11.25">
      <c r="A175" s="233" t="s">
        <v>224</v>
      </c>
      <c r="B175" s="100"/>
      <c r="C175" s="99" t="s">
        <v>220</v>
      </c>
      <c r="D175" s="85"/>
      <c r="E175" s="102">
        <v>35000000</v>
      </c>
      <c r="F175" s="85"/>
      <c r="G175" s="102"/>
      <c r="H175" s="244"/>
      <c r="I175" s="102"/>
      <c r="J175" s="85"/>
      <c r="K175" s="25">
        <f t="shared" si="16"/>
        <v>35000000</v>
      </c>
      <c r="L175" s="295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</row>
    <row r="176" spans="1:55" s="79" customFormat="1" ht="11.25">
      <c r="A176" s="233" t="s">
        <v>1032</v>
      </c>
      <c r="B176" s="96"/>
      <c r="C176" s="95" t="s">
        <v>267</v>
      </c>
      <c r="D176" s="97"/>
      <c r="E176" s="55">
        <f>SUM(E177:E177)</f>
        <v>7700000</v>
      </c>
      <c r="F176" s="97"/>
      <c r="G176" s="55">
        <f>SUM(G177:G177)</f>
        <v>0</v>
      </c>
      <c r="H176" s="244"/>
      <c r="I176" s="55">
        <f>SUM(I177:I177)</f>
        <v>0</v>
      </c>
      <c r="J176" s="85"/>
      <c r="K176" s="98">
        <f t="shared" si="16"/>
        <v>7700000</v>
      </c>
      <c r="L176" s="295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</row>
    <row r="177" spans="1:55" s="70" customFormat="1" ht="11.25">
      <c r="A177" s="235" t="s">
        <v>1033</v>
      </c>
      <c r="B177" s="100"/>
      <c r="C177" s="99" t="s">
        <v>466</v>
      </c>
      <c r="D177" s="85"/>
      <c r="E177" s="102">
        <v>7700000</v>
      </c>
      <c r="F177" s="85"/>
      <c r="G177" s="102">
        <v>0</v>
      </c>
      <c r="H177" s="244"/>
      <c r="I177" s="102">
        <v>0</v>
      </c>
      <c r="J177" s="85"/>
      <c r="K177" s="25">
        <f t="shared" si="16"/>
        <v>7700000</v>
      </c>
      <c r="L177" s="295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</row>
    <row r="178" spans="1:55" s="80" customFormat="1" ht="11.25">
      <c r="A178" s="105"/>
      <c r="B178" s="108"/>
      <c r="C178" s="105"/>
      <c r="D178" s="106"/>
      <c r="E178" s="25"/>
      <c r="F178" s="85"/>
      <c r="G178" s="25"/>
      <c r="H178" s="244"/>
      <c r="I178" s="25"/>
      <c r="J178" s="85"/>
      <c r="K178" s="98">
        <f t="shared" si="16"/>
        <v>0</v>
      </c>
      <c r="L178" s="29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</row>
    <row r="179" spans="1:55" s="67" customFormat="1" ht="11.25">
      <c r="A179" s="233" t="s">
        <v>1034</v>
      </c>
      <c r="B179" s="109"/>
      <c r="C179" s="90" t="s">
        <v>484</v>
      </c>
      <c r="D179" s="88"/>
      <c r="E179" s="91">
        <f>+E180</f>
        <v>93610000</v>
      </c>
      <c r="F179" s="85"/>
      <c r="G179" s="91">
        <f>+G180</f>
        <v>0</v>
      </c>
      <c r="H179" s="244"/>
      <c r="I179" s="91">
        <f>+I180</f>
        <v>0</v>
      </c>
      <c r="J179" s="85"/>
      <c r="K179" s="91">
        <f t="shared" si="16"/>
        <v>93610000</v>
      </c>
      <c r="L179" s="29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</row>
    <row r="180" spans="1:55" s="69" customFormat="1" ht="11.25">
      <c r="A180" s="233" t="s">
        <v>1035</v>
      </c>
      <c r="B180" s="104"/>
      <c r="C180" s="103" t="s">
        <v>102</v>
      </c>
      <c r="D180" s="85"/>
      <c r="E180" s="98">
        <f>+E181+E188+E210+E212</f>
        <v>93610000</v>
      </c>
      <c r="F180" s="85"/>
      <c r="G180" s="98">
        <f>+G181+G188+G210+G212</f>
        <v>0</v>
      </c>
      <c r="H180" s="244"/>
      <c r="I180" s="98">
        <f>+I181+I188+I210+I212</f>
        <v>0</v>
      </c>
      <c r="J180" s="85"/>
      <c r="K180" s="98">
        <f t="shared" si="16"/>
        <v>93610000</v>
      </c>
      <c r="L180" s="29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</row>
    <row r="181" spans="1:55" s="70" customFormat="1" ht="11.25">
      <c r="A181" s="233" t="s">
        <v>1036</v>
      </c>
      <c r="B181" s="104"/>
      <c r="C181" s="103" t="s">
        <v>472</v>
      </c>
      <c r="D181" s="101"/>
      <c r="E181" s="98">
        <f>+E182</f>
        <v>34700000</v>
      </c>
      <c r="F181" s="85"/>
      <c r="G181" s="98">
        <f>+G182</f>
        <v>0</v>
      </c>
      <c r="H181" s="244"/>
      <c r="I181" s="98">
        <f>+I182</f>
        <v>0</v>
      </c>
      <c r="J181" s="85"/>
      <c r="K181" s="98">
        <f t="shared" si="16"/>
        <v>34700000</v>
      </c>
      <c r="L181" s="295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</row>
    <row r="182" spans="1:55" s="79" customFormat="1" ht="11.25">
      <c r="A182" s="233" t="s">
        <v>1037</v>
      </c>
      <c r="B182" s="96"/>
      <c r="C182" s="95" t="s">
        <v>455</v>
      </c>
      <c r="D182" s="97"/>
      <c r="E182" s="55">
        <f>SUM(E183:E187)</f>
        <v>34700000</v>
      </c>
      <c r="F182" s="55">
        <f aca="true" t="shared" si="17" ref="F182:K182">SUM(F183:F187)</f>
        <v>0</v>
      </c>
      <c r="G182" s="55">
        <f t="shared" si="17"/>
        <v>0</v>
      </c>
      <c r="H182" s="244"/>
      <c r="I182" s="55">
        <f t="shared" si="17"/>
        <v>0</v>
      </c>
      <c r="J182" s="85"/>
      <c r="K182" s="55">
        <f t="shared" si="17"/>
        <v>34700000</v>
      </c>
      <c r="L182" s="295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</row>
    <row r="183" spans="1:55" s="69" customFormat="1" ht="11.25">
      <c r="A183" s="235" t="s">
        <v>1038</v>
      </c>
      <c r="B183" s="100"/>
      <c r="C183" s="99" t="s">
        <v>103</v>
      </c>
      <c r="D183" s="85"/>
      <c r="E183" s="102">
        <v>1000000</v>
      </c>
      <c r="F183" s="85"/>
      <c r="G183" s="102">
        <v>0</v>
      </c>
      <c r="H183" s="244"/>
      <c r="I183" s="102">
        <v>0</v>
      </c>
      <c r="J183" s="85"/>
      <c r="K183" s="25">
        <f aca="true" t="shared" si="18" ref="K183:K213">+E183+G183+I183</f>
        <v>1000000</v>
      </c>
      <c r="L183" s="29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</row>
    <row r="184" spans="1:55" s="69" customFormat="1" ht="11.25">
      <c r="A184" s="235" t="s">
        <v>1039</v>
      </c>
      <c r="B184" s="100"/>
      <c r="C184" s="99" t="s">
        <v>104</v>
      </c>
      <c r="D184" s="85"/>
      <c r="E184" s="102">
        <v>0</v>
      </c>
      <c r="F184" s="85"/>
      <c r="G184" s="102">
        <v>0</v>
      </c>
      <c r="H184" s="244"/>
      <c r="I184" s="102">
        <v>0</v>
      </c>
      <c r="J184" s="85"/>
      <c r="K184" s="25">
        <f t="shared" si="18"/>
        <v>0</v>
      </c>
      <c r="L184" s="29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</row>
    <row r="185" spans="1:55" s="69" customFormat="1" ht="11.25">
      <c r="A185" s="235" t="s">
        <v>1040</v>
      </c>
      <c r="B185" s="100"/>
      <c r="C185" s="99" t="s">
        <v>588</v>
      </c>
      <c r="D185" s="85"/>
      <c r="E185" s="102">
        <v>0</v>
      </c>
      <c r="F185" s="85"/>
      <c r="G185" s="102">
        <v>0</v>
      </c>
      <c r="H185" s="244"/>
      <c r="I185" s="102">
        <v>0</v>
      </c>
      <c r="J185" s="85"/>
      <c r="K185" s="25">
        <f t="shared" si="18"/>
        <v>0</v>
      </c>
      <c r="L185" s="29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</row>
    <row r="186" spans="1:55" s="69" customFormat="1" ht="11.25">
      <c r="A186" s="235" t="s">
        <v>1041</v>
      </c>
      <c r="B186" s="100"/>
      <c r="C186" s="99" t="s">
        <v>363</v>
      </c>
      <c r="D186" s="85"/>
      <c r="E186" s="102">
        <v>33700000</v>
      </c>
      <c r="F186" s="85"/>
      <c r="G186" s="102">
        <v>0</v>
      </c>
      <c r="H186" s="244"/>
      <c r="I186" s="102">
        <v>0</v>
      </c>
      <c r="J186" s="85"/>
      <c r="K186" s="25">
        <f t="shared" si="18"/>
        <v>33700000</v>
      </c>
      <c r="L186" s="29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</row>
    <row r="187" spans="1:55" s="69" customFormat="1" ht="11.25">
      <c r="A187" s="235" t="s">
        <v>1042</v>
      </c>
      <c r="B187" s="100"/>
      <c r="C187" s="99" t="s">
        <v>531</v>
      </c>
      <c r="D187" s="85"/>
      <c r="E187" s="102">
        <v>0</v>
      </c>
      <c r="F187" s="85"/>
      <c r="G187" s="102">
        <v>0</v>
      </c>
      <c r="H187" s="244"/>
      <c r="I187" s="102">
        <v>0</v>
      </c>
      <c r="J187" s="85"/>
      <c r="K187" s="25">
        <f t="shared" si="18"/>
        <v>0</v>
      </c>
      <c r="L187" s="29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</row>
    <row r="188" spans="1:55" s="70" customFormat="1" ht="11.25">
      <c r="A188" s="233" t="s">
        <v>1043</v>
      </c>
      <c r="B188" s="104"/>
      <c r="C188" s="103" t="s">
        <v>89</v>
      </c>
      <c r="D188" s="101"/>
      <c r="E188" s="98">
        <f>+E189+E193+E201+E206+E207+E208+E209</f>
        <v>58910000</v>
      </c>
      <c r="F188" s="101"/>
      <c r="G188" s="98">
        <f>+G189+G193+G209</f>
        <v>0</v>
      </c>
      <c r="H188" s="244"/>
      <c r="I188" s="98">
        <f>+I189+I193+I209</f>
        <v>0</v>
      </c>
      <c r="J188" s="85"/>
      <c r="K188" s="98">
        <f t="shared" si="18"/>
        <v>58910000</v>
      </c>
      <c r="L188" s="295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</row>
    <row r="189" spans="1:55" s="70" customFormat="1" ht="11.25">
      <c r="A189" s="233" t="s">
        <v>1044</v>
      </c>
      <c r="B189" s="104"/>
      <c r="C189" s="103" t="s">
        <v>461</v>
      </c>
      <c r="D189" s="101"/>
      <c r="E189" s="98">
        <f>SUM(E190:E192)</f>
        <v>25490000</v>
      </c>
      <c r="F189" s="101"/>
      <c r="G189" s="98">
        <f>SUM(G190:G192)</f>
        <v>0</v>
      </c>
      <c r="H189" s="244"/>
      <c r="I189" s="98">
        <f>SUM(I190:I192)</f>
        <v>0</v>
      </c>
      <c r="J189" s="85"/>
      <c r="K189" s="98">
        <f t="shared" si="18"/>
        <v>25490000</v>
      </c>
      <c r="L189" s="295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</row>
    <row r="190" spans="1:55" s="69" customFormat="1" ht="11.25">
      <c r="A190" s="235" t="s">
        <v>1045</v>
      </c>
      <c r="B190" s="104"/>
      <c r="C190" s="105" t="s">
        <v>545</v>
      </c>
      <c r="D190" s="85"/>
      <c r="E190" s="102">
        <v>4000000</v>
      </c>
      <c r="F190" s="85"/>
      <c r="G190" s="102">
        <v>0</v>
      </c>
      <c r="H190" s="244"/>
      <c r="I190" s="102">
        <v>0</v>
      </c>
      <c r="J190" s="85"/>
      <c r="K190" s="25">
        <f t="shared" si="18"/>
        <v>4000000</v>
      </c>
      <c r="L190" s="29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</row>
    <row r="191" spans="1:55" s="69" customFormat="1" ht="11.25">
      <c r="A191" s="235" t="s">
        <v>1046</v>
      </c>
      <c r="B191" s="100"/>
      <c r="C191" s="99" t="s">
        <v>462</v>
      </c>
      <c r="D191" s="85"/>
      <c r="E191" s="102">
        <v>21490000</v>
      </c>
      <c r="F191" s="85"/>
      <c r="G191" s="102">
        <v>0</v>
      </c>
      <c r="H191" s="244"/>
      <c r="I191" s="102">
        <v>0</v>
      </c>
      <c r="J191" s="85"/>
      <c r="K191" s="25">
        <f t="shared" si="18"/>
        <v>21490000</v>
      </c>
      <c r="L191" s="29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</row>
    <row r="192" spans="1:55" s="69" customFormat="1" ht="11.25">
      <c r="A192" s="235" t="s">
        <v>1047</v>
      </c>
      <c r="B192" s="100"/>
      <c r="C192" s="99" t="s">
        <v>98</v>
      </c>
      <c r="D192" s="85"/>
      <c r="E192" s="102">
        <v>0</v>
      </c>
      <c r="F192" s="85"/>
      <c r="G192" s="102">
        <v>0</v>
      </c>
      <c r="H192" s="244"/>
      <c r="I192" s="102">
        <v>0</v>
      </c>
      <c r="J192" s="85"/>
      <c r="K192" s="25">
        <f t="shared" si="18"/>
        <v>0</v>
      </c>
      <c r="L192" s="29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</row>
    <row r="193" spans="1:55" s="69" customFormat="1" ht="11.25">
      <c r="A193" s="233" t="s">
        <v>1048</v>
      </c>
      <c r="B193" s="104"/>
      <c r="C193" s="103" t="s">
        <v>463</v>
      </c>
      <c r="D193" s="85"/>
      <c r="E193" s="55">
        <f>+E194+E195+E196+E197+E198+E199+E200</f>
        <v>28920000</v>
      </c>
      <c r="F193" s="85"/>
      <c r="G193" s="55">
        <f>SUM(G194:G201)+SUM(G206:G208)</f>
        <v>0</v>
      </c>
      <c r="H193" s="244"/>
      <c r="I193" s="55">
        <f>SUM(I194:I201)+SUM(I206:I208)</f>
        <v>0</v>
      </c>
      <c r="J193" s="85"/>
      <c r="K193" s="98">
        <f t="shared" si="18"/>
        <v>28920000</v>
      </c>
      <c r="L193" s="29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</row>
    <row r="194" spans="1:55" s="70" customFormat="1" ht="11.25">
      <c r="A194" s="235" t="s">
        <v>1049</v>
      </c>
      <c r="B194" s="104"/>
      <c r="C194" s="99" t="s">
        <v>91</v>
      </c>
      <c r="D194" s="101"/>
      <c r="E194" s="25">
        <v>0</v>
      </c>
      <c r="F194" s="101"/>
      <c r="G194" s="102">
        <v>0</v>
      </c>
      <c r="H194" s="244"/>
      <c r="I194" s="102">
        <v>0</v>
      </c>
      <c r="J194" s="85"/>
      <c r="K194" s="25">
        <f t="shared" si="18"/>
        <v>0</v>
      </c>
      <c r="L194" s="295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</row>
    <row r="195" spans="1:55" s="69" customFormat="1" ht="11.25">
      <c r="A195" s="235" t="s">
        <v>1050</v>
      </c>
      <c r="B195" s="104"/>
      <c r="C195" s="99" t="s">
        <v>364</v>
      </c>
      <c r="D195" s="85"/>
      <c r="E195" s="102">
        <v>1000000</v>
      </c>
      <c r="F195" s="85"/>
      <c r="G195" s="102">
        <v>0</v>
      </c>
      <c r="H195" s="244"/>
      <c r="I195" s="102">
        <v>0</v>
      </c>
      <c r="J195" s="85"/>
      <c r="K195" s="25">
        <f t="shared" si="18"/>
        <v>1000000</v>
      </c>
      <c r="L195" s="29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</row>
    <row r="196" spans="1:55" s="69" customFormat="1" ht="11.25">
      <c r="A196" s="235" t="s">
        <v>1051</v>
      </c>
      <c r="B196" s="100"/>
      <c r="C196" s="99" t="s">
        <v>92</v>
      </c>
      <c r="D196" s="85"/>
      <c r="E196" s="102">
        <v>1920000</v>
      </c>
      <c r="F196" s="85"/>
      <c r="G196" s="102">
        <v>0</v>
      </c>
      <c r="H196" s="244"/>
      <c r="I196" s="102">
        <v>0</v>
      </c>
      <c r="J196" s="85"/>
      <c r="K196" s="25">
        <f t="shared" si="18"/>
        <v>1920000</v>
      </c>
      <c r="L196" s="29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</row>
    <row r="197" spans="1:55" s="69" customFormat="1" ht="11.25">
      <c r="A197" s="235" t="s">
        <v>1052</v>
      </c>
      <c r="B197" s="100"/>
      <c r="C197" s="99" t="s">
        <v>93</v>
      </c>
      <c r="D197" s="85"/>
      <c r="E197" s="102">
        <v>20000000</v>
      </c>
      <c r="F197" s="85"/>
      <c r="G197" s="102">
        <v>0</v>
      </c>
      <c r="H197" s="244"/>
      <c r="I197" s="102">
        <v>0</v>
      </c>
      <c r="J197" s="85"/>
      <c r="K197" s="25">
        <f t="shared" si="18"/>
        <v>20000000</v>
      </c>
      <c r="L197" s="29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</row>
    <row r="198" spans="1:55" s="69" customFormat="1" ht="11.25">
      <c r="A198" s="235" t="s">
        <v>1053</v>
      </c>
      <c r="B198" s="100"/>
      <c r="C198" s="99" t="s">
        <v>465</v>
      </c>
      <c r="D198" s="85"/>
      <c r="E198" s="102">
        <v>0</v>
      </c>
      <c r="F198" s="85"/>
      <c r="G198" s="102">
        <v>0</v>
      </c>
      <c r="H198" s="244"/>
      <c r="I198" s="102">
        <v>0</v>
      </c>
      <c r="J198" s="85"/>
      <c r="K198" s="25">
        <f t="shared" si="18"/>
        <v>0</v>
      </c>
      <c r="L198" s="29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</row>
    <row r="199" spans="1:55" s="69" customFormat="1" ht="11.25">
      <c r="A199" s="235" t="s">
        <v>1054</v>
      </c>
      <c r="B199" s="100"/>
      <c r="C199" s="99" t="s">
        <v>423</v>
      </c>
      <c r="D199" s="85"/>
      <c r="E199" s="102">
        <v>0</v>
      </c>
      <c r="F199" s="85"/>
      <c r="G199" s="102">
        <v>0</v>
      </c>
      <c r="H199" s="244"/>
      <c r="I199" s="102">
        <v>0</v>
      </c>
      <c r="J199" s="85"/>
      <c r="K199" s="25">
        <f t="shared" si="18"/>
        <v>0</v>
      </c>
      <c r="L199" s="29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</row>
    <row r="200" spans="1:55" s="69" customFormat="1" ht="11.25">
      <c r="A200" s="235" t="s">
        <v>1055</v>
      </c>
      <c r="B200" s="100"/>
      <c r="C200" s="99" t="s">
        <v>365</v>
      </c>
      <c r="D200" s="85"/>
      <c r="E200" s="102">
        <v>6000000</v>
      </c>
      <c r="F200" s="85"/>
      <c r="G200" s="102">
        <v>0</v>
      </c>
      <c r="H200" s="244"/>
      <c r="I200" s="102">
        <v>0</v>
      </c>
      <c r="J200" s="85"/>
      <c r="K200" s="25">
        <f t="shared" si="18"/>
        <v>6000000</v>
      </c>
      <c r="L200" s="29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</row>
    <row r="201" spans="1:55" s="79" customFormat="1" ht="11.25">
      <c r="A201" s="234" t="s">
        <v>1056</v>
      </c>
      <c r="B201" s="96"/>
      <c r="C201" s="95" t="s">
        <v>485</v>
      </c>
      <c r="D201" s="97"/>
      <c r="E201" s="55">
        <f>+E202+E203+E204+E205</f>
        <v>2500000</v>
      </c>
      <c r="F201" s="97"/>
      <c r="G201" s="55">
        <f>SUM(G202:G205)</f>
        <v>0</v>
      </c>
      <c r="H201" s="244"/>
      <c r="I201" s="55">
        <f>SUM(I202:I205)</f>
        <v>0</v>
      </c>
      <c r="J201" s="85"/>
      <c r="K201" s="98">
        <f t="shared" si="18"/>
        <v>2500000</v>
      </c>
      <c r="L201" s="295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</row>
    <row r="202" spans="1:55" s="69" customFormat="1" ht="11.25">
      <c r="A202" s="235" t="s">
        <v>1057</v>
      </c>
      <c r="B202" s="100"/>
      <c r="C202" s="99" t="s">
        <v>366</v>
      </c>
      <c r="D202" s="85"/>
      <c r="E202" s="102">
        <v>1000000</v>
      </c>
      <c r="F202" s="85"/>
      <c r="G202" s="102">
        <v>0</v>
      </c>
      <c r="H202" s="244"/>
      <c r="I202" s="102">
        <v>0</v>
      </c>
      <c r="J202" s="85"/>
      <c r="K202" s="25">
        <f t="shared" si="18"/>
        <v>1000000</v>
      </c>
      <c r="L202" s="29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</row>
    <row r="203" spans="1:55" s="70" customFormat="1" ht="11.25">
      <c r="A203" s="235" t="s">
        <v>1058</v>
      </c>
      <c r="B203" s="100"/>
      <c r="C203" s="99" t="s">
        <v>367</v>
      </c>
      <c r="D203" s="101"/>
      <c r="E203" s="25">
        <v>1500000</v>
      </c>
      <c r="F203" s="101"/>
      <c r="G203" s="102">
        <v>0</v>
      </c>
      <c r="H203" s="244"/>
      <c r="I203" s="102">
        <v>0</v>
      </c>
      <c r="J203" s="85"/>
      <c r="K203" s="25">
        <f t="shared" si="18"/>
        <v>1500000</v>
      </c>
      <c r="L203" s="295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</row>
    <row r="204" spans="1:55" s="69" customFormat="1" ht="11.25">
      <c r="A204" s="235" t="s">
        <v>1059</v>
      </c>
      <c r="B204" s="100"/>
      <c r="C204" s="99" t="s">
        <v>368</v>
      </c>
      <c r="D204" s="85"/>
      <c r="E204" s="102">
        <v>0</v>
      </c>
      <c r="F204" s="85"/>
      <c r="G204" s="102">
        <v>0</v>
      </c>
      <c r="H204" s="244"/>
      <c r="I204" s="102">
        <v>0</v>
      </c>
      <c r="J204" s="85"/>
      <c r="K204" s="25">
        <f t="shared" si="18"/>
        <v>0</v>
      </c>
      <c r="L204" s="29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</row>
    <row r="205" spans="1:55" s="70" customFormat="1" ht="11.25">
      <c r="A205" s="235" t="s">
        <v>1060</v>
      </c>
      <c r="B205" s="108"/>
      <c r="C205" s="105" t="s">
        <v>369</v>
      </c>
      <c r="D205" s="101"/>
      <c r="E205" s="25">
        <v>0</v>
      </c>
      <c r="F205" s="101"/>
      <c r="G205" s="102">
        <v>0</v>
      </c>
      <c r="H205" s="244"/>
      <c r="I205" s="102">
        <v>0</v>
      </c>
      <c r="J205" s="85"/>
      <c r="K205" s="25">
        <f t="shared" si="18"/>
        <v>0</v>
      </c>
      <c r="L205" s="295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</row>
    <row r="206" spans="1:55" s="70" customFormat="1" ht="11.25">
      <c r="A206" s="235" t="s">
        <v>1061</v>
      </c>
      <c r="B206" s="100"/>
      <c r="C206" s="99" t="s">
        <v>370</v>
      </c>
      <c r="D206" s="85"/>
      <c r="E206" s="102">
        <v>1000000</v>
      </c>
      <c r="F206" s="85"/>
      <c r="G206" s="102">
        <v>0</v>
      </c>
      <c r="H206" s="244"/>
      <c r="I206" s="102">
        <v>0</v>
      </c>
      <c r="J206" s="85"/>
      <c r="K206" s="25">
        <f t="shared" si="18"/>
        <v>1000000</v>
      </c>
      <c r="L206" s="295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</row>
    <row r="207" spans="1:55" s="70" customFormat="1" ht="11.25">
      <c r="A207" s="235" t="s">
        <v>1062</v>
      </c>
      <c r="B207" s="108"/>
      <c r="C207" s="105" t="s">
        <v>371</v>
      </c>
      <c r="D207" s="85"/>
      <c r="E207" s="102">
        <v>0</v>
      </c>
      <c r="F207" s="85"/>
      <c r="G207" s="102">
        <v>0</v>
      </c>
      <c r="H207" s="244"/>
      <c r="I207" s="102">
        <v>0</v>
      </c>
      <c r="J207" s="85"/>
      <c r="K207" s="25">
        <f t="shared" si="18"/>
        <v>0</v>
      </c>
      <c r="L207" s="295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</row>
    <row r="208" spans="1:55" s="70" customFormat="1" ht="11.25">
      <c r="A208" s="235" t="s">
        <v>1063</v>
      </c>
      <c r="B208" s="100"/>
      <c r="C208" s="99" t="s">
        <v>372</v>
      </c>
      <c r="D208" s="101"/>
      <c r="E208" s="25">
        <v>0</v>
      </c>
      <c r="F208" s="101"/>
      <c r="G208" s="102">
        <v>0</v>
      </c>
      <c r="H208" s="244"/>
      <c r="I208" s="102">
        <v>0</v>
      </c>
      <c r="J208" s="85"/>
      <c r="K208" s="25">
        <f t="shared" si="18"/>
        <v>0</v>
      </c>
      <c r="L208" s="295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</row>
    <row r="209" spans="1:55" s="70" customFormat="1" ht="11.25">
      <c r="A209" s="233" t="s">
        <v>1064</v>
      </c>
      <c r="B209" s="100"/>
      <c r="C209" s="99" t="s">
        <v>384</v>
      </c>
      <c r="D209" s="101"/>
      <c r="E209" s="25">
        <v>1000000</v>
      </c>
      <c r="F209" s="101"/>
      <c r="G209" s="102">
        <v>0</v>
      </c>
      <c r="H209" s="244"/>
      <c r="I209" s="102">
        <v>0</v>
      </c>
      <c r="J209" s="85"/>
      <c r="K209" s="25">
        <f t="shared" si="18"/>
        <v>1000000</v>
      </c>
      <c r="L209" s="295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</row>
    <row r="210" spans="1:55" s="79" customFormat="1" ht="11.25">
      <c r="A210" s="233" t="s">
        <v>1065</v>
      </c>
      <c r="B210" s="96"/>
      <c r="C210" s="95" t="s">
        <v>385</v>
      </c>
      <c r="D210" s="97"/>
      <c r="E210" s="55">
        <f>+E211</f>
        <v>0</v>
      </c>
      <c r="F210" s="97"/>
      <c r="G210" s="55">
        <f>+G211</f>
        <v>0</v>
      </c>
      <c r="H210" s="244"/>
      <c r="I210" s="55">
        <f>+I211</f>
        <v>0</v>
      </c>
      <c r="J210" s="85"/>
      <c r="K210" s="98">
        <f t="shared" si="18"/>
        <v>0</v>
      </c>
      <c r="L210" s="295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</row>
    <row r="211" spans="1:55" s="80" customFormat="1" ht="11.25">
      <c r="A211" s="235" t="s">
        <v>1066</v>
      </c>
      <c r="B211" s="108"/>
      <c r="C211" s="105" t="s">
        <v>376</v>
      </c>
      <c r="D211" s="106"/>
      <c r="E211" s="25">
        <v>0</v>
      </c>
      <c r="F211" s="106"/>
      <c r="G211" s="25">
        <v>0</v>
      </c>
      <c r="H211" s="244"/>
      <c r="I211" s="25">
        <v>0</v>
      </c>
      <c r="J211" s="85"/>
      <c r="K211" s="25">
        <f t="shared" si="18"/>
        <v>0</v>
      </c>
      <c r="L211" s="29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</row>
    <row r="212" spans="1:55" s="79" customFormat="1" ht="11.25">
      <c r="A212" s="233" t="s">
        <v>1067</v>
      </c>
      <c r="B212" s="96"/>
      <c r="C212" s="95" t="s">
        <v>467</v>
      </c>
      <c r="D212" s="97"/>
      <c r="E212" s="55">
        <f>+E213</f>
        <v>0</v>
      </c>
      <c r="F212" s="97"/>
      <c r="G212" s="55">
        <f>+G213</f>
        <v>0</v>
      </c>
      <c r="H212" s="244"/>
      <c r="I212" s="55">
        <f>+I213</f>
        <v>0</v>
      </c>
      <c r="J212" s="85"/>
      <c r="K212" s="98">
        <f t="shared" si="18"/>
        <v>0</v>
      </c>
      <c r="L212" s="295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</row>
    <row r="213" spans="1:55" s="80" customFormat="1" ht="11.25">
      <c r="A213" s="235" t="s">
        <v>1068</v>
      </c>
      <c r="B213" s="108"/>
      <c r="C213" s="105" t="s">
        <v>339</v>
      </c>
      <c r="D213" s="106"/>
      <c r="E213" s="25">
        <v>0</v>
      </c>
      <c r="F213" s="106"/>
      <c r="G213" s="25">
        <v>0</v>
      </c>
      <c r="H213" s="244"/>
      <c r="I213" s="25">
        <v>0</v>
      </c>
      <c r="J213" s="85"/>
      <c r="K213" s="25">
        <f t="shared" si="18"/>
        <v>0</v>
      </c>
      <c r="L213" s="29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</row>
    <row r="214" spans="1:55" s="80" customFormat="1" ht="11.25">
      <c r="A214" s="235"/>
      <c r="B214" s="108"/>
      <c r="C214" s="105"/>
      <c r="D214" s="106"/>
      <c r="E214" s="25"/>
      <c r="F214" s="106"/>
      <c r="G214" s="25"/>
      <c r="H214" s="244"/>
      <c r="I214" s="25"/>
      <c r="J214" s="85"/>
      <c r="K214" s="25"/>
      <c r="L214" s="29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</row>
    <row r="215" spans="1:55" s="80" customFormat="1" ht="11.25">
      <c r="A215" s="235"/>
      <c r="B215" s="108"/>
      <c r="C215" s="105"/>
      <c r="D215" s="106"/>
      <c r="E215" s="106"/>
      <c r="F215" s="106"/>
      <c r="G215" s="25"/>
      <c r="H215" s="244"/>
      <c r="I215" s="25"/>
      <c r="J215" s="85"/>
      <c r="K215" s="25"/>
      <c r="L215" s="29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</row>
    <row r="216" spans="1:55" s="61" customFormat="1" ht="11.25">
      <c r="A216" s="90" t="s">
        <v>512</v>
      </c>
      <c r="B216" s="89"/>
      <c r="C216" s="90" t="s">
        <v>386</v>
      </c>
      <c r="D216" s="117"/>
      <c r="E216" s="91">
        <f>+E217+E226+E242+E253+E270+E400+E442+E459+E476+E482+E488+E501</f>
        <v>311316227</v>
      </c>
      <c r="F216" s="106"/>
      <c r="G216" s="91">
        <f>+G217+G226+G242+G253+G270+G400+G442+G459+G476+G482+G488+G501</f>
        <v>3149291113</v>
      </c>
      <c r="H216" s="244"/>
      <c r="I216" s="91">
        <f>+I217+I226+I242+I253+I270+I400+I442+I459+I476+I482+I488+I501</f>
        <v>0</v>
      </c>
      <c r="J216" s="85"/>
      <c r="K216" s="91">
        <f>+K217+K226+K242+K253+K270+K400+K442+K459+K476+K482+K488+K501</f>
        <v>3460607340</v>
      </c>
      <c r="L216" s="295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</row>
    <row r="217" spans="1:55" s="70" customFormat="1" ht="11.25">
      <c r="A217" s="255" t="s">
        <v>794</v>
      </c>
      <c r="B217" s="259"/>
      <c r="C217" s="260" t="s">
        <v>377</v>
      </c>
      <c r="D217" s="257"/>
      <c r="E217" s="258">
        <f>+E218</f>
        <v>0</v>
      </c>
      <c r="F217" s="106"/>
      <c r="G217" s="258">
        <f>+G218</f>
        <v>28668074</v>
      </c>
      <c r="H217" s="244"/>
      <c r="I217" s="258">
        <f>+I218</f>
        <v>0</v>
      </c>
      <c r="J217" s="85"/>
      <c r="K217" s="258">
        <f>+K218</f>
        <v>28668074</v>
      </c>
      <c r="L217" s="295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</row>
    <row r="218" spans="1:55" s="2" customFormat="1" ht="11.25">
      <c r="A218" s="118" t="s">
        <v>795</v>
      </c>
      <c r="B218" s="93"/>
      <c r="C218" s="94" t="s">
        <v>268</v>
      </c>
      <c r="D218" s="114"/>
      <c r="E218" s="86">
        <f>E219+E223+E224</f>
        <v>0</v>
      </c>
      <c r="F218" s="106"/>
      <c r="G218" s="86">
        <f>G219+G223+G224</f>
        <v>28668074</v>
      </c>
      <c r="H218" s="244"/>
      <c r="I218" s="86">
        <f>I219+I223+I224</f>
        <v>0</v>
      </c>
      <c r="J218" s="85"/>
      <c r="K218" s="86">
        <f>K219+K223+K224</f>
        <v>28668074</v>
      </c>
      <c r="L218" s="295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</row>
    <row r="219" spans="1:55" s="2" customFormat="1" ht="11.25">
      <c r="A219" s="118" t="s">
        <v>796</v>
      </c>
      <c r="B219" s="93"/>
      <c r="C219" s="94" t="s">
        <v>387</v>
      </c>
      <c r="D219" s="114"/>
      <c r="E219" s="86">
        <f>SUM(E220:E222)</f>
        <v>0</v>
      </c>
      <c r="F219" s="106"/>
      <c r="G219" s="86">
        <f>SUM(G220:G222)</f>
        <v>28668074</v>
      </c>
      <c r="H219" s="244"/>
      <c r="I219" s="86">
        <f>SUM(I220:I222)</f>
        <v>0</v>
      </c>
      <c r="J219" s="85"/>
      <c r="K219" s="86">
        <f>SUM(K220:K222)</f>
        <v>28668074</v>
      </c>
      <c r="L219" s="295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</row>
    <row r="220" spans="1:55" s="8" customFormat="1" ht="11.25">
      <c r="A220" s="236" t="s">
        <v>797</v>
      </c>
      <c r="B220" s="116"/>
      <c r="C220" s="113" t="s">
        <v>388</v>
      </c>
      <c r="D220" s="21"/>
      <c r="E220" s="22">
        <v>0</v>
      </c>
      <c r="F220" s="106"/>
      <c r="G220" s="22">
        <v>20668074</v>
      </c>
      <c r="H220" s="244"/>
      <c r="I220" s="22">
        <v>0</v>
      </c>
      <c r="J220" s="85"/>
      <c r="K220" s="22">
        <f>+E220+G220+I220</f>
        <v>20668074</v>
      </c>
      <c r="L220" s="29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</row>
    <row r="221" spans="1:55" s="8" customFormat="1" ht="11.25">
      <c r="A221" s="236" t="s">
        <v>798</v>
      </c>
      <c r="B221" s="116"/>
      <c r="C221" s="113" t="s">
        <v>389</v>
      </c>
      <c r="D221" s="21"/>
      <c r="E221" s="22">
        <v>0</v>
      </c>
      <c r="F221" s="106"/>
      <c r="G221" s="22">
        <v>8000000</v>
      </c>
      <c r="H221" s="244"/>
      <c r="I221" s="22">
        <v>0</v>
      </c>
      <c r="J221" s="85"/>
      <c r="K221" s="22">
        <f>+E221+G221+I221</f>
        <v>8000000</v>
      </c>
      <c r="L221" s="29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</row>
    <row r="222" spans="1:55" s="8" customFormat="1" ht="11.25">
      <c r="A222" s="236" t="s">
        <v>799</v>
      </c>
      <c r="B222" s="116"/>
      <c r="C222" s="113" t="s">
        <v>390</v>
      </c>
      <c r="D222" s="21"/>
      <c r="E222" s="22">
        <v>0</v>
      </c>
      <c r="F222" s="106"/>
      <c r="G222" s="22">
        <v>0</v>
      </c>
      <c r="H222" s="244"/>
      <c r="I222" s="22">
        <v>0</v>
      </c>
      <c r="J222" s="85"/>
      <c r="K222" s="22">
        <f>+E222+G222+I222</f>
        <v>0</v>
      </c>
      <c r="L222" s="29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</row>
    <row r="223" spans="1:55" s="6" customFormat="1" ht="11.25">
      <c r="A223" s="118" t="s">
        <v>800</v>
      </c>
      <c r="B223" s="111"/>
      <c r="C223" s="110" t="s">
        <v>391</v>
      </c>
      <c r="D223" s="112"/>
      <c r="E223" s="24">
        <v>0</v>
      </c>
      <c r="F223" s="106"/>
      <c r="G223" s="24">
        <v>0</v>
      </c>
      <c r="H223" s="244"/>
      <c r="I223" s="24">
        <v>0</v>
      </c>
      <c r="J223" s="85"/>
      <c r="K223" s="86">
        <f>+E223+G223+I223</f>
        <v>0</v>
      </c>
      <c r="L223" s="295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</row>
    <row r="224" spans="1:55" s="6" customFormat="1" ht="11.25">
      <c r="A224" s="118" t="s">
        <v>801</v>
      </c>
      <c r="B224" s="111"/>
      <c r="C224" s="110" t="s">
        <v>126</v>
      </c>
      <c r="D224" s="112"/>
      <c r="E224" s="24">
        <v>0</v>
      </c>
      <c r="F224" s="106"/>
      <c r="G224" s="24">
        <v>0</v>
      </c>
      <c r="H224" s="244"/>
      <c r="I224" s="24">
        <v>0</v>
      </c>
      <c r="J224" s="85"/>
      <c r="K224" s="86">
        <f>+E224+G224+I224</f>
        <v>0</v>
      </c>
      <c r="L224" s="295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</row>
    <row r="225" spans="1:55" s="2" customFormat="1" ht="11.25">
      <c r="A225" s="82"/>
      <c r="B225" s="93"/>
      <c r="C225" s="92"/>
      <c r="D225" s="114"/>
      <c r="E225" s="86"/>
      <c r="F225" s="106"/>
      <c r="G225" s="86"/>
      <c r="H225" s="244"/>
      <c r="I225" s="86"/>
      <c r="J225" s="85"/>
      <c r="K225" s="54"/>
      <c r="L225" s="295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</row>
    <row r="226" spans="1:55" s="61" customFormat="1" ht="11.25">
      <c r="A226" s="255" t="s">
        <v>781</v>
      </c>
      <c r="B226" s="259"/>
      <c r="C226" s="260" t="s">
        <v>270</v>
      </c>
      <c r="D226" s="257"/>
      <c r="E226" s="258">
        <f>+E227</f>
        <v>0</v>
      </c>
      <c r="F226" s="106"/>
      <c r="G226" s="258">
        <f>+G227</f>
        <v>291000000</v>
      </c>
      <c r="H226" s="244"/>
      <c r="I226" s="258">
        <f>+I227</f>
        <v>0</v>
      </c>
      <c r="J226" s="85"/>
      <c r="K226" s="258">
        <f>+K227</f>
        <v>291000000</v>
      </c>
      <c r="L226" s="295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</row>
    <row r="227" spans="1:55" s="70" customFormat="1" ht="11.25">
      <c r="A227" s="103" t="s">
        <v>782</v>
      </c>
      <c r="B227" s="104"/>
      <c r="C227" s="103" t="s">
        <v>269</v>
      </c>
      <c r="D227" s="101"/>
      <c r="E227" s="98">
        <f>E228+E229</f>
        <v>0</v>
      </c>
      <c r="F227" s="106"/>
      <c r="G227" s="98">
        <f>G228+G229+G240</f>
        <v>291000000</v>
      </c>
      <c r="H227" s="244"/>
      <c r="I227" s="98">
        <f>I228+I229</f>
        <v>0</v>
      </c>
      <c r="J227" s="85"/>
      <c r="K227" s="98">
        <f>K228+K229</f>
        <v>291000000</v>
      </c>
      <c r="L227" s="295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</row>
    <row r="228" spans="1:55" s="79" customFormat="1" ht="22.5">
      <c r="A228" s="103" t="s">
        <v>783</v>
      </c>
      <c r="B228" s="96"/>
      <c r="C228" s="133" t="s">
        <v>105</v>
      </c>
      <c r="D228" s="97"/>
      <c r="E228" s="55">
        <v>0</v>
      </c>
      <c r="F228" s="106"/>
      <c r="G228" s="55">
        <v>0</v>
      </c>
      <c r="H228" s="244"/>
      <c r="I228" s="55">
        <v>0</v>
      </c>
      <c r="J228" s="85"/>
      <c r="K228" s="55">
        <v>0</v>
      </c>
      <c r="L228" s="295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</row>
    <row r="229" spans="1:55" s="79" customFormat="1" ht="11.25">
      <c r="A229" s="103" t="s">
        <v>784</v>
      </c>
      <c r="B229" s="96"/>
      <c r="C229" s="95" t="s">
        <v>106</v>
      </c>
      <c r="D229" s="97"/>
      <c r="E229" s="55">
        <f aca="true" t="shared" si="19" ref="E229:K229">SUM(E230:E234)+SUM(E238:E240)</f>
        <v>0</v>
      </c>
      <c r="F229" s="55">
        <f t="shared" si="19"/>
        <v>0</v>
      </c>
      <c r="G229" s="55">
        <f>SUM(G230:G234)+SUM(G238:G239)</f>
        <v>207000000</v>
      </c>
      <c r="H229" s="55">
        <f t="shared" si="19"/>
        <v>0</v>
      </c>
      <c r="I229" s="55">
        <f t="shared" si="19"/>
        <v>0</v>
      </c>
      <c r="J229" s="55">
        <f t="shared" si="19"/>
        <v>0</v>
      </c>
      <c r="K229" s="55">
        <f t="shared" si="19"/>
        <v>291000000</v>
      </c>
      <c r="L229" s="295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</row>
    <row r="230" spans="1:55" s="80" customFormat="1" ht="11.25">
      <c r="A230" s="105" t="s">
        <v>785</v>
      </c>
      <c r="B230" s="108"/>
      <c r="C230" s="105" t="s">
        <v>107</v>
      </c>
      <c r="D230" s="106"/>
      <c r="E230" s="25">
        <v>0</v>
      </c>
      <c r="F230" s="106"/>
      <c r="G230" s="25">
        <v>0</v>
      </c>
      <c r="H230" s="244"/>
      <c r="I230" s="25">
        <v>0</v>
      </c>
      <c r="J230" s="85"/>
      <c r="K230" s="25">
        <f>+E230+G230+I230</f>
        <v>0</v>
      </c>
      <c r="L230" s="29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</row>
    <row r="231" spans="1:55" s="80" customFormat="1" ht="11.25">
      <c r="A231" s="105" t="s">
        <v>786</v>
      </c>
      <c r="B231" s="108"/>
      <c r="C231" s="105" t="s">
        <v>121</v>
      </c>
      <c r="D231" s="106"/>
      <c r="E231" s="25">
        <v>0</v>
      </c>
      <c r="F231" s="106"/>
      <c r="G231" s="25">
        <v>0</v>
      </c>
      <c r="H231" s="244"/>
      <c r="I231" s="25">
        <v>0</v>
      </c>
      <c r="J231" s="85"/>
      <c r="K231" s="25">
        <f>+E231+G231+I231</f>
        <v>0</v>
      </c>
      <c r="L231" s="29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</row>
    <row r="232" spans="1:55" s="80" customFormat="1" ht="11.25">
      <c r="A232" s="105" t="s">
        <v>787</v>
      </c>
      <c r="B232" s="108"/>
      <c r="C232" s="105" t="s">
        <v>546</v>
      </c>
      <c r="D232" s="106"/>
      <c r="E232" s="25">
        <v>0</v>
      </c>
      <c r="F232" s="106"/>
      <c r="G232" s="25">
        <v>45000000</v>
      </c>
      <c r="H232" s="244"/>
      <c r="I232" s="25">
        <v>0</v>
      </c>
      <c r="J232" s="85"/>
      <c r="K232" s="25">
        <f>+E232+G232+I232</f>
        <v>45000000</v>
      </c>
      <c r="L232" s="29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</row>
    <row r="233" spans="1:55" s="80" customFormat="1" ht="11.25">
      <c r="A233" s="105" t="s">
        <v>788</v>
      </c>
      <c r="B233" s="108"/>
      <c r="C233" s="134" t="s">
        <v>537</v>
      </c>
      <c r="D233" s="106"/>
      <c r="E233" s="25">
        <v>0</v>
      </c>
      <c r="F233" s="106"/>
      <c r="G233" s="25">
        <v>24000000</v>
      </c>
      <c r="H233" s="244"/>
      <c r="I233" s="25">
        <v>0</v>
      </c>
      <c r="J233" s="85"/>
      <c r="K233" s="25">
        <f>+E233+G233+I233</f>
        <v>24000000</v>
      </c>
      <c r="L233" s="29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</row>
    <row r="234" spans="1:55" s="79" customFormat="1" ht="11.25">
      <c r="A234" s="95" t="s">
        <v>789</v>
      </c>
      <c r="B234" s="96"/>
      <c r="C234" s="95" t="s">
        <v>122</v>
      </c>
      <c r="D234" s="97"/>
      <c r="E234" s="55">
        <f>SUM(E235:E237)</f>
        <v>0</v>
      </c>
      <c r="F234" s="106"/>
      <c r="G234" s="55">
        <f>SUM(G235:G237)</f>
        <v>3000000</v>
      </c>
      <c r="H234" s="244"/>
      <c r="I234" s="55">
        <f>SUM(I235:I237)</f>
        <v>0</v>
      </c>
      <c r="J234" s="85"/>
      <c r="K234" s="55">
        <f>SUM(K235:K237)</f>
        <v>3000000</v>
      </c>
      <c r="L234" s="295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</row>
    <row r="235" spans="1:55" s="80" customFormat="1" ht="11.25">
      <c r="A235" s="105" t="s">
        <v>790</v>
      </c>
      <c r="B235" s="108"/>
      <c r="C235" s="134" t="s">
        <v>123</v>
      </c>
      <c r="D235" s="106"/>
      <c r="E235" s="25">
        <v>0</v>
      </c>
      <c r="F235" s="106"/>
      <c r="G235" s="25">
        <v>0</v>
      </c>
      <c r="H235" s="244"/>
      <c r="I235" s="25">
        <v>0</v>
      </c>
      <c r="J235" s="85"/>
      <c r="K235" s="25">
        <f aca="true" t="shared" si="20" ref="K235:K240">+E235+G235+I235</f>
        <v>0</v>
      </c>
      <c r="L235" s="29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</row>
    <row r="236" spans="1:55" s="80" customFormat="1" ht="11.25" customHeight="1">
      <c r="A236" s="105" t="s">
        <v>791</v>
      </c>
      <c r="B236" s="108"/>
      <c r="C236" s="134" t="s">
        <v>366</v>
      </c>
      <c r="D236" s="106"/>
      <c r="E236" s="25">
        <v>0</v>
      </c>
      <c r="F236" s="106"/>
      <c r="G236" s="25">
        <v>3000000</v>
      </c>
      <c r="H236" s="244"/>
      <c r="I236" s="25">
        <v>0</v>
      </c>
      <c r="J236" s="85"/>
      <c r="K236" s="25">
        <f t="shared" si="20"/>
        <v>3000000</v>
      </c>
      <c r="L236" s="29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</row>
    <row r="237" spans="1:55" s="80" customFormat="1" ht="11.25" customHeight="1">
      <c r="A237" s="105" t="s">
        <v>792</v>
      </c>
      <c r="B237" s="108"/>
      <c r="C237" s="134" t="s">
        <v>124</v>
      </c>
      <c r="D237" s="106"/>
      <c r="E237" s="25">
        <v>0</v>
      </c>
      <c r="F237" s="106"/>
      <c r="G237" s="25">
        <v>0</v>
      </c>
      <c r="H237" s="244"/>
      <c r="I237" s="25">
        <v>0</v>
      </c>
      <c r="J237" s="85"/>
      <c r="K237" s="25">
        <f t="shared" si="20"/>
        <v>0</v>
      </c>
      <c r="L237" s="29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</row>
    <row r="238" spans="1:55" s="80" customFormat="1" ht="11.25" customHeight="1">
      <c r="A238" s="105" t="s">
        <v>793</v>
      </c>
      <c r="B238" s="108"/>
      <c r="C238" s="99" t="s">
        <v>558</v>
      </c>
      <c r="D238" s="106"/>
      <c r="E238" s="25">
        <v>0</v>
      </c>
      <c r="F238" s="106"/>
      <c r="G238" s="25">
        <v>130000000</v>
      </c>
      <c r="H238" s="244"/>
      <c r="I238" s="25">
        <v>0</v>
      </c>
      <c r="J238" s="85"/>
      <c r="K238" s="25">
        <f t="shared" si="20"/>
        <v>130000000</v>
      </c>
      <c r="L238" s="29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</row>
    <row r="239" spans="1:55" s="80" customFormat="1" ht="11.25" customHeight="1">
      <c r="A239" s="105" t="s">
        <v>145</v>
      </c>
      <c r="B239" s="108"/>
      <c r="C239" s="105" t="s">
        <v>146</v>
      </c>
      <c r="D239" s="106"/>
      <c r="E239" s="25">
        <v>0</v>
      </c>
      <c r="F239" s="106"/>
      <c r="G239" s="25">
        <v>5000000</v>
      </c>
      <c r="H239" s="244"/>
      <c r="I239" s="25">
        <v>0</v>
      </c>
      <c r="J239" s="85"/>
      <c r="K239" s="25">
        <f t="shared" si="20"/>
        <v>5000000</v>
      </c>
      <c r="L239" s="29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</row>
    <row r="240" spans="1:55" s="79" customFormat="1" ht="11.25" customHeight="1">
      <c r="A240" s="95" t="s">
        <v>180</v>
      </c>
      <c r="B240" s="96"/>
      <c r="C240" s="95" t="s">
        <v>181</v>
      </c>
      <c r="D240" s="97"/>
      <c r="E240" s="55">
        <v>0</v>
      </c>
      <c r="F240" s="97"/>
      <c r="G240" s="55">
        <v>84000000</v>
      </c>
      <c r="H240" s="285"/>
      <c r="I240" s="55"/>
      <c r="J240" s="97"/>
      <c r="K240" s="55">
        <f t="shared" si="20"/>
        <v>84000000</v>
      </c>
      <c r="L240" s="306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  <c r="AA240" s="284"/>
      <c r="AB240" s="284"/>
      <c r="AC240" s="284"/>
      <c r="AD240" s="284"/>
      <c r="AE240" s="284"/>
      <c r="AF240" s="284"/>
      <c r="AG240" s="284"/>
      <c r="AH240" s="284"/>
      <c r="AI240" s="284"/>
      <c r="AJ240" s="284"/>
      <c r="AK240" s="284"/>
      <c r="AL240" s="284"/>
      <c r="AM240" s="284"/>
      <c r="AN240" s="284"/>
      <c r="AO240" s="284"/>
      <c r="AP240" s="284"/>
      <c r="AQ240" s="284"/>
      <c r="AR240" s="284"/>
      <c r="AS240" s="284"/>
      <c r="AT240" s="284"/>
      <c r="AU240" s="284"/>
      <c r="AV240" s="284"/>
      <c r="AW240" s="284"/>
      <c r="AX240" s="284"/>
      <c r="AY240" s="284"/>
      <c r="AZ240" s="284"/>
      <c r="BA240" s="284"/>
      <c r="BB240" s="284"/>
      <c r="BC240" s="284"/>
    </row>
    <row r="241" spans="1:55" s="69" customFormat="1" ht="11.25" customHeight="1">
      <c r="A241" s="99"/>
      <c r="B241" s="100"/>
      <c r="C241" s="99"/>
      <c r="D241" s="85"/>
      <c r="E241" s="102"/>
      <c r="F241" s="106"/>
      <c r="G241" s="102"/>
      <c r="H241" s="244"/>
      <c r="I241" s="102"/>
      <c r="J241" s="85"/>
      <c r="K241" s="102"/>
      <c r="L241" s="29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</row>
    <row r="242" spans="1:55" s="61" customFormat="1" ht="11.25" customHeight="1">
      <c r="A242" s="255" t="s">
        <v>772</v>
      </c>
      <c r="B242" s="259"/>
      <c r="C242" s="260" t="s">
        <v>271</v>
      </c>
      <c r="D242" s="257"/>
      <c r="E242" s="258">
        <f>+E243</f>
        <v>0</v>
      </c>
      <c r="F242" s="106"/>
      <c r="G242" s="258">
        <f>+G243</f>
        <v>714993931</v>
      </c>
      <c r="H242" s="244"/>
      <c r="I242" s="258">
        <f>+I243</f>
        <v>0</v>
      </c>
      <c r="J242" s="85"/>
      <c r="K242" s="258">
        <f>+K243</f>
        <v>714993931</v>
      </c>
      <c r="L242" s="295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</row>
    <row r="243" spans="1:55" s="70" customFormat="1" ht="11.25" customHeight="1">
      <c r="A243" s="103" t="s">
        <v>773</v>
      </c>
      <c r="B243" s="104"/>
      <c r="C243" s="103" t="s">
        <v>272</v>
      </c>
      <c r="D243" s="101"/>
      <c r="E243" s="98">
        <f>+E244+E248</f>
        <v>0</v>
      </c>
      <c r="F243" s="106"/>
      <c r="G243" s="98">
        <f>+G244+G248</f>
        <v>714993931</v>
      </c>
      <c r="H243" s="244"/>
      <c r="I243" s="98">
        <f>+I244+I248</f>
        <v>0</v>
      </c>
      <c r="J243" s="85"/>
      <c r="K243" s="98">
        <f>+K244+K248</f>
        <v>714993931</v>
      </c>
      <c r="L243" s="295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</row>
    <row r="244" spans="1:55" s="2" customFormat="1" ht="11.25">
      <c r="A244" s="103" t="s">
        <v>774</v>
      </c>
      <c r="B244" s="93"/>
      <c r="C244" s="94" t="s">
        <v>127</v>
      </c>
      <c r="D244" s="114"/>
      <c r="E244" s="86">
        <f>SUM(E245:E247)</f>
        <v>0</v>
      </c>
      <c r="F244" s="106"/>
      <c r="G244" s="86">
        <f>SUM(G245:G247)</f>
        <v>671713931</v>
      </c>
      <c r="H244" s="244"/>
      <c r="I244" s="86">
        <f>SUM(I245:I247)</f>
        <v>0</v>
      </c>
      <c r="J244" s="85"/>
      <c r="K244" s="86">
        <f>SUM(K245:K247)</f>
        <v>671713931</v>
      </c>
      <c r="L244" s="295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</row>
    <row r="245" spans="1:55" s="8" customFormat="1" ht="11.25">
      <c r="A245" s="105" t="s">
        <v>775</v>
      </c>
      <c r="B245" s="116"/>
      <c r="C245" s="113" t="s">
        <v>128</v>
      </c>
      <c r="D245" s="21"/>
      <c r="E245" s="22">
        <v>0</v>
      </c>
      <c r="F245" s="106"/>
      <c r="G245" s="22">
        <v>0</v>
      </c>
      <c r="H245" s="244"/>
      <c r="I245" s="22">
        <v>0</v>
      </c>
      <c r="J245" s="85"/>
      <c r="K245" s="22">
        <f>+E245+G245+I245</f>
        <v>0</v>
      </c>
      <c r="L245" s="29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</row>
    <row r="246" spans="1:55" s="1" customFormat="1" ht="11.25">
      <c r="A246" s="105" t="s">
        <v>776</v>
      </c>
      <c r="B246" s="83"/>
      <c r="C246" s="121" t="s">
        <v>274</v>
      </c>
      <c r="D246" s="84"/>
      <c r="E246" s="22">
        <v>0</v>
      </c>
      <c r="F246" s="106"/>
      <c r="G246" s="54">
        <v>671713931</v>
      </c>
      <c r="H246" s="244"/>
      <c r="I246" s="22">
        <v>0</v>
      </c>
      <c r="J246" s="85"/>
      <c r="K246" s="22">
        <f>+E246+G246+I246</f>
        <v>671713931</v>
      </c>
      <c r="L246" s="29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</row>
    <row r="247" spans="1:55" s="1" customFormat="1" ht="11.25">
      <c r="A247" s="105" t="s">
        <v>777</v>
      </c>
      <c r="B247" s="83"/>
      <c r="C247" s="121" t="s">
        <v>273</v>
      </c>
      <c r="D247" s="84"/>
      <c r="E247" s="22">
        <v>0</v>
      </c>
      <c r="F247" s="106"/>
      <c r="G247" s="54">
        <v>0</v>
      </c>
      <c r="H247" s="244"/>
      <c r="I247" s="22">
        <v>0</v>
      </c>
      <c r="J247" s="85"/>
      <c r="K247" s="22">
        <f>+E247+G247+I247</f>
        <v>0</v>
      </c>
      <c r="L247" s="29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</row>
    <row r="248" spans="1:55" s="2" customFormat="1" ht="11.25">
      <c r="A248" s="103" t="s">
        <v>778</v>
      </c>
      <c r="B248" s="93"/>
      <c r="C248" s="94" t="s">
        <v>129</v>
      </c>
      <c r="D248" s="114"/>
      <c r="E248" s="86">
        <f>SUM(E249:E251)</f>
        <v>0</v>
      </c>
      <c r="F248" s="106"/>
      <c r="G248" s="86">
        <f>SUM(G249:G251)</f>
        <v>43280000</v>
      </c>
      <c r="H248" s="244"/>
      <c r="I248" s="86">
        <f>SUM(I249:I251)</f>
        <v>0</v>
      </c>
      <c r="J248" s="85"/>
      <c r="K248" s="86">
        <f>SUM(K249:K251)</f>
        <v>43280000</v>
      </c>
      <c r="L248" s="295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</row>
    <row r="249" spans="1:55" s="2" customFormat="1" ht="11.25">
      <c r="A249" s="105" t="s">
        <v>779</v>
      </c>
      <c r="B249" s="93"/>
      <c r="C249" s="92" t="s">
        <v>130</v>
      </c>
      <c r="D249" s="84"/>
      <c r="E249" s="22">
        <v>0</v>
      </c>
      <c r="F249" s="106"/>
      <c r="G249" s="54">
        <v>0</v>
      </c>
      <c r="H249" s="244"/>
      <c r="I249" s="22">
        <v>0</v>
      </c>
      <c r="J249" s="85"/>
      <c r="K249" s="22">
        <f>+E249+G249+I249</f>
        <v>0</v>
      </c>
      <c r="L249" s="299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</row>
    <row r="250" spans="1:55" s="2" customFormat="1" ht="11.25">
      <c r="A250" s="105" t="s">
        <v>780</v>
      </c>
      <c r="B250" s="93"/>
      <c r="C250" s="92" t="s">
        <v>250</v>
      </c>
      <c r="D250" s="84"/>
      <c r="E250" s="54">
        <v>0</v>
      </c>
      <c r="F250" s="106"/>
      <c r="G250" s="54">
        <v>43280000</v>
      </c>
      <c r="H250" s="244"/>
      <c r="I250" s="54">
        <v>0</v>
      </c>
      <c r="J250" s="85"/>
      <c r="K250" s="22">
        <f>+E250+G250+I250</f>
        <v>43280000</v>
      </c>
      <c r="L250" s="295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</row>
    <row r="251" spans="1:55" s="2" customFormat="1" ht="11.25">
      <c r="A251" s="105" t="s">
        <v>569</v>
      </c>
      <c r="B251" s="93"/>
      <c r="C251" s="92" t="s">
        <v>113</v>
      </c>
      <c r="D251" s="84"/>
      <c r="E251" s="54">
        <v>0</v>
      </c>
      <c r="F251" s="106"/>
      <c r="G251" s="54">
        <v>0</v>
      </c>
      <c r="H251" s="244"/>
      <c r="I251" s="54">
        <v>0</v>
      </c>
      <c r="J251" s="85"/>
      <c r="K251" s="22">
        <f>+E251+G251+I251</f>
        <v>0</v>
      </c>
      <c r="L251" s="295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</row>
    <row r="252" spans="1:55" s="79" customFormat="1" ht="11.25">
      <c r="A252" s="95"/>
      <c r="B252" s="96"/>
      <c r="C252" s="95"/>
      <c r="D252" s="97"/>
      <c r="E252" s="136"/>
      <c r="F252" s="106"/>
      <c r="G252" s="136"/>
      <c r="H252" s="244"/>
      <c r="I252" s="136"/>
      <c r="J252" s="85"/>
      <c r="K252" s="25"/>
      <c r="L252" s="295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</row>
    <row r="253" spans="1:55" s="70" customFormat="1" ht="11.25">
      <c r="A253" s="255" t="s">
        <v>756</v>
      </c>
      <c r="B253" s="259"/>
      <c r="C253" s="260" t="s">
        <v>378</v>
      </c>
      <c r="D253" s="257"/>
      <c r="E253" s="258">
        <f>+E254</f>
        <v>0</v>
      </c>
      <c r="F253" s="106"/>
      <c r="G253" s="258">
        <f>+G254</f>
        <v>408755000</v>
      </c>
      <c r="H253" s="244"/>
      <c r="I253" s="258">
        <f>+I254</f>
        <v>0</v>
      </c>
      <c r="J253" s="85"/>
      <c r="K253" s="258">
        <f>+K254</f>
        <v>408755000</v>
      </c>
      <c r="L253" s="295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</row>
    <row r="254" spans="1:55" s="70" customFormat="1" ht="11.25">
      <c r="A254" s="103" t="s">
        <v>757</v>
      </c>
      <c r="B254" s="104"/>
      <c r="C254" s="103" t="s">
        <v>266</v>
      </c>
      <c r="D254" s="101"/>
      <c r="E254" s="98">
        <f>SUM(E255:E268)</f>
        <v>0</v>
      </c>
      <c r="F254" s="98">
        <f aca="true" t="shared" si="21" ref="F254:K254">SUM(F255:F268)</f>
        <v>0</v>
      </c>
      <c r="G254" s="98">
        <f t="shared" si="21"/>
        <v>408755000</v>
      </c>
      <c r="H254" s="98">
        <f t="shared" si="21"/>
        <v>0</v>
      </c>
      <c r="I254" s="98">
        <f t="shared" si="21"/>
        <v>0</v>
      </c>
      <c r="J254" s="98">
        <f t="shared" si="21"/>
        <v>0</v>
      </c>
      <c r="K254" s="98">
        <f t="shared" si="21"/>
        <v>408755000</v>
      </c>
      <c r="L254" s="295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</row>
    <row r="255" spans="1:55" s="70" customFormat="1" ht="11.25">
      <c r="A255" s="105" t="s">
        <v>763</v>
      </c>
      <c r="B255" s="104"/>
      <c r="C255" s="107" t="s">
        <v>469</v>
      </c>
      <c r="D255" s="101"/>
      <c r="E255" s="25">
        <v>0</v>
      </c>
      <c r="F255" s="106"/>
      <c r="G255" s="25">
        <v>58064250</v>
      </c>
      <c r="H255" s="244"/>
      <c r="I255" s="25">
        <v>0</v>
      </c>
      <c r="J255" s="85"/>
      <c r="K255" s="25">
        <f aca="true" t="shared" si="22" ref="K255:K268">+E255+G255+I255</f>
        <v>58064250</v>
      </c>
      <c r="L255" s="295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</row>
    <row r="256" spans="1:55" s="79" customFormat="1" ht="11.25">
      <c r="A256" s="105" t="s">
        <v>764</v>
      </c>
      <c r="B256" s="96"/>
      <c r="C256" s="99" t="s">
        <v>228</v>
      </c>
      <c r="D256" s="97"/>
      <c r="E256" s="25">
        <v>0</v>
      </c>
      <c r="F256" s="106"/>
      <c r="G256" s="25">
        <v>0</v>
      </c>
      <c r="H256" s="244"/>
      <c r="I256" s="25">
        <v>0</v>
      </c>
      <c r="J256" s="85"/>
      <c r="K256" s="25">
        <f t="shared" si="22"/>
        <v>0</v>
      </c>
      <c r="L256" s="295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</row>
    <row r="257" spans="1:55" s="1" customFormat="1" ht="22.5">
      <c r="A257" s="105" t="s">
        <v>765</v>
      </c>
      <c r="B257" s="83"/>
      <c r="C257" s="121" t="s">
        <v>131</v>
      </c>
      <c r="D257" s="84"/>
      <c r="E257" s="54">
        <v>0</v>
      </c>
      <c r="F257" s="106"/>
      <c r="G257" s="54">
        <v>5000000</v>
      </c>
      <c r="H257" s="244"/>
      <c r="I257" s="54">
        <v>0</v>
      </c>
      <c r="J257" s="85"/>
      <c r="K257" s="22">
        <f t="shared" si="22"/>
        <v>5000000</v>
      </c>
      <c r="L257" s="29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</row>
    <row r="258" spans="1:55" s="2" customFormat="1" ht="11.25">
      <c r="A258" s="105" t="s">
        <v>766</v>
      </c>
      <c r="B258" s="93"/>
      <c r="C258" s="121" t="s">
        <v>232</v>
      </c>
      <c r="D258" s="114"/>
      <c r="E258" s="22">
        <v>0</v>
      </c>
      <c r="F258" s="106"/>
      <c r="G258" s="22">
        <v>5000000</v>
      </c>
      <c r="H258" s="244"/>
      <c r="I258" s="22">
        <v>0</v>
      </c>
      <c r="J258" s="85"/>
      <c r="K258" s="22">
        <f t="shared" si="22"/>
        <v>5000000</v>
      </c>
      <c r="L258" s="295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</row>
    <row r="259" spans="1:55" s="2" customFormat="1" ht="11.25">
      <c r="A259" s="105" t="s">
        <v>767</v>
      </c>
      <c r="B259" s="93"/>
      <c r="C259" s="121" t="s">
        <v>235</v>
      </c>
      <c r="D259" s="114"/>
      <c r="E259" s="22">
        <v>0</v>
      </c>
      <c r="F259" s="106"/>
      <c r="G259" s="22">
        <v>5000000</v>
      </c>
      <c r="H259" s="244"/>
      <c r="I259" s="22">
        <v>0</v>
      </c>
      <c r="J259" s="85"/>
      <c r="K259" s="22">
        <f t="shared" si="22"/>
        <v>5000000</v>
      </c>
      <c r="L259" s="295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</row>
    <row r="260" spans="1:55" s="2" customFormat="1" ht="22.5">
      <c r="A260" s="105" t="s">
        <v>768</v>
      </c>
      <c r="B260" s="93"/>
      <c r="C260" s="121" t="s">
        <v>229</v>
      </c>
      <c r="D260" s="114"/>
      <c r="E260" s="22">
        <v>0</v>
      </c>
      <c r="F260" s="106"/>
      <c r="G260" s="22">
        <v>5000000</v>
      </c>
      <c r="H260" s="244"/>
      <c r="I260" s="22">
        <v>0</v>
      </c>
      <c r="J260" s="85"/>
      <c r="K260" s="22">
        <f t="shared" si="22"/>
        <v>5000000</v>
      </c>
      <c r="L260" s="295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</row>
    <row r="261" spans="1:55" s="2" customFormat="1" ht="11.25">
      <c r="A261" s="105" t="s">
        <v>769</v>
      </c>
      <c r="B261" s="93"/>
      <c r="C261" s="121" t="s">
        <v>231</v>
      </c>
      <c r="D261" s="114"/>
      <c r="E261" s="22">
        <v>0</v>
      </c>
      <c r="F261" s="106"/>
      <c r="G261" s="22">
        <v>5000000</v>
      </c>
      <c r="H261" s="244"/>
      <c r="I261" s="22">
        <v>0</v>
      </c>
      <c r="J261" s="85"/>
      <c r="K261" s="22">
        <f t="shared" si="22"/>
        <v>5000000</v>
      </c>
      <c r="L261" s="295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</row>
    <row r="262" spans="1:55" s="2" customFormat="1" ht="22.5">
      <c r="A262" s="105" t="s">
        <v>770</v>
      </c>
      <c r="B262" s="93"/>
      <c r="C262" s="121" t="s">
        <v>236</v>
      </c>
      <c r="D262" s="114"/>
      <c r="E262" s="22">
        <v>0</v>
      </c>
      <c r="F262" s="106"/>
      <c r="G262" s="22">
        <v>5000000</v>
      </c>
      <c r="H262" s="244"/>
      <c r="I262" s="22">
        <v>0</v>
      </c>
      <c r="J262" s="85"/>
      <c r="K262" s="22">
        <f t="shared" si="22"/>
        <v>5000000</v>
      </c>
      <c r="L262" s="295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</row>
    <row r="263" spans="1:55" s="2" customFormat="1" ht="22.5">
      <c r="A263" s="105" t="s">
        <v>771</v>
      </c>
      <c r="B263" s="93"/>
      <c r="C263" s="121" t="s">
        <v>230</v>
      </c>
      <c r="D263" s="114"/>
      <c r="E263" s="22">
        <v>0</v>
      </c>
      <c r="F263" s="106"/>
      <c r="G263" s="22">
        <v>25000000</v>
      </c>
      <c r="H263" s="244"/>
      <c r="I263" s="22">
        <v>0</v>
      </c>
      <c r="J263" s="85"/>
      <c r="K263" s="22">
        <f t="shared" si="22"/>
        <v>25000000</v>
      </c>
      <c r="L263" s="295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</row>
    <row r="264" spans="1:55" s="2" customFormat="1" ht="22.5">
      <c r="A264" s="105" t="s">
        <v>758</v>
      </c>
      <c r="B264" s="93"/>
      <c r="C264" s="121" t="s">
        <v>234</v>
      </c>
      <c r="D264" s="114"/>
      <c r="E264" s="22">
        <v>0</v>
      </c>
      <c r="F264" s="106"/>
      <c r="G264" s="22">
        <v>8000000</v>
      </c>
      <c r="H264" s="244"/>
      <c r="I264" s="22">
        <v>0</v>
      </c>
      <c r="J264" s="85"/>
      <c r="K264" s="22">
        <f t="shared" si="22"/>
        <v>8000000</v>
      </c>
      <c r="L264" s="295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</row>
    <row r="265" spans="1:55" s="2" customFormat="1" ht="11.25">
      <c r="A265" s="105" t="s">
        <v>759</v>
      </c>
      <c r="B265" s="93"/>
      <c r="C265" s="121" t="s">
        <v>237</v>
      </c>
      <c r="D265" s="114"/>
      <c r="E265" s="22">
        <v>0</v>
      </c>
      <c r="F265" s="106"/>
      <c r="G265" s="22">
        <v>2000000</v>
      </c>
      <c r="H265" s="244"/>
      <c r="I265" s="22">
        <v>0</v>
      </c>
      <c r="J265" s="85"/>
      <c r="K265" s="22">
        <f t="shared" si="22"/>
        <v>2000000</v>
      </c>
      <c r="L265" s="295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</row>
    <row r="266" spans="1:55" s="2" customFormat="1" ht="11.25">
      <c r="A266" s="105" t="s">
        <v>760</v>
      </c>
      <c r="B266" s="93"/>
      <c r="C266" s="122" t="s">
        <v>233</v>
      </c>
      <c r="D266" s="114"/>
      <c r="E266" s="22">
        <v>0</v>
      </c>
      <c r="F266" s="106"/>
      <c r="G266" s="22">
        <v>0</v>
      </c>
      <c r="H266" s="244"/>
      <c r="I266" s="22">
        <v>0</v>
      </c>
      <c r="J266" s="85"/>
      <c r="K266" s="22">
        <f t="shared" si="22"/>
        <v>0</v>
      </c>
      <c r="L266" s="295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</row>
    <row r="267" spans="1:55" s="2" customFormat="1" ht="11.25">
      <c r="A267" s="105" t="s">
        <v>761</v>
      </c>
      <c r="B267" s="93"/>
      <c r="C267" s="253" t="s">
        <v>379</v>
      </c>
      <c r="D267" s="114"/>
      <c r="E267" s="22">
        <v>0</v>
      </c>
      <c r="F267" s="106"/>
      <c r="G267" s="22">
        <v>265690750</v>
      </c>
      <c r="H267" s="244"/>
      <c r="I267" s="22">
        <v>0</v>
      </c>
      <c r="J267" s="85"/>
      <c r="K267" s="22">
        <f t="shared" si="22"/>
        <v>265690750</v>
      </c>
      <c r="L267" s="295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</row>
    <row r="268" spans="1:55" s="2" customFormat="1" ht="11.25">
      <c r="A268" s="105" t="s">
        <v>762</v>
      </c>
      <c r="B268" s="93"/>
      <c r="C268" s="92" t="s">
        <v>468</v>
      </c>
      <c r="D268" s="114"/>
      <c r="E268" s="22">
        <v>0</v>
      </c>
      <c r="F268" s="106"/>
      <c r="G268" s="22">
        <v>20000000</v>
      </c>
      <c r="H268" s="244"/>
      <c r="I268" s="22">
        <v>0</v>
      </c>
      <c r="J268" s="85"/>
      <c r="K268" s="22">
        <f t="shared" si="22"/>
        <v>20000000</v>
      </c>
      <c r="L268" s="295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</row>
    <row r="269" spans="1:55" s="2" customFormat="1" ht="11.25">
      <c r="A269" s="196"/>
      <c r="B269" s="93"/>
      <c r="C269" s="122"/>
      <c r="D269" s="114"/>
      <c r="E269" s="22"/>
      <c r="F269" s="106"/>
      <c r="G269" s="22"/>
      <c r="H269" s="244"/>
      <c r="I269" s="22"/>
      <c r="J269" s="85"/>
      <c r="K269" s="22"/>
      <c r="L269" s="295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</row>
    <row r="270" spans="1:55" s="2" customFormat="1" ht="11.25">
      <c r="A270" s="255" t="s">
        <v>755</v>
      </c>
      <c r="B270" s="93"/>
      <c r="C270" s="256" t="s">
        <v>373</v>
      </c>
      <c r="D270" s="257"/>
      <c r="E270" s="258">
        <f>+E271+E278+E287</f>
        <v>0</v>
      </c>
      <c r="F270" s="106"/>
      <c r="G270" s="258">
        <f>+G271+G278+G287</f>
        <v>1253874108</v>
      </c>
      <c r="H270" s="244"/>
      <c r="I270" s="258">
        <f>+I271+I278+I287</f>
        <v>0</v>
      </c>
      <c r="J270" s="85"/>
      <c r="K270" s="258">
        <f>+K271+K278+K287</f>
        <v>1253874108</v>
      </c>
      <c r="L270" s="295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</row>
    <row r="271" spans="1:55" s="79" customFormat="1" ht="11.25">
      <c r="A271" s="90" t="s">
        <v>750</v>
      </c>
      <c r="B271" s="93"/>
      <c r="C271" s="87" t="s">
        <v>275</v>
      </c>
      <c r="D271" s="135"/>
      <c r="E271" s="23">
        <f>SUM(E272:E275)</f>
        <v>0</v>
      </c>
      <c r="F271" s="106"/>
      <c r="G271" s="23">
        <f>SUM(G272:G276)</f>
        <v>86133455</v>
      </c>
      <c r="H271" s="23">
        <f>SUM(H272:H276)</f>
        <v>0</v>
      </c>
      <c r="I271" s="23">
        <f>SUM(I272:I276)</f>
        <v>0</v>
      </c>
      <c r="J271" s="23">
        <f>SUM(J272:J276)</f>
        <v>0</v>
      </c>
      <c r="K271" s="23">
        <f>SUM(K272:K276)</f>
        <v>86133455</v>
      </c>
      <c r="L271" s="295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</row>
    <row r="272" spans="1:55" s="2" customFormat="1" ht="11.25">
      <c r="A272" s="105" t="s">
        <v>751</v>
      </c>
      <c r="B272" s="93"/>
      <c r="C272" s="121" t="s">
        <v>260</v>
      </c>
      <c r="D272" s="114"/>
      <c r="E272" s="22">
        <v>0</v>
      </c>
      <c r="F272" s="106"/>
      <c r="G272" s="22">
        <v>15000000</v>
      </c>
      <c r="H272" s="244"/>
      <c r="I272" s="22">
        <v>0</v>
      </c>
      <c r="J272" s="85"/>
      <c r="K272" s="22">
        <f>+E272+G272+I272</f>
        <v>15000000</v>
      </c>
      <c r="L272" s="295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</row>
    <row r="273" spans="1:55" s="2" customFormat="1" ht="11.25">
      <c r="A273" s="105" t="s">
        <v>752</v>
      </c>
      <c r="B273" s="93"/>
      <c r="C273" s="92" t="s">
        <v>261</v>
      </c>
      <c r="D273" s="114"/>
      <c r="E273" s="22">
        <v>0</v>
      </c>
      <c r="F273" s="106"/>
      <c r="G273" s="22">
        <v>52874000</v>
      </c>
      <c r="H273" s="244"/>
      <c r="I273" s="22">
        <v>0</v>
      </c>
      <c r="J273" s="85"/>
      <c r="K273" s="22">
        <f>+E273+G273+I273</f>
        <v>52874000</v>
      </c>
      <c r="L273" s="295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</row>
    <row r="274" spans="1:55" s="2" customFormat="1" ht="11.25">
      <c r="A274" s="105" t="s">
        <v>753</v>
      </c>
      <c r="B274" s="93"/>
      <c r="C274" s="122" t="s">
        <v>262</v>
      </c>
      <c r="D274" s="114"/>
      <c r="E274" s="22">
        <v>0</v>
      </c>
      <c r="F274" s="106"/>
      <c r="G274" s="22">
        <v>6259455</v>
      </c>
      <c r="H274" s="244"/>
      <c r="I274" s="22">
        <v>0</v>
      </c>
      <c r="J274" s="85"/>
      <c r="K274" s="22">
        <f>+E274+G274+I274</f>
        <v>6259455</v>
      </c>
      <c r="L274" s="295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</row>
    <row r="275" spans="1:55" s="2" customFormat="1" ht="11.25">
      <c r="A275" s="105" t="s">
        <v>754</v>
      </c>
      <c r="B275" s="93"/>
      <c r="C275" s="122" t="s">
        <v>256</v>
      </c>
      <c r="D275" s="114"/>
      <c r="E275" s="22">
        <v>0</v>
      </c>
      <c r="F275" s="106"/>
      <c r="G275" s="22">
        <v>12000000</v>
      </c>
      <c r="H275" s="244"/>
      <c r="I275" s="22">
        <v>0</v>
      </c>
      <c r="J275" s="85"/>
      <c r="K275" s="22">
        <f>+E275+G275+I275</f>
        <v>12000000</v>
      </c>
      <c r="L275" s="295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</row>
    <row r="276" spans="1:55" s="2" customFormat="1" ht="11.25">
      <c r="A276" s="105" t="s">
        <v>154</v>
      </c>
      <c r="B276" s="93"/>
      <c r="C276" s="122" t="s">
        <v>108</v>
      </c>
      <c r="D276" s="114"/>
      <c r="E276" s="22"/>
      <c r="F276" s="106"/>
      <c r="G276" s="22">
        <v>0</v>
      </c>
      <c r="H276" s="244"/>
      <c r="I276" s="22"/>
      <c r="J276" s="85"/>
      <c r="K276" s="22">
        <f>+E276+G276+I276</f>
        <v>0</v>
      </c>
      <c r="L276" s="295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</row>
    <row r="277" spans="1:55" s="2" customFormat="1" ht="11.25">
      <c r="A277" s="94"/>
      <c r="B277" s="93"/>
      <c r="C277" s="94"/>
      <c r="D277" s="114"/>
      <c r="E277" s="22"/>
      <c r="F277" s="106"/>
      <c r="G277" s="22"/>
      <c r="H277" s="244"/>
      <c r="I277" s="22">
        <v>0</v>
      </c>
      <c r="J277" s="85"/>
      <c r="K277" s="86"/>
      <c r="L277" s="295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</row>
    <row r="278" spans="1:55" s="81" customFormat="1" ht="11.25">
      <c r="A278" s="90" t="s">
        <v>743</v>
      </c>
      <c r="B278" s="89"/>
      <c r="C278" s="90" t="s">
        <v>276</v>
      </c>
      <c r="D278" s="117"/>
      <c r="E278" s="23">
        <f>SUM(E279:E284)</f>
        <v>0</v>
      </c>
      <c r="F278" s="106"/>
      <c r="G278" s="23">
        <f>SUM(G279:G285)</f>
        <v>64600091</v>
      </c>
      <c r="H278" s="23">
        <f>SUM(H279:H285)</f>
        <v>0</v>
      </c>
      <c r="I278" s="23">
        <f>SUM(I279:I285)</f>
        <v>0</v>
      </c>
      <c r="J278" s="23">
        <f>SUM(J279:J285)</f>
        <v>0</v>
      </c>
      <c r="K278" s="23">
        <f>SUM(K279:K285)</f>
        <v>64600091</v>
      </c>
      <c r="L278" s="295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</row>
    <row r="279" spans="1:55" s="2" customFormat="1" ht="11.25">
      <c r="A279" s="113" t="s">
        <v>744</v>
      </c>
      <c r="B279" s="93"/>
      <c r="C279" s="121" t="s">
        <v>263</v>
      </c>
      <c r="D279" s="114"/>
      <c r="E279" s="22">
        <v>0</v>
      </c>
      <c r="F279" s="106"/>
      <c r="G279" s="22">
        <v>23600091</v>
      </c>
      <c r="H279" s="244"/>
      <c r="I279" s="22">
        <v>0</v>
      </c>
      <c r="J279" s="85"/>
      <c r="K279" s="22">
        <f aca="true" t="shared" si="23" ref="K279:K285">+G279+E279+I279</f>
        <v>23600091</v>
      </c>
      <c r="L279" s="295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</row>
    <row r="280" spans="1:55" s="2" customFormat="1" ht="11.25">
      <c r="A280" s="113" t="s">
        <v>745</v>
      </c>
      <c r="B280" s="93"/>
      <c r="C280" s="92" t="s">
        <v>115</v>
      </c>
      <c r="D280" s="114"/>
      <c r="E280" s="22">
        <v>0</v>
      </c>
      <c r="F280" s="106"/>
      <c r="G280" s="22">
        <v>2000000</v>
      </c>
      <c r="H280" s="244"/>
      <c r="I280" s="22"/>
      <c r="J280" s="85"/>
      <c r="K280" s="22">
        <f t="shared" si="23"/>
        <v>2000000</v>
      </c>
      <c r="L280" s="295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</row>
    <row r="281" spans="1:55" s="2" customFormat="1" ht="11.25">
      <c r="A281" s="113" t="s">
        <v>746</v>
      </c>
      <c r="B281" s="93"/>
      <c r="C281" s="122" t="s">
        <v>470</v>
      </c>
      <c r="D281" s="114"/>
      <c r="E281" s="22">
        <v>0</v>
      </c>
      <c r="F281" s="106"/>
      <c r="G281" s="22">
        <v>15000000</v>
      </c>
      <c r="H281" s="244"/>
      <c r="I281" s="22">
        <v>0</v>
      </c>
      <c r="J281" s="85"/>
      <c r="K281" s="22">
        <f t="shared" si="23"/>
        <v>15000000</v>
      </c>
      <c r="L281" s="295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</row>
    <row r="282" spans="1:55" s="1" customFormat="1" ht="11.25">
      <c r="A282" s="113" t="s">
        <v>747</v>
      </c>
      <c r="B282" s="83"/>
      <c r="C282" s="122" t="s">
        <v>570</v>
      </c>
      <c r="D282" s="84"/>
      <c r="E282" s="22">
        <v>0</v>
      </c>
      <c r="F282" s="106"/>
      <c r="G282" s="22">
        <f>9000000+10000000</f>
        <v>19000000</v>
      </c>
      <c r="H282" s="244"/>
      <c r="I282" s="22">
        <v>0</v>
      </c>
      <c r="J282" s="85"/>
      <c r="K282" s="22">
        <f t="shared" si="23"/>
        <v>19000000</v>
      </c>
      <c r="L282" s="29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</row>
    <row r="283" spans="1:55" s="1" customFormat="1" ht="11.25">
      <c r="A283" s="113" t="s">
        <v>748</v>
      </c>
      <c r="B283" s="83"/>
      <c r="C283" s="122" t="s">
        <v>265</v>
      </c>
      <c r="D283" s="84"/>
      <c r="E283" s="22">
        <v>0</v>
      </c>
      <c r="F283" s="106"/>
      <c r="G283" s="22">
        <v>0</v>
      </c>
      <c r="H283" s="244"/>
      <c r="I283" s="22">
        <v>0</v>
      </c>
      <c r="J283" s="85"/>
      <c r="K283" s="22">
        <f t="shared" si="23"/>
        <v>0</v>
      </c>
      <c r="L283" s="29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</row>
    <row r="284" spans="1:55" s="1" customFormat="1" ht="11.25">
      <c r="A284" s="113" t="s">
        <v>749</v>
      </c>
      <c r="B284" s="83"/>
      <c r="C284" s="122" t="s">
        <v>116</v>
      </c>
      <c r="D284" s="84"/>
      <c r="E284" s="22">
        <v>0</v>
      </c>
      <c r="F284" s="106"/>
      <c r="G284" s="22">
        <v>5000000</v>
      </c>
      <c r="H284" s="244"/>
      <c r="I284" s="22">
        <v>0</v>
      </c>
      <c r="J284" s="85"/>
      <c r="K284" s="22">
        <f t="shared" si="23"/>
        <v>5000000</v>
      </c>
      <c r="L284" s="29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</row>
    <row r="285" spans="1:55" s="1" customFormat="1" ht="11.25">
      <c r="A285" s="113" t="s">
        <v>155</v>
      </c>
      <c r="B285" s="83"/>
      <c r="C285" s="122" t="s">
        <v>114</v>
      </c>
      <c r="D285" s="84"/>
      <c r="E285" s="22">
        <v>0</v>
      </c>
      <c r="F285" s="106"/>
      <c r="G285" s="22">
        <v>0</v>
      </c>
      <c r="H285" s="244"/>
      <c r="I285" s="22"/>
      <c r="J285" s="85"/>
      <c r="K285" s="22">
        <f t="shared" si="23"/>
        <v>0</v>
      </c>
      <c r="L285" s="29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</row>
    <row r="286" spans="1:55" s="1" customFormat="1" ht="11.25">
      <c r="A286" s="193"/>
      <c r="B286" s="83"/>
      <c r="C286" s="194"/>
      <c r="D286" s="84"/>
      <c r="E286" s="22"/>
      <c r="F286" s="106"/>
      <c r="G286" s="22"/>
      <c r="H286" s="244"/>
      <c r="I286" s="22"/>
      <c r="J286" s="85"/>
      <c r="K286" s="54"/>
      <c r="L286" s="29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</row>
    <row r="287" spans="1:55" s="1" customFormat="1" ht="11.25">
      <c r="A287" s="90" t="s">
        <v>742</v>
      </c>
      <c r="B287" s="214"/>
      <c r="C287" s="87" t="s">
        <v>471</v>
      </c>
      <c r="D287" s="215"/>
      <c r="E287" s="23">
        <f aca="true" t="shared" si="24" ref="E287:K287">+E288+E294+E302+E315+E329+E341+E347+E357+E363+E370+E377+E382+E395</f>
        <v>0</v>
      </c>
      <c r="F287" s="106"/>
      <c r="G287" s="23">
        <f>+G288+G294+G302+G315+G329+G341+G347+G357+G363+G370+G377+G382+G395</f>
        <v>1103140562</v>
      </c>
      <c r="H287" s="244"/>
      <c r="I287" s="23">
        <f t="shared" si="24"/>
        <v>0</v>
      </c>
      <c r="J287" s="85"/>
      <c r="K287" s="23">
        <f t="shared" si="24"/>
        <v>1103140562</v>
      </c>
      <c r="L287" s="29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</row>
    <row r="288" spans="1:55" s="1" customFormat="1" ht="22.5">
      <c r="A288" s="262" t="s">
        <v>737</v>
      </c>
      <c r="B288" s="83"/>
      <c r="C288" s="263" t="s">
        <v>358</v>
      </c>
      <c r="D288" s="97"/>
      <c r="E288" s="55">
        <f>SUM(E289:E292)</f>
        <v>0</v>
      </c>
      <c r="F288" s="106"/>
      <c r="G288" s="55">
        <f>SUM(G289:G293)</f>
        <v>49000000</v>
      </c>
      <c r="H288" s="244"/>
      <c r="I288" s="55">
        <f>SUM(I289:I292)</f>
        <v>0</v>
      </c>
      <c r="J288" s="85"/>
      <c r="K288" s="55">
        <f>SUM(K289:K293)</f>
        <v>49000000</v>
      </c>
      <c r="L288" s="29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</row>
    <row r="289" spans="1:55" s="1" customFormat="1" ht="11.25">
      <c r="A289" s="84" t="s">
        <v>738</v>
      </c>
      <c r="B289" s="83"/>
      <c r="C289" s="123" t="s">
        <v>277</v>
      </c>
      <c r="D289" s="21"/>
      <c r="E289" s="22">
        <v>0</v>
      </c>
      <c r="F289" s="106"/>
      <c r="G289" s="22">
        <v>0</v>
      </c>
      <c r="H289" s="244"/>
      <c r="I289" s="22">
        <v>0</v>
      </c>
      <c r="J289" s="85"/>
      <c r="K289" s="22">
        <f>+G289+E289+I289</f>
        <v>0</v>
      </c>
      <c r="L289" s="29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</row>
    <row r="290" spans="1:55" s="1" customFormat="1" ht="11.25">
      <c r="A290" s="84" t="s">
        <v>739</v>
      </c>
      <c r="B290" s="83"/>
      <c r="C290" s="123" t="s">
        <v>278</v>
      </c>
      <c r="D290" s="21"/>
      <c r="E290" s="22">
        <v>0</v>
      </c>
      <c r="F290" s="106"/>
      <c r="G290" s="22">
        <v>0</v>
      </c>
      <c r="H290" s="244"/>
      <c r="I290" s="22">
        <v>0</v>
      </c>
      <c r="J290" s="85"/>
      <c r="K290" s="22">
        <f>+G290+E290+I290</f>
        <v>0</v>
      </c>
      <c r="L290" s="29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</row>
    <row r="291" spans="1:55" s="1" customFormat="1" ht="11.25">
      <c r="A291" s="84" t="s">
        <v>740</v>
      </c>
      <c r="B291" s="83"/>
      <c r="C291" s="125" t="s">
        <v>279</v>
      </c>
      <c r="D291" s="21"/>
      <c r="E291" s="22">
        <v>0</v>
      </c>
      <c r="F291" s="106"/>
      <c r="G291" s="22">
        <v>10000000</v>
      </c>
      <c r="H291" s="244"/>
      <c r="I291" s="22">
        <v>0</v>
      </c>
      <c r="J291" s="85"/>
      <c r="K291" s="22">
        <f>+G291+E291+I291</f>
        <v>10000000</v>
      </c>
      <c r="L291" s="29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</row>
    <row r="292" spans="1:55" s="132" customFormat="1" ht="11.25">
      <c r="A292" s="84" t="s">
        <v>741</v>
      </c>
      <c r="B292" s="83"/>
      <c r="C292" s="125" t="s">
        <v>280</v>
      </c>
      <c r="D292" s="21"/>
      <c r="E292" s="22">
        <v>0</v>
      </c>
      <c r="F292" s="106"/>
      <c r="G292" s="22">
        <v>15000000</v>
      </c>
      <c r="H292" s="244"/>
      <c r="I292" s="22">
        <v>0</v>
      </c>
      <c r="J292" s="85"/>
      <c r="K292" s="22">
        <f>+G292+E292+I292</f>
        <v>15000000</v>
      </c>
      <c r="L292" s="29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</row>
    <row r="293" spans="1:55" s="6" customFormat="1" ht="33.75">
      <c r="A293" s="84" t="s">
        <v>11</v>
      </c>
      <c r="B293" s="83"/>
      <c r="C293" s="125" t="s">
        <v>12</v>
      </c>
      <c r="D293" s="21"/>
      <c r="E293" s="22"/>
      <c r="F293" s="106"/>
      <c r="G293" s="22">
        <v>24000000</v>
      </c>
      <c r="H293" s="244"/>
      <c r="I293" s="22"/>
      <c r="J293" s="85"/>
      <c r="K293" s="22">
        <f>+G293+E293+I293</f>
        <v>24000000</v>
      </c>
      <c r="L293" s="295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</row>
    <row r="294" spans="1:55" s="8" customFormat="1" ht="11.25">
      <c r="A294" s="262" t="s">
        <v>730</v>
      </c>
      <c r="B294" s="83"/>
      <c r="C294" s="263" t="s">
        <v>323</v>
      </c>
      <c r="D294" s="97"/>
      <c r="E294" s="55">
        <f>SUM(E295:E300)</f>
        <v>0</v>
      </c>
      <c r="F294" s="106"/>
      <c r="G294" s="55">
        <f>SUM(G295:G300)</f>
        <v>55000000</v>
      </c>
      <c r="H294" s="244"/>
      <c r="I294" s="55">
        <f>SUM(I295:I300)</f>
        <v>0</v>
      </c>
      <c r="J294" s="85"/>
      <c r="K294" s="55">
        <f>SUM(K295:K300)</f>
        <v>55000000</v>
      </c>
      <c r="L294" s="29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</row>
    <row r="295" spans="1:55" s="8" customFormat="1" ht="11.25">
      <c r="A295" s="84" t="s">
        <v>731</v>
      </c>
      <c r="B295" s="83"/>
      <c r="C295" s="125" t="s">
        <v>281</v>
      </c>
      <c r="D295" s="21"/>
      <c r="E295" s="22">
        <v>0</v>
      </c>
      <c r="F295" s="106"/>
      <c r="G295" s="22">
        <v>0</v>
      </c>
      <c r="H295" s="244"/>
      <c r="I295" s="22">
        <v>0</v>
      </c>
      <c r="J295" s="85"/>
      <c r="K295" s="22">
        <f aca="true" t="shared" si="25" ref="K295:K300">+G295+E295+I295</f>
        <v>0</v>
      </c>
      <c r="L295" s="29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</row>
    <row r="296" spans="1:55" s="8" customFormat="1" ht="11.25">
      <c r="A296" s="84" t="s">
        <v>732</v>
      </c>
      <c r="B296" s="83"/>
      <c r="C296" s="125" t="s">
        <v>282</v>
      </c>
      <c r="D296" s="21"/>
      <c r="E296" s="22">
        <v>0</v>
      </c>
      <c r="F296" s="106"/>
      <c r="G296" s="22">
        <v>0</v>
      </c>
      <c r="H296" s="244"/>
      <c r="I296" s="22">
        <v>0</v>
      </c>
      <c r="J296" s="85"/>
      <c r="K296" s="22">
        <f t="shared" si="25"/>
        <v>0</v>
      </c>
      <c r="L296" s="29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</row>
    <row r="297" spans="1:55" s="8" customFormat="1" ht="22.5">
      <c r="A297" s="84" t="s">
        <v>733</v>
      </c>
      <c r="B297" s="83"/>
      <c r="C297" s="127" t="s">
        <v>283</v>
      </c>
      <c r="D297" s="21"/>
      <c r="E297" s="22">
        <v>0</v>
      </c>
      <c r="F297" s="106"/>
      <c r="G297" s="22">
        <v>0</v>
      </c>
      <c r="H297" s="244"/>
      <c r="I297" s="22">
        <v>0</v>
      </c>
      <c r="J297" s="85"/>
      <c r="K297" s="22">
        <f t="shared" si="25"/>
        <v>0</v>
      </c>
      <c r="L297" s="29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</row>
    <row r="298" spans="1:55" s="8" customFormat="1" ht="11.25">
      <c r="A298" s="84" t="s">
        <v>734</v>
      </c>
      <c r="B298" s="83"/>
      <c r="C298" s="125" t="s">
        <v>284</v>
      </c>
      <c r="D298" s="21"/>
      <c r="E298" s="22">
        <v>0</v>
      </c>
      <c r="F298" s="106"/>
      <c r="G298" s="22">
        <v>0</v>
      </c>
      <c r="H298" s="244"/>
      <c r="I298" s="22">
        <v>0</v>
      </c>
      <c r="J298" s="85"/>
      <c r="K298" s="22">
        <f t="shared" si="25"/>
        <v>0</v>
      </c>
      <c r="L298" s="29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</row>
    <row r="299" spans="1:55" s="6" customFormat="1" ht="11.25">
      <c r="A299" s="84" t="s">
        <v>735</v>
      </c>
      <c r="B299" s="83"/>
      <c r="C299" s="125" t="s">
        <v>188</v>
      </c>
      <c r="D299" s="21"/>
      <c r="E299" s="22">
        <v>0</v>
      </c>
      <c r="F299" s="106"/>
      <c r="G299" s="22">
        <v>55000000</v>
      </c>
      <c r="H299" s="244"/>
      <c r="I299" s="22">
        <v>0</v>
      </c>
      <c r="J299" s="85"/>
      <c r="K299" s="22">
        <f t="shared" si="25"/>
        <v>55000000</v>
      </c>
      <c r="L299" s="295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</row>
    <row r="300" spans="1:55" s="8" customFormat="1" ht="22.5">
      <c r="A300" s="84" t="s">
        <v>736</v>
      </c>
      <c r="B300" s="83"/>
      <c r="C300" s="125" t="s">
        <v>251</v>
      </c>
      <c r="D300" s="21"/>
      <c r="E300" s="22">
        <v>0</v>
      </c>
      <c r="F300" s="106"/>
      <c r="G300" s="22">
        <v>0</v>
      </c>
      <c r="H300" s="244"/>
      <c r="I300" s="22">
        <v>0</v>
      </c>
      <c r="J300" s="85"/>
      <c r="K300" s="22">
        <f t="shared" si="25"/>
        <v>0</v>
      </c>
      <c r="L300" s="29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</row>
    <row r="301" spans="1:55" s="8" customFormat="1" ht="11.25">
      <c r="A301" s="84"/>
      <c r="B301" s="83"/>
      <c r="C301" s="125"/>
      <c r="D301" s="21"/>
      <c r="E301" s="22"/>
      <c r="F301" s="106"/>
      <c r="G301" s="22"/>
      <c r="H301" s="244"/>
      <c r="I301" s="22"/>
      <c r="J301" s="85"/>
      <c r="K301" s="24"/>
      <c r="L301" s="29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</row>
    <row r="302" spans="1:55" s="8" customFormat="1" ht="11.25">
      <c r="A302" s="286" t="s">
        <v>719</v>
      </c>
      <c r="B302" s="287"/>
      <c r="C302" s="288" t="s">
        <v>324</v>
      </c>
      <c r="D302" s="289"/>
      <c r="E302" s="290">
        <f>E303+E304+E305+E306+E309+E310+E311+E312</f>
        <v>0</v>
      </c>
      <c r="F302" s="291"/>
      <c r="G302" s="290">
        <f>G303+G304+G305+G306+G309+G310+G311+G312+G313</f>
        <v>84208000</v>
      </c>
      <c r="H302" s="292"/>
      <c r="I302" s="290">
        <f>I303+I304+I305+I306+I309+I310+I311+I312</f>
        <v>0</v>
      </c>
      <c r="J302" s="293"/>
      <c r="K302" s="290">
        <f>K303+K304+K305+K306+K309+K310+K311+K312+K313</f>
        <v>84208000</v>
      </c>
      <c r="L302" s="29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</row>
    <row r="303" spans="1:55" s="8" customFormat="1" ht="11.25">
      <c r="A303" s="84" t="s">
        <v>720</v>
      </c>
      <c r="B303" s="83"/>
      <c r="C303" s="125" t="s">
        <v>285</v>
      </c>
      <c r="D303" s="21"/>
      <c r="E303" s="22">
        <v>0</v>
      </c>
      <c r="F303" s="106"/>
      <c r="G303" s="22">
        <v>6000000</v>
      </c>
      <c r="H303" s="244"/>
      <c r="I303" s="22">
        <v>0</v>
      </c>
      <c r="J303" s="85"/>
      <c r="K303" s="22">
        <f>+G303+E303+I303</f>
        <v>6000000</v>
      </c>
      <c r="L303" s="29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</row>
    <row r="304" spans="1:55" s="8" customFormat="1" ht="11.25">
      <c r="A304" s="84" t="s">
        <v>721</v>
      </c>
      <c r="B304" s="83"/>
      <c r="C304" s="125" t="s">
        <v>286</v>
      </c>
      <c r="D304" s="21"/>
      <c r="E304" s="22">
        <v>0</v>
      </c>
      <c r="F304" s="106"/>
      <c r="G304" s="22">
        <v>0</v>
      </c>
      <c r="H304" s="244"/>
      <c r="I304" s="22">
        <v>0</v>
      </c>
      <c r="J304" s="85"/>
      <c r="K304" s="22">
        <f>+G304+E304+I304</f>
        <v>0</v>
      </c>
      <c r="L304" s="29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</row>
    <row r="305" spans="1:55" s="8" customFormat="1" ht="11.25">
      <c r="A305" s="84" t="s">
        <v>722</v>
      </c>
      <c r="B305" s="83"/>
      <c r="C305" s="125" t="s">
        <v>13</v>
      </c>
      <c r="D305" s="21"/>
      <c r="E305" s="22">
        <v>0</v>
      </c>
      <c r="F305" s="106"/>
      <c r="G305" s="22">
        <v>10000000</v>
      </c>
      <c r="H305" s="244"/>
      <c r="I305" s="22">
        <v>0</v>
      </c>
      <c r="J305" s="85"/>
      <c r="K305" s="22">
        <f>+G305+E305+I305</f>
        <v>10000000</v>
      </c>
      <c r="L305" s="29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</row>
    <row r="306" spans="1:55" s="8" customFormat="1" ht="11.25">
      <c r="A306" s="84" t="s">
        <v>723</v>
      </c>
      <c r="B306" s="96"/>
      <c r="C306" s="142" t="s">
        <v>287</v>
      </c>
      <c r="D306" s="97"/>
      <c r="E306" s="55">
        <f>SUM(E307:E308)</f>
        <v>0</v>
      </c>
      <c r="F306" s="106"/>
      <c r="G306" s="55">
        <f>SUM(G307:G308)</f>
        <v>52208000</v>
      </c>
      <c r="H306" s="244"/>
      <c r="I306" s="55">
        <f>SUM(I307:I308)</f>
        <v>0</v>
      </c>
      <c r="J306" s="85"/>
      <c r="K306" s="55">
        <f>SUM(K307:K308)</f>
        <v>52208000</v>
      </c>
      <c r="L306" s="29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</row>
    <row r="307" spans="1:55" s="6" customFormat="1" ht="11.25">
      <c r="A307" s="84" t="s">
        <v>724</v>
      </c>
      <c r="B307" s="83"/>
      <c r="C307" s="125" t="s">
        <v>288</v>
      </c>
      <c r="D307" s="21"/>
      <c r="E307" s="22">
        <v>0</v>
      </c>
      <c r="F307" s="106"/>
      <c r="G307" s="22">
        <v>52208000</v>
      </c>
      <c r="H307" s="244"/>
      <c r="I307" s="22">
        <v>0</v>
      </c>
      <c r="J307" s="85"/>
      <c r="K307" s="22">
        <f aca="true" t="shared" si="26" ref="K307:K313">+G307+E307+I307</f>
        <v>52208000</v>
      </c>
      <c r="L307" s="295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</row>
    <row r="308" spans="1:55" s="8" customFormat="1" ht="11.25">
      <c r="A308" s="84" t="s">
        <v>725</v>
      </c>
      <c r="B308" s="83"/>
      <c r="C308" s="125" t="s">
        <v>289</v>
      </c>
      <c r="D308" s="21"/>
      <c r="E308" s="22">
        <v>0</v>
      </c>
      <c r="F308" s="106"/>
      <c r="G308" s="22">
        <v>0</v>
      </c>
      <c r="H308" s="244"/>
      <c r="I308" s="22">
        <v>0</v>
      </c>
      <c r="J308" s="85"/>
      <c r="K308" s="22">
        <f t="shared" si="26"/>
        <v>0</v>
      </c>
      <c r="L308" s="29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</row>
    <row r="309" spans="1:55" s="8" customFormat="1" ht="22.5">
      <c r="A309" s="84" t="s">
        <v>726</v>
      </c>
      <c r="B309" s="83"/>
      <c r="C309" s="125" t="s">
        <v>290</v>
      </c>
      <c r="D309" s="21"/>
      <c r="E309" s="244">
        <v>0</v>
      </c>
      <c r="F309" s="106"/>
      <c r="G309" s="22">
        <v>0</v>
      </c>
      <c r="H309" s="244"/>
      <c r="I309" s="22">
        <v>0</v>
      </c>
      <c r="J309" s="85"/>
      <c r="K309" s="22">
        <f t="shared" si="26"/>
        <v>0</v>
      </c>
      <c r="L309" s="29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</row>
    <row r="310" spans="1:55" s="8" customFormat="1" ht="11.25">
      <c r="A310" s="84" t="s">
        <v>727</v>
      </c>
      <c r="B310" s="83"/>
      <c r="C310" s="125" t="s">
        <v>117</v>
      </c>
      <c r="D310" s="21"/>
      <c r="E310" s="22">
        <v>0</v>
      </c>
      <c r="F310" s="106"/>
      <c r="G310" s="22">
        <v>5000000</v>
      </c>
      <c r="H310" s="244"/>
      <c r="I310" s="22"/>
      <c r="J310" s="85"/>
      <c r="K310" s="22">
        <f t="shared" si="26"/>
        <v>5000000</v>
      </c>
      <c r="L310" s="29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</row>
    <row r="311" spans="1:55" s="6" customFormat="1" ht="11.25">
      <c r="A311" s="84" t="s">
        <v>728</v>
      </c>
      <c r="B311" s="83"/>
      <c r="C311" s="125" t="s">
        <v>118</v>
      </c>
      <c r="D311" s="21"/>
      <c r="E311" s="21"/>
      <c r="F311" s="106"/>
      <c r="G311" s="143">
        <v>5000000</v>
      </c>
      <c r="H311" s="244"/>
      <c r="I311" s="21"/>
      <c r="J311" s="85"/>
      <c r="K311" s="22">
        <f t="shared" si="26"/>
        <v>5000000</v>
      </c>
      <c r="L311" s="295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</row>
    <row r="312" spans="1:55" s="8" customFormat="1" ht="11.25">
      <c r="A312" s="84" t="s">
        <v>729</v>
      </c>
      <c r="B312" s="83"/>
      <c r="C312" s="125" t="s">
        <v>120</v>
      </c>
      <c r="D312" s="21"/>
      <c r="E312" s="21"/>
      <c r="F312" s="106"/>
      <c r="G312" s="143">
        <v>5000000</v>
      </c>
      <c r="H312" s="244"/>
      <c r="I312" s="21"/>
      <c r="J312" s="85"/>
      <c r="K312" s="22">
        <f t="shared" si="26"/>
        <v>5000000</v>
      </c>
      <c r="L312" s="29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</row>
    <row r="313" spans="1:55" s="8" customFormat="1" ht="11.25">
      <c r="A313" s="84" t="s">
        <v>342</v>
      </c>
      <c r="B313" s="83"/>
      <c r="C313" s="125" t="s">
        <v>119</v>
      </c>
      <c r="D313" s="21"/>
      <c r="E313" s="21"/>
      <c r="F313" s="106"/>
      <c r="G313" s="22">
        <v>1000000</v>
      </c>
      <c r="H313" s="244"/>
      <c r="I313" s="21"/>
      <c r="J313" s="85"/>
      <c r="K313" s="22">
        <f t="shared" si="26"/>
        <v>1000000</v>
      </c>
      <c r="L313" s="29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</row>
    <row r="314" spans="1:55" s="8" customFormat="1" ht="11.25">
      <c r="A314" s="84"/>
      <c r="B314" s="83"/>
      <c r="C314" s="125"/>
      <c r="D314" s="21"/>
      <c r="E314" s="21"/>
      <c r="F314" s="106"/>
      <c r="G314" s="143"/>
      <c r="H314" s="244"/>
      <c r="I314" s="21"/>
      <c r="J314" s="85"/>
      <c r="K314" s="22"/>
      <c r="L314" s="29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</row>
    <row r="315" spans="1:55" s="8" customFormat="1" ht="11.25">
      <c r="A315" s="255" t="s">
        <v>709</v>
      </c>
      <c r="B315" s="83"/>
      <c r="C315" s="260" t="s">
        <v>325</v>
      </c>
      <c r="D315" s="257"/>
      <c r="E315" s="258">
        <f>SUM(E316+E319)</f>
        <v>0</v>
      </c>
      <c r="F315" s="84"/>
      <c r="G315" s="258">
        <f>SUM(G316+G319)</f>
        <v>398932562</v>
      </c>
      <c r="H315" s="258">
        <f>SUM(H316+H319)</f>
        <v>0</v>
      </c>
      <c r="I315" s="258">
        <f>SUM(I316+I319)</f>
        <v>0</v>
      </c>
      <c r="J315" s="258">
        <f>SUM(J316+J319)</f>
        <v>0</v>
      </c>
      <c r="K315" s="258">
        <f>SUM(K316+K319)</f>
        <v>398932562</v>
      </c>
      <c r="L315" s="29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</row>
    <row r="316" spans="1:55" s="8" customFormat="1" ht="11.25">
      <c r="A316" s="237" t="s">
        <v>710</v>
      </c>
      <c r="B316" s="111"/>
      <c r="C316" s="126" t="s">
        <v>291</v>
      </c>
      <c r="D316" s="112"/>
      <c r="E316" s="24">
        <f>SUM(E317:E318)</f>
        <v>0</v>
      </c>
      <c r="F316" s="106"/>
      <c r="G316" s="24">
        <f>SUM(G317:G318)</f>
        <v>138932562</v>
      </c>
      <c r="H316" s="244"/>
      <c r="I316" s="24">
        <f>SUM(I317:I318)</f>
        <v>0</v>
      </c>
      <c r="J316" s="85"/>
      <c r="K316" s="24">
        <f>SUM(K317:K318)</f>
        <v>138932562</v>
      </c>
      <c r="L316" s="29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</row>
    <row r="317" spans="1:55" s="8" customFormat="1" ht="11.25">
      <c r="A317" s="238" t="s">
        <v>711</v>
      </c>
      <c r="B317" s="83"/>
      <c r="C317" s="125" t="s">
        <v>292</v>
      </c>
      <c r="D317" s="21"/>
      <c r="E317" s="22">
        <v>0</v>
      </c>
      <c r="F317" s="106"/>
      <c r="G317" s="22">
        <v>60000000</v>
      </c>
      <c r="H317" s="244"/>
      <c r="I317" s="22">
        <v>0</v>
      </c>
      <c r="J317" s="85"/>
      <c r="K317" s="22">
        <f>+G317+E317+I317</f>
        <v>60000000</v>
      </c>
      <c r="L317" s="29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</row>
    <row r="318" spans="1:55" s="8" customFormat="1" ht="11.25">
      <c r="A318" s="238" t="s">
        <v>712</v>
      </c>
      <c r="B318" s="83"/>
      <c r="C318" s="125" t="s">
        <v>293</v>
      </c>
      <c r="D318" s="21"/>
      <c r="E318" s="22">
        <v>0</v>
      </c>
      <c r="F318" s="106"/>
      <c r="G318" s="22">
        <v>78932562</v>
      </c>
      <c r="H318" s="244"/>
      <c r="I318" s="22">
        <v>0</v>
      </c>
      <c r="J318" s="85"/>
      <c r="K318" s="22">
        <f>+G318+E318+I318</f>
        <v>78932562</v>
      </c>
      <c r="L318" s="29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</row>
    <row r="319" spans="1:55" s="8" customFormat="1" ht="11.25">
      <c r="A319" s="237" t="s">
        <v>713</v>
      </c>
      <c r="B319" s="111"/>
      <c r="C319" s="126" t="s">
        <v>294</v>
      </c>
      <c r="D319" s="112"/>
      <c r="E319" s="24">
        <f>SUM(E320:E321)</f>
        <v>0</v>
      </c>
      <c r="F319" s="106"/>
      <c r="G319" s="24">
        <f>SUM(G320:G321)</f>
        <v>260000000</v>
      </c>
      <c r="H319" s="244"/>
      <c r="I319" s="24">
        <f>SUM(I320:I321)</f>
        <v>0</v>
      </c>
      <c r="J319" s="85"/>
      <c r="K319" s="24">
        <f>SUM(K320:K321)</f>
        <v>260000000</v>
      </c>
      <c r="L319" s="29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</row>
    <row r="320" spans="1:55" s="6" customFormat="1" ht="11.25">
      <c r="A320" s="237" t="s">
        <v>714</v>
      </c>
      <c r="B320" s="83"/>
      <c r="C320" s="125" t="s">
        <v>14</v>
      </c>
      <c r="D320" s="21"/>
      <c r="E320" s="22">
        <v>0</v>
      </c>
      <c r="F320" s="106"/>
      <c r="G320" s="22">
        <v>15000000</v>
      </c>
      <c r="H320" s="244"/>
      <c r="I320" s="22">
        <v>0</v>
      </c>
      <c r="J320" s="85"/>
      <c r="K320" s="22">
        <f>+G320+E320+I320</f>
        <v>15000000</v>
      </c>
      <c r="L320" s="295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</row>
    <row r="321" spans="1:55" s="6" customFormat="1" ht="11.25">
      <c r="A321" s="237" t="s">
        <v>715</v>
      </c>
      <c r="B321" s="111"/>
      <c r="C321" s="126" t="s">
        <v>293</v>
      </c>
      <c r="D321" s="112"/>
      <c r="E321" s="24">
        <f aca="true" t="shared" si="27" ref="E321:K321">SUM(E322:E327)</f>
        <v>0</v>
      </c>
      <c r="F321" s="24">
        <f t="shared" si="27"/>
        <v>0</v>
      </c>
      <c r="G321" s="24">
        <f t="shared" si="27"/>
        <v>245000000</v>
      </c>
      <c r="H321" s="24">
        <f t="shared" si="27"/>
        <v>0</v>
      </c>
      <c r="I321" s="24">
        <f t="shared" si="27"/>
        <v>0</v>
      </c>
      <c r="J321" s="24">
        <f t="shared" si="27"/>
        <v>0</v>
      </c>
      <c r="K321" s="24">
        <f t="shared" si="27"/>
        <v>245000000</v>
      </c>
      <c r="L321" s="295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</row>
    <row r="322" spans="1:55" s="8" customFormat="1" ht="11.25">
      <c r="A322" s="238" t="s">
        <v>716</v>
      </c>
      <c r="B322" s="83"/>
      <c r="C322" s="125" t="s">
        <v>547</v>
      </c>
      <c r="D322" s="21"/>
      <c r="E322" s="22">
        <v>0</v>
      </c>
      <c r="F322" s="106"/>
      <c r="G322" s="22">
        <v>105000000</v>
      </c>
      <c r="H322" s="244"/>
      <c r="I322" s="22">
        <v>0</v>
      </c>
      <c r="J322" s="85"/>
      <c r="K322" s="22">
        <f aca="true" t="shared" si="28" ref="K322:K327">+E322+G322+I322</f>
        <v>105000000</v>
      </c>
      <c r="L322" s="29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</row>
    <row r="323" spans="1:55" s="8" customFormat="1" ht="22.5">
      <c r="A323" s="238" t="s">
        <v>717</v>
      </c>
      <c r="B323" s="83"/>
      <c r="C323" s="125" t="s">
        <v>258</v>
      </c>
      <c r="D323" s="21"/>
      <c r="E323" s="22">
        <v>0</v>
      </c>
      <c r="F323" s="106"/>
      <c r="G323" s="22">
        <v>80000000</v>
      </c>
      <c r="H323" s="244"/>
      <c r="I323" s="22">
        <v>0</v>
      </c>
      <c r="J323" s="85"/>
      <c r="K323" s="22">
        <f t="shared" si="28"/>
        <v>80000000</v>
      </c>
      <c r="L323" s="29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</row>
    <row r="324" spans="1:55" s="6" customFormat="1" ht="11.25">
      <c r="A324" s="238" t="s">
        <v>718</v>
      </c>
      <c r="B324" s="83"/>
      <c r="C324" s="125" t="s">
        <v>259</v>
      </c>
      <c r="D324" s="21"/>
      <c r="E324" s="22">
        <v>0</v>
      </c>
      <c r="F324" s="106"/>
      <c r="G324" s="22">
        <v>50000000</v>
      </c>
      <c r="H324" s="244"/>
      <c r="I324" s="22">
        <v>0</v>
      </c>
      <c r="J324" s="85"/>
      <c r="K324" s="22">
        <f t="shared" si="28"/>
        <v>50000000</v>
      </c>
      <c r="L324" s="295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</row>
    <row r="325" spans="1:55" s="6" customFormat="1" ht="11.25">
      <c r="A325" s="238" t="s">
        <v>150</v>
      </c>
      <c r="B325" s="83"/>
      <c r="C325" s="125" t="s">
        <v>109</v>
      </c>
      <c r="D325" s="21"/>
      <c r="E325" s="22"/>
      <c r="F325" s="106"/>
      <c r="G325" s="22">
        <v>0</v>
      </c>
      <c r="H325" s="244"/>
      <c r="I325" s="22"/>
      <c r="J325" s="85"/>
      <c r="K325" s="22">
        <f t="shared" si="28"/>
        <v>0</v>
      </c>
      <c r="L325" s="295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</row>
    <row r="326" spans="1:55" s="6" customFormat="1" ht="11.25">
      <c r="A326" s="238" t="s">
        <v>151</v>
      </c>
      <c r="B326" s="83"/>
      <c r="C326" s="125" t="s">
        <v>110</v>
      </c>
      <c r="D326" s="21"/>
      <c r="E326" s="22"/>
      <c r="F326" s="106"/>
      <c r="G326" s="22">
        <v>0</v>
      </c>
      <c r="H326" s="244"/>
      <c r="I326" s="22"/>
      <c r="J326" s="85"/>
      <c r="K326" s="22">
        <f t="shared" si="28"/>
        <v>0</v>
      </c>
      <c r="L326" s="295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</row>
    <row r="327" spans="1:55" s="6" customFormat="1" ht="11.25">
      <c r="A327" s="238" t="s">
        <v>111</v>
      </c>
      <c r="B327" s="83"/>
      <c r="C327" s="125" t="s">
        <v>112</v>
      </c>
      <c r="D327" s="21"/>
      <c r="E327" s="22"/>
      <c r="F327" s="106"/>
      <c r="G327" s="22">
        <v>10000000</v>
      </c>
      <c r="H327" s="244"/>
      <c r="I327" s="22"/>
      <c r="J327" s="85"/>
      <c r="K327" s="22">
        <f t="shared" si="28"/>
        <v>10000000</v>
      </c>
      <c r="L327" s="295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</row>
    <row r="328" spans="1:55" s="8" customFormat="1" ht="11.25">
      <c r="A328" s="84"/>
      <c r="B328" s="83"/>
      <c r="C328" s="125"/>
      <c r="D328" s="21"/>
      <c r="E328" s="22"/>
      <c r="F328" s="106"/>
      <c r="G328" s="22"/>
      <c r="H328" s="244"/>
      <c r="I328" s="22"/>
      <c r="J328" s="85"/>
      <c r="K328" s="24"/>
      <c r="L328" s="29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</row>
    <row r="329" spans="1:55" s="8" customFormat="1" ht="11.25">
      <c r="A329" s="255" t="s">
        <v>698</v>
      </c>
      <c r="B329" s="83"/>
      <c r="C329" s="260" t="s">
        <v>326</v>
      </c>
      <c r="D329" s="257"/>
      <c r="E329" s="258">
        <f>SUM(E330:E339)</f>
        <v>0</v>
      </c>
      <c r="F329" s="84"/>
      <c r="G329" s="258">
        <f>SUM(G330:G339)</f>
        <v>6000000</v>
      </c>
      <c r="H329" s="244"/>
      <c r="I329" s="258">
        <f>SUM(I330:I339)</f>
        <v>0</v>
      </c>
      <c r="J329" s="85"/>
      <c r="K329" s="258">
        <f>SUM(K330:K339)</f>
        <v>6000000</v>
      </c>
      <c r="L329" s="29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</row>
    <row r="330" spans="1:55" s="8" customFormat="1" ht="22.5">
      <c r="A330" s="84" t="s">
        <v>700</v>
      </c>
      <c r="B330" s="83"/>
      <c r="C330" s="125" t="s">
        <v>295</v>
      </c>
      <c r="D330" s="21"/>
      <c r="E330" s="22">
        <v>0</v>
      </c>
      <c r="F330" s="106"/>
      <c r="G330" s="22">
        <v>0</v>
      </c>
      <c r="H330" s="244"/>
      <c r="I330" s="22">
        <v>0</v>
      </c>
      <c r="J330" s="85"/>
      <c r="K330" s="22">
        <f aca="true" t="shared" si="29" ref="K330:K339">+G330+E330+I330</f>
        <v>0</v>
      </c>
      <c r="L330" s="29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</row>
    <row r="331" spans="1:55" s="8" customFormat="1" ht="11.25">
      <c r="A331" s="84" t="s">
        <v>701</v>
      </c>
      <c r="B331" s="83"/>
      <c r="C331" s="127" t="s">
        <v>296</v>
      </c>
      <c r="D331" s="21"/>
      <c r="E331" s="22">
        <v>0</v>
      </c>
      <c r="F331" s="106"/>
      <c r="G331" s="22">
        <v>0</v>
      </c>
      <c r="H331" s="244"/>
      <c r="I331" s="22">
        <v>0</v>
      </c>
      <c r="J331" s="85"/>
      <c r="K331" s="22">
        <f t="shared" si="29"/>
        <v>0</v>
      </c>
      <c r="L331" s="29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</row>
    <row r="332" spans="1:55" s="8" customFormat="1" ht="11.25">
      <c r="A332" s="84" t="s">
        <v>702</v>
      </c>
      <c r="B332" s="83"/>
      <c r="C332" s="125" t="s">
        <v>297</v>
      </c>
      <c r="D332" s="21"/>
      <c r="E332" s="22">
        <v>0</v>
      </c>
      <c r="F332" s="106"/>
      <c r="G332" s="22">
        <v>0</v>
      </c>
      <c r="H332" s="244"/>
      <c r="I332" s="22">
        <v>0</v>
      </c>
      <c r="J332" s="85"/>
      <c r="K332" s="22">
        <f t="shared" si="29"/>
        <v>0</v>
      </c>
      <c r="L332" s="29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</row>
    <row r="333" spans="1:55" s="8" customFormat="1" ht="11.25">
      <c r="A333" s="84" t="s">
        <v>703</v>
      </c>
      <c r="B333" s="83"/>
      <c r="C333" s="127" t="s">
        <v>298</v>
      </c>
      <c r="D333" s="21"/>
      <c r="E333" s="22">
        <v>0</v>
      </c>
      <c r="F333" s="106"/>
      <c r="G333" s="22">
        <v>0</v>
      </c>
      <c r="H333" s="244"/>
      <c r="I333" s="22">
        <v>0</v>
      </c>
      <c r="J333" s="85"/>
      <c r="K333" s="22">
        <f t="shared" si="29"/>
        <v>0</v>
      </c>
      <c r="L333" s="29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</row>
    <row r="334" spans="1:55" s="6" customFormat="1" ht="11.25">
      <c r="A334" s="84" t="s">
        <v>704</v>
      </c>
      <c r="B334" s="83"/>
      <c r="C334" s="125" t="s">
        <v>299</v>
      </c>
      <c r="D334" s="21"/>
      <c r="E334" s="22">
        <v>0</v>
      </c>
      <c r="F334" s="106"/>
      <c r="G334" s="22">
        <v>0</v>
      </c>
      <c r="H334" s="244"/>
      <c r="I334" s="22">
        <v>0</v>
      </c>
      <c r="J334" s="85"/>
      <c r="K334" s="22">
        <f t="shared" si="29"/>
        <v>0</v>
      </c>
      <c r="L334" s="295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</row>
    <row r="335" spans="1:55" s="8" customFormat="1" ht="11.25">
      <c r="A335" s="84" t="s">
        <v>705</v>
      </c>
      <c r="B335" s="83"/>
      <c r="C335" s="125" t="s">
        <v>300</v>
      </c>
      <c r="D335" s="21"/>
      <c r="E335" s="22">
        <v>0</v>
      </c>
      <c r="F335" s="106"/>
      <c r="G335" s="22">
        <v>0</v>
      </c>
      <c r="H335" s="244"/>
      <c r="I335" s="22">
        <v>0</v>
      </c>
      <c r="J335" s="85"/>
      <c r="K335" s="22">
        <f t="shared" si="29"/>
        <v>0</v>
      </c>
      <c r="L335" s="29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</row>
    <row r="336" spans="1:55" s="8" customFormat="1" ht="11.25">
      <c r="A336" s="84" t="s">
        <v>706</v>
      </c>
      <c r="B336" s="83"/>
      <c r="C336" s="127" t="s">
        <v>301</v>
      </c>
      <c r="D336" s="21"/>
      <c r="E336" s="22">
        <v>0</v>
      </c>
      <c r="F336" s="106"/>
      <c r="G336" s="22">
        <v>2000000</v>
      </c>
      <c r="H336" s="244"/>
      <c r="I336" s="22">
        <v>0</v>
      </c>
      <c r="J336" s="85"/>
      <c r="K336" s="22">
        <f t="shared" si="29"/>
        <v>2000000</v>
      </c>
      <c r="L336" s="29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</row>
    <row r="337" spans="1:55" s="8" customFormat="1" ht="11.25">
      <c r="A337" s="84" t="s">
        <v>707</v>
      </c>
      <c r="B337" s="83"/>
      <c r="C337" s="125" t="s">
        <v>566</v>
      </c>
      <c r="D337" s="21"/>
      <c r="E337" s="22">
        <v>0</v>
      </c>
      <c r="F337" s="106"/>
      <c r="G337" s="22">
        <v>3000000</v>
      </c>
      <c r="H337" s="244"/>
      <c r="I337" s="22">
        <v>0</v>
      </c>
      <c r="J337" s="85"/>
      <c r="K337" s="22">
        <f t="shared" si="29"/>
        <v>3000000</v>
      </c>
      <c r="L337" s="29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</row>
    <row r="338" spans="1:55" s="8" customFormat="1" ht="11.25">
      <c r="A338" s="84" t="s">
        <v>708</v>
      </c>
      <c r="B338" s="83"/>
      <c r="C338" s="125" t="s">
        <v>302</v>
      </c>
      <c r="D338" s="21"/>
      <c r="E338" s="22">
        <v>0</v>
      </c>
      <c r="F338" s="106"/>
      <c r="G338" s="22">
        <v>0</v>
      </c>
      <c r="H338" s="244"/>
      <c r="I338" s="22">
        <v>0</v>
      </c>
      <c r="J338" s="85"/>
      <c r="K338" s="22">
        <f t="shared" si="29"/>
        <v>0</v>
      </c>
      <c r="L338" s="29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</row>
    <row r="339" spans="1:55" s="8" customFormat="1" ht="11.25">
      <c r="A339" s="84" t="s">
        <v>699</v>
      </c>
      <c r="B339" s="83"/>
      <c r="C339" s="125" t="s">
        <v>303</v>
      </c>
      <c r="D339" s="21"/>
      <c r="E339" s="22">
        <v>0</v>
      </c>
      <c r="F339" s="106"/>
      <c r="G339" s="22">
        <v>1000000</v>
      </c>
      <c r="H339" s="244"/>
      <c r="I339" s="22">
        <v>0</v>
      </c>
      <c r="J339" s="85"/>
      <c r="K339" s="22">
        <f t="shared" si="29"/>
        <v>1000000</v>
      </c>
      <c r="L339" s="29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</row>
    <row r="340" spans="1:55" s="8" customFormat="1" ht="11.25">
      <c r="A340" s="84"/>
      <c r="B340" s="83"/>
      <c r="C340" s="125"/>
      <c r="D340" s="21"/>
      <c r="E340" s="22"/>
      <c r="F340" s="106"/>
      <c r="G340" s="22"/>
      <c r="H340" s="244"/>
      <c r="I340" s="22"/>
      <c r="J340" s="85"/>
      <c r="K340" s="24"/>
      <c r="L340" s="29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</row>
    <row r="341" spans="1:55" s="8" customFormat="1" ht="11.25">
      <c r="A341" s="255" t="s">
        <v>693</v>
      </c>
      <c r="B341" s="83"/>
      <c r="C341" s="260" t="s">
        <v>327</v>
      </c>
      <c r="D341" s="257"/>
      <c r="E341" s="258">
        <f>SUM(E342:E345)</f>
        <v>0</v>
      </c>
      <c r="F341" s="84"/>
      <c r="G341" s="258">
        <f>SUM(G342:G345)</f>
        <v>0</v>
      </c>
      <c r="H341" s="244"/>
      <c r="I341" s="258">
        <f>SUM(I342:I345)</f>
        <v>0</v>
      </c>
      <c r="J341" s="85"/>
      <c r="K341" s="258">
        <f>SUM(K342:K345)</f>
        <v>0</v>
      </c>
      <c r="L341" s="29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39"/>
      <c r="AH341" s="139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</row>
    <row r="342" spans="1:55" s="8" customFormat="1" ht="11.25">
      <c r="A342" s="84" t="s">
        <v>694</v>
      </c>
      <c r="B342" s="83"/>
      <c r="C342" s="125" t="s">
        <v>304</v>
      </c>
      <c r="D342" s="21"/>
      <c r="E342" s="22">
        <v>0</v>
      </c>
      <c r="F342" s="106"/>
      <c r="G342" s="22">
        <v>0</v>
      </c>
      <c r="H342" s="244"/>
      <c r="I342" s="22">
        <v>0</v>
      </c>
      <c r="J342" s="85"/>
      <c r="K342" s="22">
        <f>+G342+E342+I342</f>
        <v>0</v>
      </c>
      <c r="L342" s="29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</row>
    <row r="343" spans="1:55" s="8" customFormat="1" ht="11.25">
      <c r="A343" s="84" t="s">
        <v>695</v>
      </c>
      <c r="B343" s="83"/>
      <c r="C343" s="125" t="s">
        <v>305</v>
      </c>
      <c r="D343" s="21"/>
      <c r="E343" s="22">
        <v>0</v>
      </c>
      <c r="F343" s="106"/>
      <c r="G343" s="22">
        <v>0</v>
      </c>
      <c r="H343" s="244"/>
      <c r="I343" s="22">
        <v>0</v>
      </c>
      <c r="J343" s="85"/>
      <c r="K343" s="22">
        <f>+G343+E343+I343</f>
        <v>0</v>
      </c>
      <c r="L343" s="29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</row>
    <row r="344" spans="1:55" s="8" customFormat="1" ht="11.25">
      <c r="A344" s="84" t="s">
        <v>696</v>
      </c>
      <c r="B344" s="83"/>
      <c r="C344" s="125" t="s">
        <v>306</v>
      </c>
      <c r="D344" s="21"/>
      <c r="E344" s="22">
        <v>0</v>
      </c>
      <c r="F344" s="106"/>
      <c r="G344" s="22">
        <v>0</v>
      </c>
      <c r="H344" s="244"/>
      <c r="I344" s="22">
        <v>0</v>
      </c>
      <c r="J344" s="85"/>
      <c r="K344" s="22">
        <f>+G344+E344+I344</f>
        <v>0</v>
      </c>
      <c r="L344" s="29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</row>
    <row r="345" spans="1:55" s="8" customFormat="1" ht="11.25">
      <c r="A345" s="84" t="s">
        <v>697</v>
      </c>
      <c r="B345" s="83"/>
      <c r="C345" s="125" t="s">
        <v>307</v>
      </c>
      <c r="D345" s="21"/>
      <c r="E345" s="22">
        <v>0</v>
      </c>
      <c r="F345" s="106"/>
      <c r="G345" s="22">
        <v>0</v>
      </c>
      <c r="H345" s="244"/>
      <c r="I345" s="22">
        <v>0</v>
      </c>
      <c r="J345" s="85"/>
      <c r="K345" s="22">
        <f>+G345+E345+I345</f>
        <v>0</v>
      </c>
      <c r="L345" s="29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</row>
    <row r="346" spans="1:55" s="6" customFormat="1" ht="11.25">
      <c r="A346" s="124"/>
      <c r="B346" s="83"/>
      <c r="C346" s="125"/>
      <c r="D346" s="21"/>
      <c r="E346" s="21"/>
      <c r="F346" s="106"/>
      <c r="G346" s="21"/>
      <c r="H346" s="244"/>
      <c r="I346" s="21"/>
      <c r="J346" s="85"/>
      <c r="K346" s="24"/>
      <c r="L346" s="295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</row>
    <row r="347" spans="1:55" s="8" customFormat="1" ht="11.25">
      <c r="A347" s="262" t="s">
        <v>684</v>
      </c>
      <c r="B347" s="83"/>
      <c r="C347" s="263" t="s">
        <v>328</v>
      </c>
      <c r="D347" s="97"/>
      <c r="E347" s="55">
        <f>SUM(E348:E355)</f>
        <v>0</v>
      </c>
      <c r="F347" s="106"/>
      <c r="G347" s="55">
        <f>SUM(G348:G355)</f>
        <v>13000000</v>
      </c>
      <c r="H347" s="244"/>
      <c r="I347" s="55">
        <f>SUM(I348:I355)</f>
        <v>0</v>
      </c>
      <c r="J347" s="85"/>
      <c r="K347" s="55">
        <f>SUM(K348:K355)</f>
        <v>13000000</v>
      </c>
      <c r="L347" s="29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</row>
    <row r="348" spans="1:55" s="8" customFormat="1" ht="11.25">
      <c r="A348" s="238" t="s">
        <v>685</v>
      </c>
      <c r="B348" s="83"/>
      <c r="C348" s="125" t="s">
        <v>308</v>
      </c>
      <c r="D348" s="21"/>
      <c r="E348" s="22">
        <v>0</v>
      </c>
      <c r="F348" s="106"/>
      <c r="G348" s="22">
        <v>0</v>
      </c>
      <c r="H348" s="244"/>
      <c r="I348" s="22">
        <v>0</v>
      </c>
      <c r="J348" s="85"/>
      <c r="K348" s="22">
        <f aca="true" t="shared" si="30" ref="K348:K355">+G348+E348+I348</f>
        <v>0</v>
      </c>
      <c r="L348" s="29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</row>
    <row r="349" spans="1:55" s="8" customFormat="1" ht="11.25">
      <c r="A349" s="238" t="s">
        <v>686</v>
      </c>
      <c r="B349" s="83"/>
      <c r="C349" s="125" t="s">
        <v>309</v>
      </c>
      <c r="D349" s="21"/>
      <c r="E349" s="22">
        <v>0</v>
      </c>
      <c r="F349" s="106"/>
      <c r="G349" s="22">
        <v>0</v>
      </c>
      <c r="H349" s="244"/>
      <c r="I349" s="22">
        <v>0</v>
      </c>
      <c r="J349" s="85"/>
      <c r="K349" s="22">
        <f t="shared" si="30"/>
        <v>0</v>
      </c>
      <c r="L349" s="29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39"/>
      <c r="AH349" s="139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</row>
    <row r="350" spans="1:55" s="8" customFormat="1" ht="11.25">
      <c r="A350" s="238" t="s">
        <v>687</v>
      </c>
      <c r="B350" s="83"/>
      <c r="C350" s="294" t="s">
        <v>182</v>
      </c>
      <c r="D350" s="21"/>
      <c r="E350" s="22">
        <v>0</v>
      </c>
      <c r="F350" s="106"/>
      <c r="G350" s="22">
        <v>1000000</v>
      </c>
      <c r="H350" s="244"/>
      <c r="I350" s="22">
        <v>0</v>
      </c>
      <c r="J350" s="85"/>
      <c r="K350" s="22">
        <f t="shared" si="30"/>
        <v>1000000</v>
      </c>
      <c r="L350" s="29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</row>
    <row r="351" spans="1:55" s="8" customFormat="1" ht="11.25">
      <c r="A351" s="238" t="s">
        <v>688</v>
      </c>
      <c r="B351" s="83"/>
      <c r="C351" s="125" t="s">
        <v>310</v>
      </c>
      <c r="D351" s="21"/>
      <c r="E351" s="22">
        <v>0</v>
      </c>
      <c r="F351" s="106"/>
      <c r="G351" s="22">
        <v>0</v>
      </c>
      <c r="H351" s="244"/>
      <c r="I351" s="22">
        <v>0</v>
      </c>
      <c r="J351" s="85"/>
      <c r="K351" s="22">
        <f t="shared" si="30"/>
        <v>0</v>
      </c>
      <c r="L351" s="29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</row>
    <row r="352" spans="1:55" s="6" customFormat="1" ht="11.25">
      <c r="A352" s="238" t="s">
        <v>689</v>
      </c>
      <c r="B352" s="83"/>
      <c r="C352" s="125" t="s">
        <v>311</v>
      </c>
      <c r="D352" s="21"/>
      <c r="E352" s="22">
        <v>0</v>
      </c>
      <c r="F352" s="106"/>
      <c r="G352" s="22">
        <v>8000000</v>
      </c>
      <c r="H352" s="244"/>
      <c r="I352" s="22">
        <v>0</v>
      </c>
      <c r="J352" s="85"/>
      <c r="K352" s="22">
        <f t="shared" si="30"/>
        <v>8000000</v>
      </c>
      <c r="L352" s="295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</row>
    <row r="353" spans="1:55" s="8" customFormat="1" ht="22.5">
      <c r="A353" s="238" t="s">
        <v>690</v>
      </c>
      <c r="B353" s="83"/>
      <c r="C353" s="125" t="s">
        <v>312</v>
      </c>
      <c r="D353" s="21"/>
      <c r="E353" s="22">
        <v>0</v>
      </c>
      <c r="F353" s="106"/>
      <c r="G353" s="22">
        <v>0</v>
      </c>
      <c r="H353" s="244"/>
      <c r="I353" s="22">
        <v>0</v>
      </c>
      <c r="J353" s="85"/>
      <c r="K353" s="22">
        <f t="shared" si="30"/>
        <v>0</v>
      </c>
      <c r="L353" s="29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</row>
    <row r="354" spans="1:55" s="8" customFormat="1" ht="22.5">
      <c r="A354" s="238" t="s">
        <v>691</v>
      </c>
      <c r="B354" s="83"/>
      <c r="C354" s="125" t="s">
        <v>313</v>
      </c>
      <c r="D354" s="21"/>
      <c r="E354" s="22">
        <v>0</v>
      </c>
      <c r="F354" s="106"/>
      <c r="G354" s="22">
        <v>0</v>
      </c>
      <c r="H354" s="244"/>
      <c r="I354" s="22">
        <v>0</v>
      </c>
      <c r="J354" s="85"/>
      <c r="K354" s="22">
        <f t="shared" si="30"/>
        <v>0</v>
      </c>
      <c r="L354" s="29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</row>
    <row r="355" spans="1:55" s="8" customFormat="1" ht="11.25">
      <c r="A355" s="238" t="s">
        <v>692</v>
      </c>
      <c r="B355" s="83"/>
      <c r="C355" s="125" t="s">
        <v>314</v>
      </c>
      <c r="D355" s="21"/>
      <c r="E355" s="22">
        <v>0</v>
      </c>
      <c r="F355" s="106"/>
      <c r="G355" s="22">
        <v>4000000</v>
      </c>
      <c r="H355" s="244"/>
      <c r="I355" s="22">
        <v>0</v>
      </c>
      <c r="J355" s="85"/>
      <c r="K355" s="22">
        <f t="shared" si="30"/>
        <v>4000000</v>
      </c>
      <c r="L355" s="29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</row>
    <row r="356" spans="1:55" s="8" customFormat="1" ht="12.75">
      <c r="A356" s="52"/>
      <c r="B356" s="52"/>
      <c r="C356" s="52"/>
      <c r="D356" s="52"/>
      <c r="E356" s="53"/>
      <c r="F356" s="106"/>
      <c r="G356" s="53"/>
      <c r="H356" s="244"/>
      <c r="I356" s="53"/>
      <c r="J356" s="85"/>
      <c r="K356" s="24"/>
      <c r="L356" s="29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39"/>
      <c r="AH356" s="139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</row>
    <row r="357" spans="1:55" s="8" customFormat="1" ht="11.25">
      <c r="A357" s="262" t="s">
        <v>679</v>
      </c>
      <c r="B357" s="83"/>
      <c r="C357" s="263" t="s">
        <v>329</v>
      </c>
      <c r="D357" s="97"/>
      <c r="E357" s="55">
        <f>SUM(E358:E361)</f>
        <v>0</v>
      </c>
      <c r="F357" s="106"/>
      <c r="G357" s="55">
        <f>SUM(G358:G361)</f>
        <v>4000000</v>
      </c>
      <c r="H357" s="244"/>
      <c r="I357" s="55">
        <f>SUM(I358:I361)</f>
        <v>0</v>
      </c>
      <c r="J357" s="85"/>
      <c r="K357" s="55">
        <f>SUM(K358:K361)</f>
        <v>4000000</v>
      </c>
      <c r="L357" s="29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39"/>
      <c r="AH357" s="139"/>
      <c r="AI357" s="139"/>
      <c r="AJ357" s="139"/>
      <c r="AK357" s="139"/>
      <c r="AL357" s="13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</row>
    <row r="358" spans="1:55" s="8" customFormat="1" ht="11.25">
      <c r="A358" s="238" t="s">
        <v>680</v>
      </c>
      <c r="B358" s="83"/>
      <c r="C358" s="125" t="s">
        <v>315</v>
      </c>
      <c r="D358" s="21"/>
      <c r="E358" s="22">
        <v>0</v>
      </c>
      <c r="F358" s="106"/>
      <c r="G358" s="22">
        <v>2000000</v>
      </c>
      <c r="H358" s="244"/>
      <c r="I358" s="22">
        <v>0</v>
      </c>
      <c r="J358" s="85"/>
      <c r="K358" s="22">
        <f>+G358+E358+I358</f>
        <v>2000000</v>
      </c>
      <c r="L358" s="29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39"/>
      <c r="AH358" s="139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</row>
    <row r="359" spans="1:55" s="8" customFormat="1" ht="11.25">
      <c r="A359" s="238" t="s">
        <v>681</v>
      </c>
      <c r="B359" s="83"/>
      <c r="C359" s="125" t="s">
        <v>316</v>
      </c>
      <c r="D359" s="21"/>
      <c r="E359" s="22">
        <v>0</v>
      </c>
      <c r="F359" s="106"/>
      <c r="G359" s="22">
        <v>1000000</v>
      </c>
      <c r="H359" s="244"/>
      <c r="I359" s="22">
        <v>0</v>
      </c>
      <c r="J359" s="85"/>
      <c r="K359" s="22">
        <f>+G359+E359+I359</f>
        <v>1000000</v>
      </c>
      <c r="L359" s="29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</row>
    <row r="360" spans="1:55" s="8" customFormat="1" ht="11.25">
      <c r="A360" s="238" t="s">
        <v>682</v>
      </c>
      <c r="B360" s="83"/>
      <c r="C360" s="125" t="s">
        <v>317</v>
      </c>
      <c r="D360" s="21"/>
      <c r="E360" s="22">
        <v>0</v>
      </c>
      <c r="F360" s="106"/>
      <c r="G360" s="22">
        <v>0</v>
      </c>
      <c r="H360" s="244"/>
      <c r="I360" s="22">
        <v>0</v>
      </c>
      <c r="J360" s="85"/>
      <c r="K360" s="22">
        <f>+G360+E360+I360</f>
        <v>0</v>
      </c>
      <c r="L360" s="29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39"/>
      <c r="AH360" s="139"/>
      <c r="AI360" s="139"/>
      <c r="AJ360" s="139"/>
      <c r="AK360" s="139"/>
      <c r="AL360" s="13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</row>
    <row r="361" spans="1:11" ht="22.5">
      <c r="A361" s="238" t="s">
        <v>683</v>
      </c>
      <c r="B361" s="83"/>
      <c r="C361" s="127" t="s">
        <v>318</v>
      </c>
      <c r="D361" s="21"/>
      <c r="E361" s="22">
        <v>0</v>
      </c>
      <c r="F361" s="106"/>
      <c r="G361" s="22">
        <v>1000000</v>
      </c>
      <c r="H361" s="244"/>
      <c r="I361" s="22">
        <v>0</v>
      </c>
      <c r="J361" s="85"/>
      <c r="K361" s="22">
        <f>+G361+E361+I361</f>
        <v>1000000</v>
      </c>
    </row>
    <row r="362" spans="1:55" s="6" customFormat="1" ht="11.25">
      <c r="A362" s="84"/>
      <c r="B362" s="83"/>
      <c r="C362" s="125"/>
      <c r="D362" s="21"/>
      <c r="E362" s="22"/>
      <c r="F362" s="106"/>
      <c r="G362" s="22"/>
      <c r="H362" s="244"/>
      <c r="I362" s="22"/>
      <c r="J362" s="85"/>
      <c r="K362" s="24"/>
      <c r="L362" s="295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</row>
    <row r="363" spans="1:55" s="8" customFormat="1" ht="11.25">
      <c r="A363" s="262" t="s">
        <v>673</v>
      </c>
      <c r="B363" s="83"/>
      <c r="C363" s="263" t="s">
        <v>330</v>
      </c>
      <c r="D363" s="97"/>
      <c r="E363" s="55">
        <f>SUM(E364:E368)</f>
        <v>0</v>
      </c>
      <c r="F363" s="106"/>
      <c r="G363" s="55">
        <f>SUM(G364:G368)</f>
        <v>40500000</v>
      </c>
      <c r="H363" s="244"/>
      <c r="I363" s="55">
        <f>SUM(I364:I368)</f>
        <v>0</v>
      </c>
      <c r="J363" s="85"/>
      <c r="K363" s="55">
        <f>SUM(K364:K368)</f>
        <v>40500000</v>
      </c>
      <c r="L363" s="29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</row>
    <row r="364" spans="1:55" s="8" customFormat="1" ht="11.25">
      <c r="A364" s="238" t="s">
        <v>674</v>
      </c>
      <c r="B364" s="83"/>
      <c r="C364" s="125" t="s">
        <v>319</v>
      </c>
      <c r="D364" s="21"/>
      <c r="E364" s="22">
        <v>0</v>
      </c>
      <c r="F364" s="106"/>
      <c r="G364" s="22">
        <v>8000000</v>
      </c>
      <c r="H364" s="244"/>
      <c r="I364" s="22">
        <v>0</v>
      </c>
      <c r="J364" s="85"/>
      <c r="K364" s="22">
        <f>+G364+E364+I364</f>
        <v>8000000</v>
      </c>
      <c r="L364" s="29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</row>
    <row r="365" spans="1:55" s="8" customFormat="1" ht="11.25">
      <c r="A365" s="238" t="s">
        <v>675</v>
      </c>
      <c r="B365" s="83"/>
      <c r="C365" s="125" t="s">
        <v>554</v>
      </c>
      <c r="D365" s="21"/>
      <c r="E365" s="22">
        <v>0</v>
      </c>
      <c r="F365" s="106"/>
      <c r="G365" s="22">
        <v>10000000</v>
      </c>
      <c r="H365" s="244"/>
      <c r="I365" s="22">
        <v>0</v>
      </c>
      <c r="J365" s="85"/>
      <c r="K365" s="22">
        <f>+G365+E365+I365</f>
        <v>10000000</v>
      </c>
      <c r="L365" s="29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</row>
    <row r="366" spans="1:55" s="8" customFormat="1" ht="11.25">
      <c r="A366" s="238" t="s">
        <v>676</v>
      </c>
      <c r="B366" s="83"/>
      <c r="C366" s="125" t="s">
        <v>320</v>
      </c>
      <c r="D366" s="21"/>
      <c r="E366" s="22">
        <v>0</v>
      </c>
      <c r="F366" s="106"/>
      <c r="G366" s="22">
        <v>10000000</v>
      </c>
      <c r="H366" s="244"/>
      <c r="I366" s="22">
        <v>0</v>
      </c>
      <c r="J366" s="85"/>
      <c r="K366" s="22">
        <f>+G366+E366+I366</f>
        <v>10000000</v>
      </c>
      <c r="L366" s="29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39"/>
      <c r="AH366" s="139"/>
      <c r="AI366" s="139"/>
      <c r="AJ366" s="139"/>
      <c r="AK366" s="139"/>
      <c r="AL366" s="13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</row>
    <row r="367" spans="1:55" s="8" customFormat="1" ht="11.25">
      <c r="A367" s="238" t="s">
        <v>677</v>
      </c>
      <c r="B367" s="83"/>
      <c r="C367" s="125" t="s">
        <v>548</v>
      </c>
      <c r="D367" s="21"/>
      <c r="E367" s="22">
        <v>0</v>
      </c>
      <c r="F367" s="106"/>
      <c r="G367" s="22">
        <v>10000000</v>
      </c>
      <c r="H367" s="244"/>
      <c r="I367" s="22">
        <v>0</v>
      </c>
      <c r="J367" s="85"/>
      <c r="K367" s="22">
        <f>+G367+E367+I367</f>
        <v>10000000</v>
      </c>
      <c r="L367" s="29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39"/>
      <c r="AH367" s="139"/>
      <c r="AI367" s="139"/>
      <c r="AJ367" s="139"/>
      <c r="AK367" s="139"/>
      <c r="AL367" s="13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</row>
    <row r="368" spans="1:55" s="6" customFormat="1" ht="11.25">
      <c r="A368" s="238" t="s">
        <v>678</v>
      </c>
      <c r="B368" s="83"/>
      <c r="C368" s="125" t="s">
        <v>321</v>
      </c>
      <c r="D368" s="21"/>
      <c r="E368" s="22">
        <v>0</v>
      </c>
      <c r="F368" s="106"/>
      <c r="G368" s="22">
        <v>2500000</v>
      </c>
      <c r="H368" s="244"/>
      <c r="I368" s="22">
        <v>0</v>
      </c>
      <c r="J368" s="85"/>
      <c r="K368" s="22">
        <f>+G368+E368+I368</f>
        <v>2500000</v>
      </c>
      <c r="L368" s="295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</row>
    <row r="369" spans="1:55" s="8" customFormat="1" ht="11.25">
      <c r="A369" s="84"/>
      <c r="B369" s="83"/>
      <c r="C369" s="125"/>
      <c r="D369" s="21"/>
      <c r="E369" s="22"/>
      <c r="F369" s="106"/>
      <c r="G369" s="22"/>
      <c r="H369" s="244"/>
      <c r="I369" s="22"/>
      <c r="J369" s="85"/>
      <c r="K369" s="24"/>
      <c r="L369" s="29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39"/>
      <c r="AL369" s="13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  <c r="BC369" s="139"/>
    </row>
    <row r="370" spans="1:55" s="8" customFormat="1" ht="11.25">
      <c r="A370" s="262" t="s">
        <v>668</v>
      </c>
      <c r="B370" s="83"/>
      <c r="C370" s="263" t="s">
        <v>331</v>
      </c>
      <c r="D370" s="97"/>
      <c r="E370" s="55">
        <f>SUM(E371:E374)</f>
        <v>0</v>
      </c>
      <c r="F370" s="106"/>
      <c r="G370" s="55">
        <f>SUM(G371:G375)</f>
        <v>208000000</v>
      </c>
      <c r="H370" s="55">
        <f>SUM(H371:H375)</f>
        <v>0</v>
      </c>
      <c r="I370" s="55">
        <f>SUM(I371:I375)</f>
        <v>0</v>
      </c>
      <c r="J370" s="55">
        <f>SUM(J371:J375)</f>
        <v>0</v>
      </c>
      <c r="K370" s="55">
        <f>SUM(K371:K375)</f>
        <v>208000000</v>
      </c>
      <c r="L370" s="29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</row>
    <row r="371" spans="1:55" s="8" customFormat="1" ht="11.25">
      <c r="A371" s="238" t="s">
        <v>669</v>
      </c>
      <c r="B371" s="83"/>
      <c r="C371" s="125" t="s">
        <v>322</v>
      </c>
      <c r="D371" s="21"/>
      <c r="E371" s="22">
        <v>0</v>
      </c>
      <c r="F371" s="106"/>
      <c r="G371" s="22">
        <v>0</v>
      </c>
      <c r="H371" s="244"/>
      <c r="I371" s="22">
        <v>0</v>
      </c>
      <c r="J371" s="85"/>
      <c r="K371" s="22">
        <f>+G371+E371+I371</f>
        <v>0</v>
      </c>
      <c r="L371" s="29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  <c r="BC371" s="139"/>
    </row>
    <row r="372" spans="1:55" s="8" customFormat="1" ht="11.25">
      <c r="A372" s="238" t="s">
        <v>670</v>
      </c>
      <c r="B372" s="83"/>
      <c r="C372" s="125" t="s">
        <v>571</v>
      </c>
      <c r="D372" s="21"/>
      <c r="E372" s="22">
        <v>0</v>
      </c>
      <c r="F372" s="106"/>
      <c r="G372" s="22">
        <v>200000000</v>
      </c>
      <c r="H372" s="244"/>
      <c r="I372" s="22">
        <v>0</v>
      </c>
      <c r="J372" s="85"/>
      <c r="K372" s="22">
        <f>+G372+E372+I372</f>
        <v>200000000</v>
      </c>
      <c r="L372" s="29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39"/>
      <c r="AH372" s="139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</row>
    <row r="373" spans="1:55" s="8" customFormat="1" ht="11.25">
      <c r="A373" s="238" t="s">
        <v>671</v>
      </c>
      <c r="B373" s="83"/>
      <c r="C373" s="127" t="s">
        <v>340</v>
      </c>
      <c r="D373" s="21"/>
      <c r="E373" s="22">
        <v>0</v>
      </c>
      <c r="F373" s="106"/>
      <c r="G373" s="22">
        <v>0</v>
      </c>
      <c r="H373" s="244"/>
      <c r="I373" s="22">
        <v>0</v>
      </c>
      <c r="J373" s="85"/>
      <c r="K373" s="22">
        <f>+G373+E373+I373</f>
        <v>0</v>
      </c>
      <c r="L373" s="29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9"/>
      <c r="AE373" s="139"/>
      <c r="AF373" s="139"/>
      <c r="AG373" s="139"/>
      <c r="AH373" s="139"/>
      <c r="AI373" s="139"/>
      <c r="AJ373" s="139"/>
      <c r="AK373" s="139"/>
      <c r="AL373" s="13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  <c r="BC373" s="139"/>
    </row>
    <row r="374" spans="1:55" s="8" customFormat="1" ht="21.75" customHeight="1">
      <c r="A374" s="238" t="s">
        <v>672</v>
      </c>
      <c r="B374" s="83"/>
      <c r="C374" s="127" t="s">
        <v>341</v>
      </c>
      <c r="D374" s="21"/>
      <c r="E374" s="22">
        <v>0</v>
      </c>
      <c r="F374" s="106"/>
      <c r="G374" s="22">
        <v>8000000</v>
      </c>
      <c r="H374" s="244"/>
      <c r="I374" s="22">
        <v>0</v>
      </c>
      <c r="J374" s="85"/>
      <c r="K374" s="22">
        <f>+G374+E374+I374</f>
        <v>8000000</v>
      </c>
      <c r="L374" s="29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39"/>
      <c r="AF374" s="139"/>
      <c r="AG374" s="139"/>
      <c r="AH374" s="139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  <c r="BC374" s="139"/>
    </row>
    <row r="375" spans="1:55" s="8" customFormat="1" ht="11.25">
      <c r="A375" s="238" t="s">
        <v>152</v>
      </c>
      <c r="B375" s="83"/>
      <c r="C375" s="125" t="s">
        <v>153</v>
      </c>
      <c r="D375" s="21"/>
      <c r="E375" s="22"/>
      <c r="F375" s="106"/>
      <c r="G375" s="22">
        <v>0</v>
      </c>
      <c r="H375" s="244"/>
      <c r="I375" s="22"/>
      <c r="J375" s="85"/>
      <c r="K375" s="22">
        <f>+G375+E375+I375</f>
        <v>0</v>
      </c>
      <c r="L375" s="29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39"/>
      <c r="AL375" s="13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  <c r="BC375" s="139"/>
    </row>
    <row r="376" spans="1:55" s="6" customFormat="1" ht="11.25">
      <c r="A376" s="124"/>
      <c r="B376" s="83"/>
      <c r="C376" s="127"/>
      <c r="D376" s="21"/>
      <c r="E376" s="22"/>
      <c r="F376" s="106"/>
      <c r="G376" s="22"/>
      <c r="H376" s="244"/>
      <c r="I376" s="22"/>
      <c r="J376" s="85"/>
      <c r="K376" s="24"/>
      <c r="L376" s="295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</row>
    <row r="377" spans="1:55" s="8" customFormat="1" ht="11.25">
      <c r="A377" s="262" t="s">
        <v>664</v>
      </c>
      <c r="B377" s="83"/>
      <c r="C377" s="263" t="s">
        <v>332</v>
      </c>
      <c r="D377" s="97"/>
      <c r="E377" s="55">
        <f>SUM(E378:E380)</f>
        <v>0</v>
      </c>
      <c r="F377" s="106"/>
      <c r="G377" s="55">
        <f>SUM(G378:G380)</f>
        <v>1000000</v>
      </c>
      <c r="H377" s="244"/>
      <c r="I377" s="55">
        <f>SUM(I378:I380)</f>
        <v>0</v>
      </c>
      <c r="J377" s="85"/>
      <c r="K377" s="55">
        <f>SUM(K378:K380)</f>
        <v>1000000</v>
      </c>
      <c r="L377" s="29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39"/>
      <c r="AH377" s="139"/>
      <c r="AI377" s="139"/>
      <c r="AJ377" s="139"/>
      <c r="AK377" s="139"/>
      <c r="AL377" s="13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  <c r="BC377" s="139"/>
    </row>
    <row r="378" spans="1:55" s="8" customFormat="1" ht="22.5">
      <c r="A378" s="238" t="s">
        <v>665</v>
      </c>
      <c r="B378" s="83"/>
      <c r="C378" s="125" t="s">
        <v>343</v>
      </c>
      <c r="D378" s="21"/>
      <c r="E378" s="22">
        <v>0</v>
      </c>
      <c r="F378" s="106"/>
      <c r="G378" s="22">
        <v>500000</v>
      </c>
      <c r="H378" s="244"/>
      <c r="I378" s="22">
        <v>0</v>
      </c>
      <c r="J378" s="85"/>
      <c r="K378" s="22">
        <f>+G378+E378+I378</f>
        <v>500000</v>
      </c>
      <c r="L378" s="29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9"/>
      <c r="AE378" s="139"/>
      <c r="AF378" s="139"/>
      <c r="AG378" s="139"/>
      <c r="AH378" s="139"/>
      <c r="AI378" s="139"/>
      <c r="AJ378" s="139"/>
      <c r="AK378" s="139"/>
      <c r="AL378" s="13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  <c r="BC378" s="139"/>
    </row>
    <row r="379" spans="1:55" s="8" customFormat="1" ht="22.5">
      <c r="A379" s="238" t="s">
        <v>666</v>
      </c>
      <c r="B379" s="83"/>
      <c r="C379" s="125" t="s">
        <v>344</v>
      </c>
      <c r="D379" s="21"/>
      <c r="E379" s="22">
        <v>0</v>
      </c>
      <c r="F379" s="106"/>
      <c r="G379" s="22">
        <v>0</v>
      </c>
      <c r="H379" s="244"/>
      <c r="I379" s="22">
        <v>0</v>
      </c>
      <c r="J379" s="85"/>
      <c r="K379" s="22">
        <f>+G379+E379+I379</f>
        <v>0</v>
      </c>
      <c r="L379" s="29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</row>
    <row r="380" spans="1:55" s="8" customFormat="1" ht="11.25">
      <c r="A380" s="238" t="s">
        <v>667</v>
      </c>
      <c r="B380" s="83"/>
      <c r="C380" s="127" t="s">
        <v>345</v>
      </c>
      <c r="D380" s="21"/>
      <c r="E380" s="22">
        <v>0</v>
      </c>
      <c r="F380" s="106"/>
      <c r="G380" s="22">
        <v>500000</v>
      </c>
      <c r="H380" s="244"/>
      <c r="I380" s="22">
        <v>0</v>
      </c>
      <c r="J380" s="85"/>
      <c r="K380" s="22">
        <f>+G380+E380+I380</f>
        <v>500000</v>
      </c>
      <c r="L380" s="29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9"/>
      <c r="AE380" s="139"/>
      <c r="AF380" s="139"/>
      <c r="AG380" s="139"/>
      <c r="AH380" s="139"/>
      <c r="AI380" s="139"/>
      <c r="AJ380" s="139"/>
      <c r="AK380" s="139"/>
      <c r="AL380" s="13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  <c r="BC380" s="139"/>
    </row>
    <row r="381" spans="1:55" s="8" customFormat="1" ht="11.25">
      <c r="A381" s="84"/>
      <c r="B381" s="83"/>
      <c r="C381" s="125"/>
      <c r="D381" s="21"/>
      <c r="E381" s="22"/>
      <c r="F381" s="106"/>
      <c r="G381" s="22"/>
      <c r="H381" s="244"/>
      <c r="I381" s="22"/>
      <c r="J381" s="85"/>
      <c r="K381" s="24"/>
      <c r="L381" s="29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39"/>
      <c r="AH381" s="139"/>
      <c r="AI381" s="139"/>
      <c r="AJ381" s="139"/>
      <c r="AK381" s="139"/>
      <c r="AL381" s="13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  <c r="BC381" s="139"/>
    </row>
    <row r="382" spans="1:55" s="6" customFormat="1" ht="11.25">
      <c r="A382" s="262" t="s">
        <v>652</v>
      </c>
      <c r="B382" s="83"/>
      <c r="C382" s="263" t="s">
        <v>346</v>
      </c>
      <c r="D382" s="97"/>
      <c r="E382" s="55">
        <f aca="true" t="shared" si="31" ref="E382:K382">SUM(E383:E393)</f>
        <v>0</v>
      </c>
      <c r="F382" s="106"/>
      <c r="G382" s="55">
        <f t="shared" si="31"/>
        <v>221000000</v>
      </c>
      <c r="H382" s="244"/>
      <c r="I382" s="55">
        <f t="shared" si="31"/>
        <v>0</v>
      </c>
      <c r="J382" s="85"/>
      <c r="K382" s="55">
        <f t="shared" si="31"/>
        <v>221000000</v>
      </c>
      <c r="L382" s="295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</row>
    <row r="383" spans="1:55" s="8" customFormat="1" ht="22.5">
      <c r="A383" s="238" t="s">
        <v>653</v>
      </c>
      <c r="B383" s="83"/>
      <c r="C383" s="125" t="s">
        <v>347</v>
      </c>
      <c r="D383" s="21"/>
      <c r="E383" s="22">
        <v>0</v>
      </c>
      <c r="F383" s="106"/>
      <c r="G383" s="22">
        <v>155000000</v>
      </c>
      <c r="H383" s="244"/>
      <c r="I383" s="22">
        <v>0</v>
      </c>
      <c r="J383" s="85"/>
      <c r="K383" s="22">
        <f aca="true" t="shared" si="32" ref="K383:K393">+G383+E383+I383</f>
        <v>155000000</v>
      </c>
      <c r="L383" s="29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39"/>
      <c r="AH383" s="139"/>
      <c r="AI383" s="139"/>
      <c r="AJ383" s="139"/>
      <c r="AK383" s="139"/>
      <c r="AL383" s="13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  <c r="BC383" s="139"/>
    </row>
    <row r="384" spans="1:55" s="8" customFormat="1" ht="22.5">
      <c r="A384" s="238" t="s">
        <v>654</v>
      </c>
      <c r="B384" s="83"/>
      <c r="C384" s="125" t="s">
        <v>348</v>
      </c>
      <c r="D384" s="21"/>
      <c r="E384" s="22">
        <v>0</v>
      </c>
      <c r="F384" s="106"/>
      <c r="G384" s="22">
        <v>3000000</v>
      </c>
      <c r="H384" s="244"/>
      <c r="I384" s="22">
        <v>0</v>
      </c>
      <c r="J384" s="85"/>
      <c r="K384" s="22">
        <f t="shared" si="32"/>
        <v>3000000</v>
      </c>
      <c r="L384" s="29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</row>
    <row r="385" spans="1:55" s="8" customFormat="1" ht="22.5">
      <c r="A385" s="238" t="s">
        <v>655</v>
      </c>
      <c r="B385" s="83"/>
      <c r="C385" s="125" t="s">
        <v>349</v>
      </c>
      <c r="D385" s="21"/>
      <c r="E385" s="22">
        <v>0</v>
      </c>
      <c r="F385" s="106"/>
      <c r="G385" s="22">
        <v>0</v>
      </c>
      <c r="H385" s="244"/>
      <c r="I385" s="22">
        <v>0</v>
      </c>
      <c r="J385" s="85"/>
      <c r="K385" s="22">
        <f t="shared" si="32"/>
        <v>0</v>
      </c>
      <c r="L385" s="29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</row>
    <row r="386" spans="1:55" s="8" customFormat="1" ht="22.5">
      <c r="A386" s="238" t="s">
        <v>656</v>
      </c>
      <c r="B386" s="83"/>
      <c r="C386" s="125" t="s">
        <v>350</v>
      </c>
      <c r="D386" s="21"/>
      <c r="E386" s="22">
        <v>0</v>
      </c>
      <c r="F386" s="106"/>
      <c r="G386" s="22">
        <v>0</v>
      </c>
      <c r="H386" s="244"/>
      <c r="I386" s="22">
        <v>0</v>
      </c>
      <c r="J386" s="85"/>
      <c r="K386" s="22">
        <f t="shared" si="32"/>
        <v>0</v>
      </c>
      <c r="L386" s="29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</row>
    <row r="387" spans="1:55" s="6" customFormat="1" ht="22.5">
      <c r="A387" s="238" t="s">
        <v>657</v>
      </c>
      <c r="B387" s="83"/>
      <c r="C387" s="125" t="s">
        <v>351</v>
      </c>
      <c r="D387" s="21"/>
      <c r="E387" s="22">
        <v>0</v>
      </c>
      <c r="F387" s="106"/>
      <c r="G387" s="22">
        <v>0</v>
      </c>
      <c r="H387" s="244"/>
      <c r="I387" s="22">
        <v>0</v>
      </c>
      <c r="J387" s="85"/>
      <c r="K387" s="22">
        <f t="shared" si="32"/>
        <v>0</v>
      </c>
      <c r="L387" s="295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</row>
    <row r="388" spans="1:55" s="8" customFormat="1" ht="22.5">
      <c r="A388" s="238" t="s">
        <v>658</v>
      </c>
      <c r="B388" s="83"/>
      <c r="C388" s="127" t="s">
        <v>352</v>
      </c>
      <c r="D388" s="21"/>
      <c r="E388" s="22">
        <v>0</v>
      </c>
      <c r="F388" s="106"/>
      <c r="G388" s="22">
        <v>0</v>
      </c>
      <c r="H388" s="244"/>
      <c r="I388" s="22">
        <v>0</v>
      </c>
      <c r="J388" s="85"/>
      <c r="K388" s="22">
        <f t="shared" si="32"/>
        <v>0</v>
      </c>
      <c r="L388" s="29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</row>
    <row r="389" spans="1:55" s="8" customFormat="1" ht="11.25">
      <c r="A389" s="238" t="s">
        <v>659</v>
      </c>
      <c r="B389" s="83"/>
      <c r="C389" s="125" t="s">
        <v>353</v>
      </c>
      <c r="D389" s="21"/>
      <c r="E389" s="22">
        <v>0</v>
      </c>
      <c r="F389" s="106"/>
      <c r="G389" s="22">
        <v>1000000</v>
      </c>
      <c r="H389" s="244"/>
      <c r="I389" s="22">
        <v>0</v>
      </c>
      <c r="J389" s="85"/>
      <c r="K389" s="22">
        <f t="shared" si="32"/>
        <v>1000000</v>
      </c>
      <c r="L389" s="29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</row>
    <row r="390" spans="1:55" s="8" customFormat="1" ht="11.25">
      <c r="A390" s="238" t="s">
        <v>660</v>
      </c>
      <c r="B390" s="83"/>
      <c r="C390" s="125" t="s">
        <v>238</v>
      </c>
      <c r="D390" s="21"/>
      <c r="E390" s="22">
        <v>0</v>
      </c>
      <c r="F390" s="106"/>
      <c r="G390" s="22">
        <v>2000000</v>
      </c>
      <c r="H390" s="244"/>
      <c r="I390" s="22">
        <v>0</v>
      </c>
      <c r="J390" s="85"/>
      <c r="K390" s="22">
        <f t="shared" si="32"/>
        <v>2000000</v>
      </c>
      <c r="L390" s="29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139"/>
      <c r="AK390" s="139"/>
      <c r="AL390" s="13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</row>
    <row r="391" spans="1:55" s="8" customFormat="1" ht="11.25">
      <c r="A391" s="238" t="s">
        <v>661</v>
      </c>
      <c r="B391" s="83"/>
      <c r="C391" s="125" t="s">
        <v>354</v>
      </c>
      <c r="D391" s="21"/>
      <c r="E391" s="22">
        <v>0</v>
      </c>
      <c r="F391" s="106"/>
      <c r="G391" s="22">
        <v>0</v>
      </c>
      <c r="H391" s="244"/>
      <c r="I391" s="22">
        <v>0</v>
      </c>
      <c r="J391" s="85"/>
      <c r="K391" s="22">
        <f t="shared" si="32"/>
        <v>0</v>
      </c>
      <c r="L391" s="29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</row>
    <row r="392" spans="1:55" s="8" customFormat="1" ht="11.25">
      <c r="A392" s="238" t="s">
        <v>662</v>
      </c>
      <c r="B392" s="83"/>
      <c r="C392" s="125" t="s">
        <v>355</v>
      </c>
      <c r="D392" s="21"/>
      <c r="E392" s="22">
        <v>0</v>
      </c>
      <c r="F392" s="106"/>
      <c r="G392" s="22">
        <v>0</v>
      </c>
      <c r="H392" s="244"/>
      <c r="I392" s="22">
        <v>0</v>
      </c>
      <c r="J392" s="85"/>
      <c r="K392" s="22">
        <f t="shared" si="32"/>
        <v>0</v>
      </c>
      <c r="L392" s="29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39"/>
      <c r="AH392" s="139"/>
      <c r="AI392" s="139"/>
      <c r="AJ392" s="139"/>
      <c r="AK392" s="139"/>
      <c r="AL392" s="13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</row>
    <row r="393" spans="1:55" s="8" customFormat="1" ht="11.25">
      <c r="A393" s="238" t="s">
        <v>663</v>
      </c>
      <c r="B393" s="83"/>
      <c r="C393" s="125" t="s">
        <v>572</v>
      </c>
      <c r="D393" s="21"/>
      <c r="E393" s="22">
        <v>0</v>
      </c>
      <c r="F393" s="106"/>
      <c r="G393" s="22">
        <v>60000000</v>
      </c>
      <c r="H393" s="244"/>
      <c r="I393" s="22">
        <v>0</v>
      </c>
      <c r="J393" s="85"/>
      <c r="K393" s="22">
        <f t="shared" si="32"/>
        <v>60000000</v>
      </c>
      <c r="L393" s="29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</row>
    <row r="394" spans="1:55" s="8" customFormat="1" ht="11.25">
      <c r="A394" s="124"/>
      <c r="B394" s="83"/>
      <c r="C394" s="125"/>
      <c r="D394" s="21"/>
      <c r="E394" s="21"/>
      <c r="F394" s="106"/>
      <c r="G394" s="21"/>
      <c r="H394" s="244"/>
      <c r="I394" s="21"/>
      <c r="J394" s="85"/>
      <c r="K394" s="24"/>
      <c r="L394" s="29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</row>
    <row r="395" spans="1:55" s="8" customFormat="1" ht="11.25">
      <c r="A395" s="262" t="s">
        <v>648</v>
      </c>
      <c r="B395" s="83"/>
      <c r="C395" s="263" t="s">
        <v>333</v>
      </c>
      <c r="D395" s="97"/>
      <c r="E395" s="55">
        <f>+E396</f>
        <v>0</v>
      </c>
      <c r="F395" s="106"/>
      <c r="G395" s="55">
        <f>+G396</f>
        <v>22500000</v>
      </c>
      <c r="H395" s="244"/>
      <c r="I395" s="55">
        <f>+I396</f>
        <v>0</v>
      </c>
      <c r="J395" s="85"/>
      <c r="K395" s="55">
        <f>+K396</f>
        <v>22500000</v>
      </c>
      <c r="L395" s="29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139"/>
      <c r="AK395" s="139"/>
      <c r="AL395" s="13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</row>
    <row r="396" spans="1:55" s="8" customFormat="1" ht="11.25">
      <c r="A396" s="238" t="s">
        <v>649</v>
      </c>
      <c r="B396" s="111"/>
      <c r="C396" s="126" t="s">
        <v>380</v>
      </c>
      <c r="D396" s="112"/>
      <c r="E396" s="24">
        <f>SUM(E397:E398)</f>
        <v>0</v>
      </c>
      <c r="F396" s="106"/>
      <c r="G396" s="24">
        <f>SUM(G397:G398)</f>
        <v>22500000</v>
      </c>
      <c r="H396" s="244"/>
      <c r="I396" s="24">
        <f>SUM(I397:I398)</f>
        <v>0</v>
      </c>
      <c r="J396" s="85"/>
      <c r="K396" s="24">
        <f>SUM(K397:K398)</f>
        <v>22500000</v>
      </c>
      <c r="L396" s="29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39"/>
      <c r="AH396" s="139"/>
      <c r="AI396" s="139"/>
      <c r="AJ396" s="139"/>
      <c r="AK396" s="139"/>
      <c r="AL396" s="13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</row>
    <row r="397" spans="1:55" s="8" customFormat="1" ht="11.25">
      <c r="A397" s="238" t="s">
        <v>650</v>
      </c>
      <c r="B397" s="83"/>
      <c r="C397" s="125" t="s">
        <v>288</v>
      </c>
      <c r="D397" s="21"/>
      <c r="E397" s="22">
        <v>0</v>
      </c>
      <c r="F397" s="106"/>
      <c r="G397" s="22">
        <v>22500000</v>
      </c>
      <c r="H397" s="244"/>
      <c r="I397" s="22">
        <v>0</v>
      </c>
      <c r="J397" s="85"/>
      <c r="K397" s="22">
        <f>+G397+E397+I397</f>
        <v>22500000</v>
      </c>
      <c r="L397" s="29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39"/>
      <c r="AH397" s="139"/>
      <c r="AI397" s="139"/>
      <c r="AJ397" s="139"/>
      <c r="AK397" s="139"/>
      <c r="AL397" s="13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  <c r="BC397" s="139"/>
    </row>
    <row r="398" spans="1:55" s="8" customFormat="1" ht="11.25">
      <c r="A398" s="238" t="s">
        <v>651</v>
      </c>
      <c r="B398" s="83"/>
      <c r="C398" s="125" t="s">
        <v>289</v>
      </c>
      <c r="D398" s="21"/>
      <c r="E398" s="22">
        <v>0</v>
      </c>
      <c r="F398" s="106"/>
      <c r="G398" s="22">
        <v>0</v>
      </c>
      <c r="H398" s="244"/>
      <c r="I398" s="22">
        <v>0</v>
      </c>
      <c r="J398" s="85"/>
      <c r="K398" s="22">
        <f>+G398+E398+I398</f>
        <v>0</v>
      </c>
      <c r="L398" s="29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39"/>
      <c r="AH398" s="139"/>
      <c r="AI398" s="139"/>
      <c r="AJ398" s="139"/>
      <c r="AK398" s="139"/>
      <c r="AL398" s="13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  <c r="BC398" s="139"/>
    </row>
    <row r="399" spans="1:55" s="8" customFormat="1" ht="11.25">
      <c r="A399" s="115"/>
      <c r="B399" s="116"/>
      <c r="C399" s="113"/>
      <c r="D399" s="21"/>
      <c r="E399" s="21"/>
      <c r="F399" s="106"/>
      <c r="G399" s="21"/>
      <c r="H399" s="244"/>
      <c r="I399" s="21"/>
      <c r="J399" s="85"/>
      <c r="K399" s="24"/>
      <c r="L399" s="29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  <c r="AD399" s="139"/>
      <c r="AE399" s="139"/>
      <c r="AF399" s="139"/>
      <c r="AG399" s="139"/>
      <c r="AH399" s="139"/>
      <c r="AI399" s="139"/>
      <c r="AJ399" s="139"/>
      <c r="AK399" s="139"/>
      <c r="AL399" s="13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  <c r="BC399" s="139"/>
    </row>
    <row r="400" spans="1:55" s="6" customFormat="1" ht="11.25">
      <c r="A400" s="255" t="s">
        <v>619</v>
      </c>
      <c r="B400" s="259"/>
      <c r="C400" s="260" t="s">
        <v>549</v>
      </c>
      <c r="D400" s="257"/>
      <c r="E400" s="258">
        <f>SUM(E401+E406+E412+E418+E422+E431+E435+E439)</f>
        <v>252816227</v>
      </c>
      <c r="F400" s="258">
        <f aca="true" t="shared" si="33" ref="F400:K400">SUM(F401+F406+F412+F418+F422+F431+F435+F439)</f>
        <v>0</v>
      </c>
      <c r="G400" s="258">
        <f t="shared" si="33"/>
        <v>0</v>
      </c>
      <c r="H400" s="258">
        <f t="shared" si="33"/>
        <v>0</v>
      </c>
      <c r="I400" s="258">
        <f t="shared" si="33"/>
        <v>0</v>
      </c>
      <c r="J400" s="258">
        <f t="shared" si="33"/>
        <v>0</v>
      </c>
      <c r="K400" s="258">
        <f t="shared" si="33"/>
        <v>252816227</v>
      </c>
      <c r="L400" s="295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</row>
    <row r="401" spans="1:55" s="6" customFormat="1" ht="11.25">
      <c r="A401" s="262" t="s">
        <v>620</v>
      </c>
      <c r="B401" s="83"/>
      <c r="C401" s="263" t="s">
        <v>556</v>
      </c>
      <c r="D401" s="97"/>
      <c r="E401" s="55">
        <f>SUM(E402)</f>
        <v>0</v>
      </c>
      <c r="F401" s="106"/>
      <c r="G401" s="55">
        <f>SUM(G402)</f>
        <v>0</v>
      </c>
      <c r="H401" s="244"/>
      <c r="I401" s="55">
        <f>SUM(I402)</f>
        <v>0</v>
      </c>
      <c r="J401" s="85"/>
      <c r="K401" s="55">
        <f>SUM(K402)</f>
        <v>0</v>
      </c>
      <c r="L401" s="295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</row>
    <row r="402" spans="1:55" s="8" customFormat="1" ht="11.25">
      <c r="A402" s="233" t="s">
        <v>621</v>
      </c>
      <c r="B402" s="104"/>
      <c r="C402" s="144" t="s">
        <v>106</v>
      </c>
      <c r="D402" s="101"/>
      <c r="E402" s="98">
        <f>SUM(E403:E404)</f>
        <v>0</v>
      </c>
      <c r="F402" s="106"/>
      <c r="G402" s="98">
        <f>SUM(G403:G404)</f>
        <v>0</v>
      </c>
      <c r="H402" s="244"/>
      <c r="I402" s="98">
        <f>SUM(I403:I404)</f>
        <v>0</v>
      </c>
      <c r="J402" s="85"/>
      <c r="K402" s="98">
        <f>SUM(K403:K404)</f>
        <v>0</v>
      </c>
      <c r="L402" s="29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  <c r="AD402" s="139"/>
      <c r="AE402" s="139"/>
      <c r="AF402" s="139"/>
      <c r="AG402" s="139"/>
      <c r="AH402" s="139"/>
      <c r="AI402" s="139"/>
      <c r="AJ402" s="139"/>
      <c r="AK402" s="139"/>
      <c r="AL402" s="13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  <c r="BC402" s="139"/>
    </row>
    <row r="403" spans="1:55" s="8" customFormat="1" ht="11.25">
      <c r="A403" s="235" t="s">
        <v>622</v>
      </c>
      <c r="B403" s="104"/>
      <c r="C403" s="145" t="s">
        <v>557</v>
      </c>
      <c r="D403" s="101"/>
      <c r="E403" s="25">
        <v>0</v>
      </c>
      <c r="F403" s="106"/>
      <c r="G403" s="98"/>
      <c r="H403" s="244"/>
      <c r="I403" s="98"/>
      <c r="J403" s="85"/>
      <c r="K403" s="22">
        <f>+E403+G403+I403</f>
        <v>0</v>
      </c>
      <c r="L403" s="29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39"/>
      <c r="AH403" s="139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</row>
    <row r="404" spans="1:55" s="8" customFormat="1" ht="11.25">
      <c r="A404" s="235" t="s">
        <v>623</v>
      </c>
      <c r="B404" s="104"/>
      <c r="C404" s="105" t="s">
        <v>558</v>
      </c>
      <c r="D404" s="101"/>
      <c r="E404" s="25">
        <v>0</v>
      </c>
      <c r="F404" s="106"/>
      <c r="G404" s="98"/>
      <c r="H404" s="244"/>
      <c r="I404" s="98"/>
      <c r="J404" s="85"/>
      <c r="K404" s="22">
        <f>+E404+G404+I404</f>
        <v>0</v>
      </c>
      <c r="L404" s="29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39"/>
      <c r="AH404" s="139"/>
      <c r="AI404" s="139"/>
      <c r="AJ404" s="139"/>
      <c r="AK404" s="139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</row>
    <row r="405" spans="1:55" s="8" customFormat="1" ht="11.25">
      <c r="A405" s="235"/>
      <c r="B405" s="104"/>
      <c r="C405" s="105"/>
      <c r="D405" s="101"/>
      <c r="E405" s="25"/>
      <c r="F405" s="106"/>
      <c r="G405" s="98"/>
      <c r="H405" s="244"/>
      <c r="I405" s="98"/>
      <c r="J405" s="85"/>
      <c r="K405" s="22"/>
      <c r="L405" s="29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</row>
    <row r="406" spans="1:55" s="61" customFormat="1" ht="11.25">
      <c r="A406" s="262" t="s">
        <v>624</v>
      </c>
      <c r="B406" s="83"/>
      <c r="C406" s="263" t="s">
        <v>275</v>
      </c>
      <c r="D406" s="97"/>
      <c r="E406" s="55">
        <f>SUM(E407:E410)</f>
        <v>58816227</v>
      </c>
      <c r="F406" s="106"/>
      <c r="G406" s="55">
        <f>SUM(G407:G410)</f>
        <v>0</v>
      </c>
      <c r="H406" s="244"/>
      <c r="I406" s="55">
        <f>SUM(I407:I410)</f>
        <v>0</v>
      </c>
      <c r="J406" s="85"/>
      <c r="K406" s="55">
        <f>SUM(K407:K410)</f>
        <v>58816227</v>
      </c>
      <c r="L406" s="295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</row>
    <row r="407" spans="1:55" s="70" customFormat="1" ht="11.25">
      <c r="A407" s="235" t="s">
        <v>625</v>
      </c>
      <c r="B407" s="93"/>
      <c r="C407" s="121" t="s">
        <v>260</v>
      </c>
      <c r="D407" s="114"/>
      <c r="E407" s="22">
        <v>0</v>
      </c>
      <c r="F407" s="106"/>
      <c r="G407" s="22">
        <v>0</v>
      </c>
      <c r="H407" s="244"/>
      <c r="I407" s="22">
        <v>0</v>
      </c>
      <c r="J407" s="85"/>
      <c r="K407" s="22">
        <f>+E407+G407+I407</f>
        <v>0</v>
      </c>
      <c r="L407" s="295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</row>
    <row r="408" spans="1:55" s="70" customFormat="1" ht="11.25">
      <c r="A408" s="235" t="s">
        <v>626</v>
      </c>
      <c r="B408" s="93"/>
      <c r="C408" s="92" t="s">
        <v>261</v>
      </c>
      <c r="D408" s="114"/>
      <c r="E408" s="22">
        <v>58816227</v>
      </c>
      <c r="F408" s="106"/>
      <c r="G408" s="22">
        <v>0</v>
      </c>
      <c r="H408" s="244"/>
      <c r="I408" s="22">
        <v>0</v>
      </c>
      <c r="J408" s="85"/>
      <c r="K408" s="22">
        <f>+E408+G408+I408</f>
        <v>58816227</v>
      </c>
      <c r="L408" s="295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</row>
    <row r="409" spans="1:55" s="70" customFormat="1" ht="11.25">
      <c r="A409" s="235" t="s">
        <v>627</v>
      </c>
      <c r="B409" s="93"/>
      <c r="C409" s="122" t="s">
        <v>262</v>
      </c>
      <c r="D409" s="114"/>
      <c r="E409" s="22"/>
      <c r="F409" s="106"/>
      <c r="G409" s="22">
        <v>0</v>
      </c>
      <c r="H409" s="244"/>
      <c r="I409" s="22">
        <v>0</v>
      </c>
      <c r="J409" s="85"/>
      <c r="K409" s="22">
        <f>+E409+G409+I409</f>
        <v>0</v>
      </c>
      <c r="L409" s="295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</row>
    <row r="410" spans="1:55" s="70" customFormat="1" ht="11.25">
      <c r="A410" s="235" t="s">
        <v>628</v>
      </c>
      <c r="B410" s="93"/>
      <c r="C410" s="122" t="s">
        <v>567</v>
      </c>
      <c r="D410" s="114"/>
      <c r="E410" s="22">
        <v>0</v>
      </c>
      <c r="F410" s="106"/>
      <c r="G410" s="22">
        <v>0</v>
      </c>
      <c r="H410" s="244"/>
      <c r="I410" s="22">
        <v>0</v>
      </c>
      <c r="J410" s="85"/>
      <c r="K410" s="22">
        <f>+E410+G410+I410</f>
        <v>0</v>
      </c>
      <c r="L410" s="295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</row>
    <row r="411" spans="1:55" s="2" customFormat="1" ht="11.25">
      <c r="A411" s="94"/>
      <c r="B411" s="93"/>
      <c r="C411" s="94"/>
      <c r="D411" s="114"/>
      <c r="E411" s="22"/>
      <c r="F411" s="106"/>
      <c r="G411" s="22"/>
      <c r="H411" s="244"/>
      <c r="I411" s="22"/>
      <c r="J411" s="85"/>
      <c r="K411" s="86"/>
      <c r="L411" s="295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</row>
    <row r="412" spans="1:55" s="2" customFormat="1" ht="11.25">
      <c r="A412" s="262" t="s">
        <v>629</v>
      </c>
      <c r="B412" s="83"/>
      <c r="C412" s="263" t="s">
        <v>276</v>
      </c>
      <c r="D412" s="97"/>
      <c r="E412" s="55">
        <f>SUM(E413:E416)</f>
        <v>15000000</v>
      </c>
      <c r="F412" s="106"/>
      <c r="G412" s="55">
        <f>SUM(G413:G416)</f>
        <v>0</v>
      </c>
      <c r="H412" s="244"/>
      <c r="I412" s="55">
        <f>SUM(I413:I416)</f>
        <v>0</v>
      </c>
      <c r="J412" s="85"/>
      <c r="K412" s="55">
        <f>SUM(K413:K416)</f>
        <v>15000000</v>
      </c>
      <c r="L412" s="295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</row>
    <row r="413" spans="1:55" s="2" customFormat="1" ht="11.25">
      <c r="A413" s="235" t="s">
        <v>630</v>
      </c>
      <c r="B413" s="93"/>
      <c r="C413" s="121" t="s">
        <v>263</v>
      </c>
      <c r="D413" s="114"/>
      <c r="E413" s="22">
        <v>10000000</v>
      </c>
      <c r="F413" s="106"/>
      <c r="G413" s="22">
        <v>0</v>
      </c>
      <c r="H413" s="244"/>
      <c r="I413" s="22">
        <v>0</v>
      </c>
      <c r="J413" s="85"/>
      <c r="K413" s="22">
        <f>+E413+G413+I413</f>
        <v>10000000</v>
      </c>
      <c r="L413" s="295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</row>
    <row r="414" spans="1:55" s="2" customFormat="1" ht="11.25">
      <c r="A414" s="235" t="s">
        <v>631</v>
      </c>
      <c r="B414" s="93"/>
      <c r="C414" s="92" t="s">
        <v>264</v>
      </c>
      <c r="D414" s="114"/>
      <c r="E414" s="22">
        <v>0</v>
      </c>
      <c r="F414" s="106"/>
      <c r="G414" s="22">
        <v>0</v>
      </c>
      <c r="H414" s="244"/>
      <c r="I414" s="22">
        <v>0</v>
      </c>
      <c r="J414" s="85"/>
      <c r="K414" s="22">
        <f>+E414+G414+I414</f>
        <v>0</v>
      </c>
      <c r="L414" s="295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</row>
    <row r="415" spans="1:55" s="2" customFormat="1" ht="11.25">
      <c r="A415" s="235" t="s">
        <v>632</v>
      </c>
      <c r="B415" s="93"/>
      <c r="C415" s="122" t="s">
        <v>470</v>
      </c>
      <c r="D415" s="114"/>
      <c r="E415" s="22">
        <v>0</v>
      </c>
      <c r="F415" s="106"/>
      <c r="G415" s="22">
        <v>0</v>
      </c>
      <c r="H415" s="244"/>
      <c r="I415" s="22">
        <v>0</v>
      </c>
      <c r="J415" s="85"/>
      <c r="K415" s="22">
        <f>+E415+G415+I415</f>
        <v>0</v>
      </c>
      <c r="L415" s="295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</row>
    <row r="416" spans="1:55" s="2" customFormat="1" ht="11.25">
      <c r="A416" s="235" t="s">
        <v>633</v>
      </c>
      <c r="B416" s="83"/>
      <c r="C416" s="122" t="s">
        <v>570</v>
      </c>
      <c r="D416" s="84"/>
      <c r="E416" s="22">
        <v>5000000</v>
      </c>
      <c r="F416" s="106"/>
      <c r="G416" s="22">
        <v>0</v>
      </c>
      <c r="H416" s="244"/>
      <c r="I416" s="22">
        <v>0</v>
      </c>
      <c r="J416" s="85"/>
      <c r="K416" s="22">
        <f>+E416+G416+I416</f>
        <v>5000000</v>
      </c>
      <c r="L416" s="295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</row>
    <row r="417" spans="1:55" s="2" customFormat="1" ht="11.25">
      <c r="A417" s="94"/>
      <c r="B417" s="93"/>
      <c r="C417" s="131"/>
      <c r="D417" s="114"/>
      <c r="E417" s="86"/>
      <c r="F417" s="106"/>
      <c r="G417" s="86"/>
      <c r="H417" s="244"/>
      <c r="I417" s="86"/>
      <c r="J417" s="85"/>
      <c r="K417" s="86"/>
      <c r="L417" s="295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</row>
    <row r="418" spans="1:55" s="2" customFormat="1" ht="22.5">
      <c r="A418" s="262" t="s">
        <v>634</v>
      </c>
      <c r="B418" s="83"/>
      <c r="C418" s="263" t="s">
        <v>358</v>
      </c>
      <c r="D418" s="97"/>
      <c r="E418" s="55">
        <f>SUM(E419:E420)</f>
        <v>0</v>
      </c>
      <c r="F418" s="106"/>
      <c r="G418" s="55">
        <f>SUM(G419:G420)</f>
        <v>0</v>
      </c>
      <c r="H418" s="244"/>
      <c r="I418" s="55">
        <f>SUM(I419:I420)</f>
        <v>0</v>
      </c>
      <c r="J418" s="85"/>
      <c r="K418" s="55">
        <f>SUM(K419:K420)</f>
        <v>0</v>
      </c>
      <c r="L418" s="295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</row>
    <row r="419" spans="1:55" s="2" customFormat="1" ht="11.25">
      <c r="A419" s="235" t="s">
        <v>635</v>
      </c>
      <c r="B419" s="83"/>
      <c r="C419" s="125" t="s">
        <v>279</v>
      </c>
      <c r="D419" s="21"/>
      <c r="E419" s="22">
        <v>0</v>
      </c>
      <c r="F419" s="106"/>
      <c r="G419" s="22">
        <v>0</v>
      </c>
      <c r="H419" s="244"/>
      <c r="I419" s="22">
        <v>0</v>
      </c>
      <c r="J419" s="85"/>
      <c r="K419" s="22">
        <f>+E419+G419+I419</f>
        <v>0</v>
      </c>
      <c r="L419" s="295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</row>
    <row r="420" spans="1:55" s="2" customFormat="1" ht="11.25">
      <c r="A420" s="235" t="s">
        <v>636</v>
      </c>
      <c r="B420" s="83"/>
      <c r="C420" s="125" t="s">
        <v>338</v>
      </c>
      <c r="D420" s="21"/>
      <c r="E420" s="22">
        <v>0</v>
      </c>
      <c r="F420" s="106"/>
      <c r="G420" s="22">
        <v>0</v>
      </c>
      <c r="H420" s="244"/>
      <c r="I420" s="22">
        <v>0</v>
      </c>
      <c r="J420" s="85"/>
      <c r="K420" s="22">
        <f>+E420+G420+I420</f>
        <v>0</v>
      </c>
      <c r="L420" s="295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</row>
    <row r="421" spans="1:55" s="1" customFormat="1" ht="11.25">
      <c r="A421" s="94"/>
      <c r="B421" s="93"/>
      <c r="C421" s="131"/>
      <c r="D421" s="114"/>
      <c r="E421" s="86"/>
      <c r="F421" s="106"/>
      <c r="G421" s="86"/>
      <c r="H421" s="244"/>
      <c r="I421" s="86"/>
      <c r="J421" s="85"/>
      <c r="K421" s="86"/>
      <c r="L421" s="29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</row>
    <row r="422" spans="1:55" s="2" customFormat="1" ht="11.25">
      <c r="A422" s="262" t="s">
        <v>637</v>
      </c>
      <c r="B422" s="83"/>
      <c r="C422" s="263" t="s">
        <v>325</v>
      </c>
      <c r="D422" s="97"/>
      <c r="E422" s="55">
        <f>SUM(E423+E427+E428+E429)</f>
        <v>136000000</v>
      </c>
      <c r="F422" s="106"/>
      <c r="G422" s="55">
        <f>SUM(G423+G427+G428+G429)</f>
        <v>0</v>
      </c>
      <c r="H422" s="244"/>
      <c r="I422" s="55">
        <f>SUM(I423+I427+I428+I429)</f>
        <v>0</v>
      </c>
      <c r="J422" s="85"/>
      <c r="K422" s="55">
        <f>SUM(K423+K427+K428+K429)</f>
        <v>136000000</v>
      </c>
      <c r="L422" s="295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</row>
    <row r="423" spans="1:55" s="6" customFormat="1" ht="11.25">
      <c r="A423" s="233" t="s">
        <v>638</v>
      </c>
      <c r="B423" s="111"/>
      <c r="C423" s="126" t="s">
        <v>294</v>
      </c>
      <c r="D423" s="112"/>
      <c r="E423" s="24">
        <f>SUM(E424:E425)</f>
        <v>0</v>
      </c>
      <c r="F423" s="106"/>
      <c r="G423" s="24">
        <f>SUM(G424:G425)</f>
        <v>0</v>
      </c>
      <c r="H423" s="244"/>
      <c r="I423" s="24">
        <f>SUM(I424:I425)</f>
        <v>0</v>
      </c>
      <c r="J423" s="85"/>
      <c r="K423" s="24">
        <f>SUM(K424:K425)</f>
        <v>0</v>
      </c>
      <c r="L423" s="295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</row>
    <row r="424" spans="1:55" s="8" customFormat="1" ht="11.25">
      <c r="A424" s="233" t="s">
        <v>639</v>
      </c>
      <c r="B424" s="83"/>
      <c r="C424" s="125" t="s">
        <v>292</v>
      </c>
      <c r="D424" s="21"/>
      <c r="E424" s="22">
        <v>0</v>
      </c>
      <c r="F424" s="106"/>
      <c r="G424" s="22">
        <v>0</v>
      </c>
      <c r="H424" s="244"/>
      <c r="I424" s="22">
        <v>0</v>
      </c>
      <c r="J424" s="85"/>
      <c r="K424" s="22">
        <f>+E424+G424+I424</f>
        <v>0</v>
      </c>
      <c r="L424" s="29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  <c r="AL424" s="13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</row>
    <row r="425" spans="1:55" s="8" customFormat="1" ht="11.25">
      <c r="A425" s="233" t="s">
        <v>640</v>
      </c>
      <c r="B425" s="111"/>
      <c r="C425" s="126" t="s">
        <v>293</v>
      </c>
      <c r="D425" s="112"/>
      <c r="E425" s="24">
        <f>SUM(E426)</f>
        <v>0</v>
      </c>
      <c r="F425" s="106"/>
      <c r="G425" s="24">
        <f>SUM(G426)</f>
        <v>0</v>
      </c>
      <c r="H425" s="244"/>
      <c r="I425" s="24">
        <f>SUM(I426)</f>
        <v>0</v>
      </c>
      <c r="J425" s="85"/>
      <c r="K425" s="24">
        <f>SUM(K426)</f>
        <v>0</v>
      </c>
      <c r="L425" s="29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  <c r="AL425" s="13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</row>
    <row r="426" spans="1:55" s="2" customFormat="1" ht="11.25">
      <c r="A426" s="235" t="s">
        <v>641</v>
      </c>
      <c r="B426" s="83"/>
      <c r="C426" s="125" t="s">
        <v>257</v>
      </c>
      <c r="D426" s="21"/>
      <c r="E426" s="22">
        <v>0</v>
      </c>
      <c r="F426" s="106"/>
      <c r="G426" s="22">
        <v>0</v>
      </c>
      <c r="H426" s="244"/>
      <c r="I426" s="22">
        <v>0</v>
      </c>
      <c r="J426" s="85"/>
      <c r="K426" s="22">
        <f>+E426+G426+I426</f>
        <v>0</v>
      </c>
      <c r="L426" s="295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</row>
    <row r="427" spans="1:55" s="6" customFormat="1" ht="22.5">
      <c r="A427" s="235" t="s">
        <v>642</v>
      </c>
      <c r="B427" s="83"/>
      <c r="C427" s="125" t="s">
        <v>258</v>
      </c>
      <c r="D427" s="21"/>
      <c r="E427" s="22">
        <v>116000000</v>
      </c>
      <c r="F427" s="106"/>
      <c r="G427" s="22">
        <v>0</v>
      </c>
      <c r="H427" s="244"/>
      <c r="I427" s="22">
        <v>0</v>
      </c>
      <c r="J427" s="85"/>
      <c r="K427" s="22">
        <f>+E427+G427+I427</f>
        <v>116000000</v>
      </c>
      <c r="L427" s="295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</row>
    <row r="428" spans="1:55" s="6" customFormat="1" ht="11.25">
      <c r="A428" s="235" t="s">
        <v>643</v>
      </c>
      <c r="B428" s="83"/>
      <c r="C428" s="125" t="s">
        <v>568</v>
      </c>
      <c r="D428" s="21"/>
      <c r="E428" s="22">
        <v>20000000</v>
      </c>
      <c r="F428" s="106"/>
      <c r="G428" s="22"/>
      <c r="H428" s="244"/>
      <c r="I428" s="22"/>
      <c r="J428" s="85"/>
      <c r="K428" s="22">
        <f>+E428+G428+I428</f>
        <v>20000000</v>
      </c>
      <c r="L428" s="295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</row>
    <row r="429" spans="1:55" s="8" customFormat="1" ht="11.25">
      <c r="A429" s="235" t="s">
        <v>644</v>
      </c>
      <c r="B429" s="83"/>
      <c r="C429" s="125" t="s">
        <v>555</v>
      </c>
      <c r="D429" s="21"/>
      <c r="E429" s="22">
        <v>0</v>
      </c>
      <c r="F429" s="106"/>
      <c r="G429" s="22"/>
      <c r="H429" s="244"/>
      <c r="I429" s="22"/>
      <c r="J429" s="85"/>
      <c r="K429" s="22">
        <f>+E429+G429+I429</f>
        <v>0</v>
      </c>
      <c r="L429" s="29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</row>
    <row r="430" spans="1:55" s="6" customFormat="1" ht="11.25">
      <c r="A430" s="94"/>
      <c r="B430" s="93"/>
      <c r="C430" s="131"/>
      <c r="D430" s="114"/>
      <c r="E430" s="86"/>
      <c r="F430" s="106"/>
      <c r="G430" s="86"/>
      <c r="H430" s="244"/>
      <c r="I430" s="86"/>
      <c r="J430" s="85"/>
      <c r="K430" s="86"/>
      <c r="L430" s="295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</row>
    <row r="431" spans="1:55" s="8" customFormat="1" ht="11.25">
      <c r="A431" s="262" t="s">
        <v>645</v>
      </c>
      <c r="B431" s="83"/>
      <c r="C431" s="263" t="s">
        <v>346</v>
      </c>
      <c r="D431" s="97"/>
      <c r="E431" s="55">
        <f>SUM(E432:E433)</f>
        <v>25000000</v>
      </c>
      <c r="F431" s="106"/>
      <c r="G431" s="55">
        <f>SUM(G432:G433)</f>
        <v>0</v>
      </c>
      <c r="H431" s="244"/>
      <c r="I431" s="55">
        <f>SUM(I432:I433)</f>
        <v>0</v>
      </c>
      <c r="J431" s="85"/>
      <c r="K431" s="55">
        <f>SUM(K432:K433)</f>
        <v>25000000</v>
      </c>
      <c r="L431" s="29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39"/>
      <c r="AF431" s="139"/>
      <c r="AG431" s="139"/>
      <c r="AH431" s="139"/>
      <c r="AI431" s="139"/>
      <c r="AJ431" s="139"/>
      <c r="AK431" s="139"/>
      <c r="AL431" s="13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</row>
    <row r="432" spans="1:55" s="8" customFormat="1" ht="22.5">
      <c r="A432" s="84" t="s">
        <v>646</v>
      </c>
      <c r="B432" s="83"/>
      <c r="C432" s="125" t="s">
        <v>347</v>
      </c>
      <c r="D432" s="21"/>
      <c r="E432" s="22">
        <v>25000000</v>
      </c>
      <c r="F432" s="106"/>
      <c r="G432" s="22">
        <v>0</v>
      </c>
      <c r="H432" s="244"/>
      <c r="I432" s="22">
        <v>0</v>
      </c>
      <c r="J432" s="85"/>
      <c r="K432" s="22">
        <f>+E432+G432+I432</f>
        <v>25000000</v>
      </c>
      <c r="L432" s="29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  <c r="AD432" s="139"/>
      <c r="AE432" s="139"/>
      <c r="AF432" s="139"/>
      <c r="AG432" s="139"/>
      <c r="AH432" s="139"/>
      <c r="AI432" s="139"/>
      <c r="AJ432" s="139"/>
      <c r="AK432" s="139"/>
      <c r="AL432" s="139"/>
      <c r="AM432" s="139"/>
      <c r="AN432" s="139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  <c r="BC432" s="139"/>
    </row>
    <row r="433" spans="1:55" s="8" customFormat="1" ht="22.5">
      <c r="A433" s="84" t="s">
        <v>647</v>
      </c>
      <c r="B433" s="83"/>
      <c r="C433" s="125" t="s">
        <v>348</v>
      </c>
      <c r="D433" s="21"/>
      <c r="E433" s="22">
        <v>0</v>
      </c>
      <c r="F433" s="106"/>
      <c r="G433" s="22">
        <v>0</v>
      </c>
      <c r="H433" s="244"/>
      <c r="I433" s="22">
        <v>0</v>
      </c>
      <c r="J433" s="85"/>
      <c r="K433" s="22">
        <f>+E433+G433+I433</f>
        <v>0</v>
      </c>
      <c r="L433" s="29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  <c r="AD433" s="139"/>
      <c r="AE433" s="139"/>
      <c r="AF433" s="139"/>
      <c r="AG433" s="139"/>
      <c r="AH433" s="139"/>
      <c r="AI433" s="139"/>
      <c r="AJ433" s="139"/>
      <c r="AK433" s="139"/>
      <c r="AL433" s="139"/>
      <c r="AM433" s="139"/>
      <c r="AN433" s="139"/>
      <c r="AO433" s="139"/>
      <c r="AP433" s="139"/>
      <c r="AQ433" s="139"/>
      <c r="AR433" s="139"/>
      <c r="AS433" s="139"/>
      <c r="AT433" s="139"/>
      <c r="AU433" s="139"/>
      <c r="AV433" s="139"/>
      <c r="AW433" s="139"/>
      <c r="AX433" s="139"/>
      <c r="AY433" s="139"/>
      <c r="AZ433" s="139"/>
      <c r="BA433" s="139"/>
      <c r="BB433" s="139"/>
      <c r="BC433" s="139"/>
    </row>
    <row r="434" spans="1:55" s="8" customFormat="1" ht="11.25">
      <c r="A434" s="84"/>
      <c r="B434" s="83"/>
      <c r="C434" s="125"/>
      <c r="D434" s="21"/>
      <c r="E434" s="22"/>
      <c r="F434" s="106"/>
      <c r="G434" s="22"/>
      <c r="H434" s="244"/>
      <c r="I434" s="22"/>
      <c r="J434" s="85"/>
      <c r="K434" s="22"/>
      <c r="L434" s="29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139"/>
      <c r="AE434" s="139"/>
      <c r="AF434" s="139"/>
      <c r="AG434" s="139"/>
      <c r="AH434" s="139"/>
      <c r="AI434" s="139"/>
      <c r="AJ434" s="139"/>
      <c r="AK434" s="139"/>
      <c r="AL434" s="139"/>
      <c r="AM434" s="139"/>
      <c r="AN434" s="139"/>
      <c r="AO434" s="139"/>
      <c r="AP434" s="139"/>
      <c r="AQ434" s="139"/>
      <c r="AR434" s="139"/>
      <c r="AS434" s="139"/>
      <c r="AT434" s="139"/>
      <c r="AU434" s="139"/>
      <c r="AV434" s="139"/>
      <c r="AW434" s="139"/>
      <c r="AX434" s="139"/>
      <c r="AY434" s="139"/>
      <c r="AZ434" s="139"/>
      <c r="BA434" s="139"/>
      <c r="BB434" s="139"/>
      <c r="BC434" s="139"/>
    </row>
    <row r="435" spans="1:55" s="8" customFormat="1" ht="11.25">
      <c r="A435" s="262" t="s">
        <v>574</v>
      </c>
      <c r="B435" s="83"/>
      <c r="C435" s="263" t="s">
        <v>324</v>
      </c>
      <c r="D435" s="97"/>
      <c r="E435" s="55">
        <f aca="true" t="shared" si="34" ref="E435:K435">SUM(E436:E437)</f>
        <v>18000000</v>
      </c>
      <c r="F435" s="55">
        <f t="shared" si="34"/>
        <v>0</v>
      </c>
      <c r="G435" s="55">
        <f t="shared" si="34"/>
        <v>0</v>
      </c>
      <c r="H435" s="55">
        <f t="shared" si="34"/>
        <v>0</v>
      </c>
      <c r="I435" s="55">
        <f t="shared" si="34"/>
        <v>0</v>
      </c>
      <c r="J435" s="55">
        <f t="shared" si="34"/>
        <v>0</v>
      </c>
      <c r="K435" s="55">
        <f t="shared" si="34"/>
        <v>18000000</v>
      </c>
      <c r="L435" s="29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  <c r="AC435" s="139"/>
      <c r="AD435" s="139"/>
      <c r="AE435" s="139"/>
      <c r="AF435" s="139"/>
      <c r="AG435" s="139"/>
      <c r="AH435" s="139"/>
      <c r="AI435" s="139"/>
      <c r="AJ435" s="139"/>
      <c r="AK435" s="139"/>
      <c r="AL435" s="139"/>
      <c r="AM435" s="139"/>
      <c r="AN435" s="139"/>
      <c r="AO435" s="139"/>
      <c r="AP435" s="139"/>
      <c r="AQ435" s="139"/>
      <c r="AR435" s="139"/>
      <c r="AS435" s="139"/>
      <c r="AT435" s="139"/>
      <c r="AU435" s="139"/>
      <c r="AV435" s="139"/>
      <c r="AW435" s="139"/>
      <c r="AX435" s="139"/>
      <c r="AY435" s="139"/>
      <c r="AZ435" s="139"/>
      <c r="BA435" s="139"/>
      <c r="BB435" s="139"/>
      <c r="BC435" s="139"/>
    </row>
    <row r="436" spans="1:55" s="8" customFormat="1" ht="11.25">
      <c r="A436" s="84" t="s">
        <v>575</v>
      </c>
      <c r="B436" s="83"/>
      <c r="C436" s="125" t="s">
        <v>565</v>
      </c>
      <c r="D436" s="21"/>
      <c r="E436" s="22">
        <v>5000000</v>
      </c>
      <c r="F436" s="106"/>
      <c r="G436" s="22">
        <v>0</v>
      </c>
      <c r="H436" s="244"/>
      <c r="I436" s="22">
        <v>0</v>
      </c>
      <c r="J436" s="85"/>
      <c r="K436" s="22">
        <f>+E436+G436+I436</f>
        <v>5000000</v>
      </c>
      <c r="L436" s="29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139"/>
      <c r="AC436" s="139"/>
      <c r="AD436" s="139"/>
      <c r="AE436" s="139"/>
      <c r="AF436" s="139"/>
      <c r="AG436" s="139"/>
      <c r="AH436" s="139"/>
      <c r="AI436" s="139"/>
      <c r="AJ436" s="139"/>
      <c r="AK436" s="139"/>
      <c r="AL436" s="139"/>
      <c r="AM436" s="139"/>
      <c r="AN436" s="139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  <c r="BC436" s="139"/>
    </row>
    <row r="437" spans="1:55" s="8" customFormat="1" ht="11.25">
      <c r="A437" s="84" t="s">
        <v>189</v>
      </c>
      <c r="B437" s="83"/>
      <c r="C437" s="125" t="s">
        <v>135</v>
      </c>
      <c r="D437" s="21"/>
      <c r="E437" s="22">
        <v>13000000</v>
      </c>
      <c r="F437" s="106"/>
      <c r="G437" s="22">
        <v>0</v>
      </c>
      <c r="H437" s="244"/>
      <c r="I437" s="22">
        <v>0</v>
      </c>
      <c r="J437" s="85"/>
      <c r="K437" s="22">
        <f>+E437+G437+I437</f>
        <v>13000000</v>
      </c>
      <c r="L437" s="29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139"/>
      <c r="AC437" s="139"/>
      <c r="AD437" s="139"/>
      <c r="AE437" s="139"/>
      <c r="AF437" s="139"/>
      <c r="AG437" s="139"/>
      <c r="AH437" s="139"/>
      <c r="AI437" s="139"/>
      <c r="AJ437" s="139"/>
      <c r="AK437" s="139"/>
      <c r="AL437" s="139"/>
      <c r="AM437" s="139"/>
      <c r="AN437" s="139"/>
      <c r="AO437" s="139"/>
      <c r="AP437" s="139"/>
      <c r="AQ437" s="139"/>
      <c r="AR437" s="139"/>
      <c r="AS437" s="139"/>
      <c r="AT437" s="139"/>
      <c r="AU437" s="139"/>
      <c r="AV437" s="139"/>
      <c r="AW437" s="139"/>
      <c r="AX437" s="139"/>
      <c r="AY437" s="139"/>
      <c r="AZ437" s="139"/>
      <c r="BA437" s="139"/>
      <c r="BB437" s="139"/>
      <c r="BC437" s="139"/>
    </row>
    <row r="438" spans="1:55" s="8" customFormat="1" ht="11.25">
      <c r="A438" s="84"/>
      <c r="B438" s="83"/>
      <c r="C438" s="125"/>
      <c r="D438" s="21"/>
      <c r="E438" s="22"/>
      <c r="F438" s="106"/>
      <c r="G438" s="22"/>
      <c r="H438" s="244"/>
      <c r="I438" s="22"/>
      <c r="J438" s="85"/>
      <c r="K438" s="22"/>
      <c r="L438" s="29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  <c r="AA438" s="139"/>
      <c r="AB438" s="139"/>
      <c r="AC438" s="139"/>
      <c r="AD438" s="139"/>
      <c r="AE438" s="139"/>
      <c r="AF438" s="139"/>
      <c r="AG438" s="139"/>
      <c r="AH438" s="139"/>
      <c r="AI438" s="139"/>
      <c r="AJ438" s="139"/>
      <c r="AK438" s="139"/>
      <c r="AL438" s="139"/>
      <c r="AM438" s="139"/>
      <c r="AN438" s="139"/>
      <c r="AO438" s="139"/>
      <c r="AP438" s="139"/>
      <c r="AQ438" s="139"/>
      <c r="AR438" s="139"/>
      <c r="AS438" s="139"/>
      <c r="AT438" s="139"/>
      <c r="AU438" s="139"/>
      <c r="AV438" s="139"/>
      <c r="AW438" s="139"/>
      <c r="AX438" s="139"/>
      <c r="AY438" s="139"/>
      <c r="AZ438" s="139"/>
      <c r="BA438" s="139"/>
      <c r="BB438" s="139"/>
      <c r="BC438" s="139"/>
    </row>
    <row r="439" spans="1:55" s="2" customFormat="1" ht="11.25">
      <c r="A439" s="301" t="s">
        <v>191</v>
      </c>
      <c r="B439" s="93"/>
      <c r="C439" s="300" t="s">
        <v>190</v>
      </c>
      <c r="D439" s="114"/>
      <c r="E439" s="86">
        <f>SUM(E440)</f>
        <v>0</v>
      </c>
      <c r="F439" s="86">
        <f aca="true" t="shared" si="35" ref="F439:K439">SUM(F440)</f>
        <v>0</v>
      </c>
      <c r="G439" s="86">
        <f t="shared" si="35"/>
        <v>0</v>
      </c>
      <c r="H439" s="86">
        <f t="shared" si="35"/>
        <v>0</v>
      </c>
      <c r="I439" s="86">
        <f t="shared" si="35"/>
        <v>0</v>
      </c>
      <c r="J439" s="86">
        <f t="shared" si="35"/>
        <v>0</v>
      </c>
      <c r="K439" s="86">
        <f t="shared" si="35"/>
        <v>0</v>
      </c>
      <c r="L439" s="295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</row>
    <row r="440" spans="1:55" s="8" customFormat="1" ht="11.25">
      <c r="A440" s="84" t="s">
        <v>192</v>
      </c>
      <c r="B440" s="83"/>
      <c r="C440" s="125" t="s">
        <v>193</v>
      </c>
      <c r="D440" s="21"/>
      <c r="E440" s="22">
        <v>0</v>
      </c>
      <c r="F440" s="106"/>
      <c r="G440" s="22">
        <v>0</v>
      </c>
      <c r="H440" s="244"/>
      <c r="I440" s="22">
        <v>0</v>
      </c>
      <c r="J440" s="85"/>
      <c r="K440" s="54">
        <f>+E440+G440+I440</f>
        <v>0</v>
      </c>
      <c r="L440" s="29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139"/>
      <c r="AC440" s="139"/>
      <c r="AD440" s="139"/>
      <c r="AE440" s="139"/>
      <c r="AF440" s="139"/>
      <c r="AG440" s="139"/>
      <c r="AH440" s="139"/>
      <c r="AI440" s="139"/>
      <c r="AJ440" s="139"/>
      <c r="AK440" s="139"/>
      <c r="AL440" s="139"/>
      <c r="AM440" s="139"/>
      <c r="AN440" s="139"/>
      <c r="AO440" s="139"/>
      <c r="AP440" s="139"/>
      <c r="AQ440" s="139"/>
      <c r="AR440" s="139"/>
      <c r="AS440" s="139"/>
      <c r="AT440" s="139"/>
      <c r="AU440" s="139"/>
      <c r="AV440" s="139"/>
      <c r="AW440" s="139"/>
      <c r="AX440" s="139"/>
      <c r="AY440" s="139"/>
      <c r="AZ440" s="139"/>
      <c r="BA440" s="139"/>
      <c r="BB440" s="139"/>
      <c r="BC440" s="139"/>
    </row>
    <row r="441" spans="1:55" s="8" customFormat="1" ht="11.25">
      <c r="A441" s="94"/>
      <c r="B441" s="93"/>
      <c r="C441" s="131"/>
      <c r="D441" s="114"/>
      <c r="E441" s="86"/>
      <c r="F441" s="106"/>
      <c r="G441" s="86"/>
      <c r="H441" s="244"/>
      <c r="I441" s="86"/>
      <c r="J441" s="85"/>
      <c r="K441" s="86"/>
      <c r="L441" s="29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139"/>
      <c r="AC441" s="139"/>
      <c r="AD441" s="139"/>
      <c r="AE441" s="139"/>
      <c r="AF441" s="139"/>
      <c r="AG441" s="139"/>
      <c r="AH441" s="139"/>
      <c r="AI441" s="139"/>
      <c r="AJ441" s="139"/>
      <c r="AK441" s="139"/>
      <c r="AL441" s="139"/>
      <c r="AM441" s="139"/>
      <c r="AN441" s="139"/>
      <c r="AO441" s="139"/>
      <c r="AP441" s="139"/>
      <c r="AQ441" s="139"/>
      <c r="AR441" s="139"/>
      <c r="AS441" s="139"/>
      <c r="AT441" s="139"/>
      <c r="AU441" s="139"/>
      <c r="AV441" s="139"/>
      <c r="AW441" s="139"/>
      <c r="AX441" s="139"/>
      <c r="AY441" s="139"/>
      <c r="AZ441" s="139"/>
      <c r="BA441" s="139"/>
      <c r="BB441" s="139"/>
      <c r="BC441" s="139"/>
    </row>
    <row r="442" spans="1:55" s="2" customFormat="1" ht="11.25">
      <c r="A442" s="255" t="s">
        <v>612</v>
      </c>
      <c r="B442" s="259"/>
      <c r="C442" s="260" t="s">
        <v>550</v>
      </c>
      <c r="D442" s="257"/>
      <c r="E442" s="258">
        <f>+E443+E448+E452+E455</f>
        <v>58500000</v>
      </c>
      <c r="F442" s="258">
        <f aca="true" t="shared" si="36" ref="F442:K442">+F443+F448+F452+F455</f>
        <v>0</v>
      </c>
      <c r="G442" s="258">
        <f t="shared" si="36"/>
        <v>0</v>
      </c>
      <c r="H442" s="258">
        <f t="shared" si="36"/>
        <v>0</v>
      </c>
      <c r="I442" s="258">
        <f t="shared" si="36"/>
        <v>0</v>
      </c>
      <c r="J442" s="258">
        <f t="shared" si="36"/>
        <v>0</v>
      </c>
      <c r="K442" s="258">
        <f t="shared" si="36"/>
        <v>58500000</v>
      </c>
      <c r="L442" s="295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</row>
    <row r="443" spans="1:55" s="6" customFormat="1" ht="11.25">
      <c r="A443" s="262" t="s">
        <v>613</v>
      </c>
      <c r="B443" s="83"/>
      <c r="C443" s="263" t="s">
        <v>269</v>
      </c>
      <c r="D443" s="97"/>
      <c r="E443" s="55">
        <f>SUM(E444)</f>
        <v>0</v>
      </c>
      <c r="F443" s="106"/>
      <c r="G443" s="55">
        <f>SUM(G444)</f>
        <v>0</v>
      </c>
      <c r="H443" s="244"/>
      <c r="I443" s="55">
        <f>SUM(I444)</f>
        <v>0</v>
      </c>
      <c r="J443" s="85"/>
      <c r="K443" s="55">
        <f>SUM(K444)</f>
        <v>0</v>
      </c>
      <c r="L443" s="295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</row>
    <row r="444" spans="1:55" s="8" customFormat="1" ht="11.25">
      <c r="A444" s="262" t="s">
        <v>614</v>
      </c>
      <c r="B444" s="83"/>
      <c r="C444" s="263" t="s">
        <v>106</v>
      </c>
      <c r="D444" s="97"/>
      <c r="E444" s="55">
        <f>SUM(E445:E446)</f>
        <v>0</v>
      </c>
      <c r="F444" s="106"/>
      <c r="G444" s="55">
        <f>SUM(G445:G446)</f>
        <v>0</v>
      </c>
      <c r="H444" s="244"/>
      <c r="I444" s="55">
        <f>SUM(I445:I446)</f>
        <v>0</v>
      </c>
      <c r="J444" s="85"/>
      <c r="K444" s="55">
        <f>SUM(K445:K446)</f>
        <v>0</v>
      </c>
      <c r="L444" s="29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139"/>
      <c r="AC444" s="139"/>
      <c r="AD444" s="139"/>
      <c r="AE444" s="139"/>
      <c r="AF444" s="139"/>
      <c r="AG444" s="139"/>
      <c r="AH444" s="139"/>
      <c r="AI444" s="139"/>
      <c r="AJ444" s="139"/>
      <c r="AK444" s="139"/>
      <c r="AL444" s="139"/>
      <c r="AM444" s="139"/>
      <c r="AN444" s="139"/>
      <c r="AO444" s="139"/>
      <c r="AP444" s="139"/>
      <c r="AQ444" s="139"/>
      <c r="AR444" s="139"/>
      <c r="AS444" s="139"/>
      <c r="AT444" s="139"/>
      <c r="AU444" s="139"/>
      <c r="AV444" s="139"/>
      <c r="AW444" s="139"/>
      <c r="AX444" s="139"/>
      <c r="AY444" s="139"/>
      <c r="AZ444" s="139"/>
      <c r="BA444" s="139"/>
      <c r="BB444" s="139"/>
      <c r="BC444" s="139"/>
    </row>
    <row r="445" spans="1:55" s="2" customFormat="1" ht="11.25">
      <c r="A445" s="236" t="s">
        <v>615</v>
      </c>
      <c r="B445" s="116"/>
      <c r="C445" s="119" t="s">
        <v>552</v>
      </c>
      <c r="D445" s="21"/>
      <c r="E445" s="22">
        <v>0</v>
      </c>
      <c r="F445" s="106"/>
      <c r="G445" s="22">
        <v>0</v>
      </c>
      <c r="H445" s="244"/>
      <c r="I445" s="22">
        <v>0</v>
      </c>
      <c r="J445" s="85"/>
      <c r="K445" s="22">
        <f>+E445+G445+I445</f>
        <v>0</v>
      </c>
      <c r="L445" s="295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</row>
    <row r="446" spans="1:55" s="61" customFormat="1" ht="11.25">
      <c r="A446" s="236" t="s">
        <v>616</v>
      </c>
      <c r="B446" s="116"/>
      <c r="C446" s="92" t="s">
        <v>125</v>
      </c>
      <c r="D446" s="21"/>
      <c r="E446" s="22">
        <v>0</v>
      </c>
      <c r="F446" s="106"/>
      <c r="G446" s="22">
        <v>0</v>
      </c>
      <c r="H446" s="244"/>
      <c r="I446" s="22">
        <v>0</v>
      </c>
      <c r="J446" s="85"/>
      <c r="K446" s="22">
        <f>+E446+G446+I446</f>
        <v>0</v>
      </c>
      <c r="L446" s="295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</row>
    <row r="447" spans="1:55" s="2" customFormat="1" ht="11.25">
      <c r="A447" s="115"/>
      <c r="B447" s="116"/>
      <c r="C447" s="92"/>
      <c r="D447" s="21"/>
      <c r="E447" s="22"/>
      <c r="F447" s="106"/>
      <c r="G447" s="22"/>
      <c r="H447" s="244"/>
      <c r="I447" s="22"/>
      <c r="J447" s="85"/>
      <c r="K447" s="86"/>
      <c r="L447" s="295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</row>
    <row r="448" spans="1:55" s="8" customFormat="1" ht="11.25">
      <c r="A448" s="120" t="s">
        <v>617</v>
      </c>
      <c r="B448" s="89"/>
      <c r="C448" s="141" t="s">
        <v>324</v>
      </c>
      <c r="D448" s="117"/>
      <c r="E448" s="91">
        <f>SUM(E449:E450)</f>
        <v>12000000</v>
      </c>
      <c r="F448" s="91">
        <f aca="true" t="shared" si="37" ref="F448:K448">SUM(F449:F450)</f>
        <v>0</v>
      </c>
      <c r="G448" s="91">
        <f t="shared" si="37"/>
        <v>0</v>
      </c>
      <c r="H448" s="91">
        <f t="shared" si="37"/>
        <v>0</v>
      </c>
      <c r="I448" s="91">
        <f t="shared" si="37"/>
        <v>0</v>
      </c>
      <c r="J448" s="91">
        <f t="shared" si="37"/>
        <v>0</v>
      </c>
      <c r="K448" s="91">
        <f t="shared" si="37"/>
        <v>12000000</v>
      </c>
      <c r="L448" s="29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  <c r="AA448" s="139"/>
      <c r="AB448" s="139"/>
      <c r="AC448" s="139"/>
      <c r="AD448" s="139"/>
      <c r="AE448" s="139"/>
      <c r="AF448" s="139"/>
      <c r="AG448" s="139"/>
      <c r="AH448" s="139"/>
      <c r="AI448" s="139"/>
      <c r="AJ448" s="139"/>
      <c r="AK448" s="139"/>
      <c r="AL448" s="139"/>
      <c r="AM448" s="139"/>
      <c r="AN448" s="139"/>
      <c r="AO448" s="139"/>
      <c r="AP448" s="139"/>
      <c r="AQ448" s="139"/>
      <c r="AR448" s="139"/>
      <c r="AS448" s="139"/>
      <c r="AT448" s="139"/>
      <c r="AU448" s="139"/>
      <c r="AV448" s="139"/>
      <c r="AW448" s="139"/>
      <c r="AX448" s="139"/>
      <c r="AY448" s="139"/>
      <c r="AZ448" s="139"/>
      <c r="BA448" s="139"/>
      <c r="BB448" s="139"/>
      <c r="BC448" s="139"/>
    </row>
    <row r="449" spans="1:55" s="6" customFormat="1" ht="11.25">
      <c r="A449" s="113" t="s">
        <v>618</v>
      </c>
      <c r="B449" s="93"/>
      <c r="C449" s="125" t="s">
        <v>135</v>
      </c>
      <c r="D449" s="114"/>
      <c r="E449" s="22">
        <v>7000000</v>
      </c>
      <c r="F449" s="106"/>
      <c r="G449" s="22">
        <v>0</v>
      </c>
      <c r="H449" s="244"/>
      <c r="I449" s="22">
        <v>0</v>
      </c>
      <c r="J449" s="85"/>
      <c r="K449" s="22">
        <f>+E449+G449+I449</f>
        <v>7000000</v>
      </c>
      <c r="L449" s="295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</row>
    <row r="450" spans="1:55" s="6" customFormat="1" ht="11.25">
      <c r="A450" s="113" t="s">
        <v>147</v>
      </c>
      <c r="B450" s="93"/>
      <c r="C450" s="125" t="s">
        <v>565</v>
      </c>
      <c r="D450" s="114"/>
      <c r="E450" s="22">
        <v>5000000</v>
      </c>
      <c r="F450" s="106"/>
      <c r="G450" s="22">
        <v>0</v>
      </c>
      <c r="H450" s="244"/>
      <c r="I450" s="22">
        <v>0</v>
      </c>
      <c r="J450" s="85"/>
      <c r="K450" s="22">
        <f>+E450+G450+I450</f>
        <v>5000000</v>
      </c>
      <c r="L450" s="295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</row>
    <row r="451" spans="1:55" s="6" customFormat="1" ht="11.25">
      <c r="A451" s="113"/>
      <c r="B451" s="93"/>
      <c r="C451" s="125"/>
      <c r="D451" s="114"/>
      <c r="E451" s="22"/>
      <c r="F451" s="106"/>
      <c r="G451" s="22"/>
      <c r="H451" s="244"/>
      <c r="I451" s="22"/>
      <c r="J451" s="85"/>
      <c r="K451" s="22"/>
      <c r="L451" s="295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</row>
    <row r="452" spans="1:55" s="6" customFormat="1" ht="11.25">
      <c r="A452" s="120" t="s">
        <v>148</v>
      </c>
      <c r="B452" s="89"/>
      <c r="C452" s="141" t="s">
        <v>149</v>
      </c>
      <c r="D452" s="117"/>
      <c r="E452" s="91">
        <f aca="true" t="shared" si="38" ref="E452:K452">SUM(E453:E454)</f>
        <v>5000000</v>
      </c>
      <c r="F452" s="91">
        <f t="shared" si="38"/>
        <v>0</v>
      </c>
      <c r="G452" s="91">
        <f t="shared" si="38"/>
        <v>0</v>
      </c>
      <c r="H452" s="91">
        <f t="shared" si="38"/>
        <v>0</v>
      </c>
      <c r="I452" s="91">
        <f t="shared" si="38"/>
        <v>0</v>
      </c>
      <c r="J452" s="91">
        <f t="shared" si="38"/>
        <v>0</v>
      </c>
      <c r="K452" s="91">
        <f t="shared" si="38"/>
        <v>5000000</v>
      </c>
      <c r="L452" s="295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</row>
    <row r="453" spans="1:55" s="6" customFormat="1" ht="22.5">
      <c r="A453" s="92" t="s">
        <v>195</v>
      </c>
      <c r="B453" s="93"/>
      <c r="C453" s="125" t="s">
        <v>258</v>
      </c>
      <c r="D453" s="114"/>
      <c r="E453" s="22">
        <v>5000000</v>
      </c>
      <c r="F453" s="106"/>
      <c r="G453" s="22">
        <v>0</v>
      </c>
      <c r="H453" s="244"/>
      <c r="I453" s="22">
        <v>0</v>
      </c>
      <c r="J453" s="85"/>
      <c r="K453" s="22">
        <f>+E453+G453+I453</f>
        <v>5000000</v>
      </c>
      <c r="L453" s="295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</row>
    <row r="454" spans="1:55" s="6" customFormat="1" ht="11.25">
      <c r="A454" s="113"/>
      <c r="B454" s="93"/>
      <c r="C454" s="125"/>
      <c r="D454" s="114"/>
      <c r="E454" s="22"/>
      <c r="F454" s="106"/>
      <c r="G454" s="22"/>
      <c r="H454" s="244"/>
      <c r="I454" s="22"/>
      <c r="J454" s="85"/>
      <c r="K454" s="22"/>
      <c r="L454" s="295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</row>
    <row r="455" spans="1:55" s="6" customFormat="1" ht="11.25">
      <c r="A455" s="120" t="s">
        <v>196</v>
      </c>
      <c r="B455" s="89"/>
      <c r="C455" s="141" t="s">
        <v>183</v>
      </c>
      <c r="D455" s="117"/>
      <c r="E455" s="91">
        <f aca="true" t="shared" si="39" ref="E455:K455">SUM(E456:E457)</f>
        <v>41500000</v>
      </c>
      <c r="F455" s="91">
        <f t="shared" si="39"/>
        <v>0</v>
      </c>
      <c r="G455" s="91">
        <f t="shared" si="39"/>
        <v>0</v>
      </c>
      <c r="H455" s="91">
        <f t="shared" si="39"/>
        <v>0</v>
      </c>
      <c r="I455" s="91">
        <f t="shared" si="39"/>
        <v>0</v>
      </c>
      <c r="J455" s="91">
        <f t="shared" si="39"/>
        <v>0</v>
      </c>
      <c r="K455" s="91">
        <f t="shared" si="39"/>
        <v>41500000</v>
      </c>
      <c r="L455" s="295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</row>
    <row r="456" spans="1:55" s="6" customFormat="1" ht="22.5">
      <c r="A456" s="92" t="s">
        <v>197</v>
      </c>
      <c r="B456" s="93"/>
      <c r="C456" s="294" t="s">
        <v>184</v>
      </c>
      <c r="D456" s="114"/>
      <c r="E456" s="22">
        <v>10000000</v>
      </c>
      <c r="F456" s="106"/>
      <c r="G456" s="22"/>
      <c r="H456" s="244"/>
      <c r="I456" s="22"/>
      <c r="J456" s="85"/>
      <c r="K456" s="22">
        <f>+E456+G456+I456</f>
        <v>10000000</v>
      </c>
      <c r="L456" s="295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</row>
    <row r="457" spans="1:55" s="6" customFormat="1" ht="22.5">
      <c r="A457" s="92" t="s">
        <v>198</v>
      </c>
      <c r="B457" s="93"/>
      <c r="C457" s="125" t="s">
        <v>347</v>
      </c>
      <c r="D457" s="114"/>
      <c r="E457" s="22">
        <v>31500000</v>
      </c>
      <c r="F457" s="106"/>
      <c r="G457" s="22"/>
      <c r="H457" s="244"/>
      <c r="I457" s="22"/>
      <c r="J457" s="85"/>
      <c r="K457" s="22">
        <f>+E457+G457+I457</f>
        <v>31500000</v>
      </c>
      <c r="L457" s="295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</row>
    <row r="458" spans="1:55" s="6" customFormat="1" ht="11.25">
      <c r="A458" s="113"/>
      <c r="B458" s="93"/>
      <c r="C458" s="113"/>
      <c r="D458" s="114"/>
      <c r="E458" s="22"/>
      <c r="F458" s="106"/>
      <c r="G458" s="86"/>
      <c r="H458" s="244"/>
      <c r="I458" s="86"/>
      <c r="J458" s="85"/>
      <c r="K458" s="86"/>
      <c r="L458" s="295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</row>
    <row r="459" spans="1:55" s="6" customFormat="1" ht="11.25">
      <c r="A459" s="255" t="s">
        <v>601</v>
      </c>
      <c r="B459" s="259"/>
      <c r="C459" s="260" t="s">
        <v>551</v>
      </c>
      <c r="D459" s="257"/>
      <c r="E459" s="258">
        <f>+E460+E465+E469+E473</f>
        <v>0</v>
      </c>
      <c r="F459" s="258">
        <f aca="true" t="shared" si="40" ref="F459:K459">+F460+F465+F469+F473</f>
        <v>0</v>
      </c>
      <c r="G459" s="258">
        <f t="shared" si="40"/>
        <v>60000000</v>
      </c>
      <c r="H459" s="258">
        <f t="shared" si="40"/>
        <v>0</v>
      </c>
      <c r="I459" s="258">
        <f t="shared" si="40"/>
        <v>0</v>
      </c>
      <c r="J459" s="258">
        <f t="shared" si="40"/>
        <v>0</v>
      </c>
      <c r="K459" s="258">
        <f t="shared" si="40"/>
        <v>60000000</v>
      </c>
      <c r="L459" s="295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</row>
    <row r="460" spans="1:55" s="8" customFormat="1" ht="11.25">
      <c r="A460" s="262" t="s">
        <v>602</v>
      </c>
      <c r="B460" s="83"/>
      <c r="C460" s="263" t="s">
        <v>276</v>
      </c>
      <c r="D460" s="97"/>
      <c r="E460" s="55">
        <f>SUM(E461:E463)</f>
        <v>0</v>
      </c>
      <c r="F460" s="106"/>
      <c r="G460" s="55">
        <f>SUM(G461:G463)</f>
        <v>29000000</v>
      </c>
      <c r="H460" s="244"/>
      <c r="I460" s="55">
        <f>SUM(I461:I463)</f>
        <v>0</v>
      </c>
      <c r="J460" s="85"/>
      <c r="K460" s="55">
        <f>SUM(K461:K463)</f>
        <v>29000000</v>
      </c>
      <c r="L460" s="29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  <c r="AD460" s="139"/>
      <c r="AE460" s="139"/>
      <c r="AF460" s="139"/>
      <c r="AG460" s="139"/>
      <c r="AH460" s="139"/>
      <c r="AI460" s="139"/>
      <c r="AJ460" s="139"/>
      <c r="AK460" s="139"/>
      <c r="AL460" s="139"/>
      <c r="AM460" s="139"/>
      <c r="AN460" s="139"/>
      <c r="AO460" s="139"/>
      <c r="AP460" s="139"/>
      <c r="AQ460" s="139"/>
      <c r="AR460" s="139"/>
      <c r="AS460" s="139"/>
      <c r="AT460" s="139"/>
      <c r="AU460" s="139"/>
      <c r="AV460" s="139"/>
      <c r="AW460" s="139"/>
      <c r="AX460" s="139"/>
      <c r="AY460" s="139"/>
      <c r="AZ460" s="139"/>
      <c r="BA460" s="139"/>
      <c r="BB460" s="139"/>
      <c r="BC460" s="139"/>
    </row>
    <row r="461" spans="1:55" s="2" customFormat="1" ht="11.25">
      <c r="A461" s="113" t="s">
        <v>603</v>
      </c>
      <c r="B461" s="93"/>
      <c r="C461" s="121" t="s">
        <v>263</v>
      </c>
      <c r="D461" s="114"/>
      <c r="E461" s="22">
        <v>0</v>
      </c>
      <c r="F461" s="106"/>
      <c r="G461" s="22">
        <v>24000000</v>
      </c>
      <c r="H461" s="244"/>
      <c r="I461" s="22">
        <v>0</v>
      </c>
      <c r="J461" s="85"/>
      <c r="K461" s="22">
        <f>+E461+G461+I461</f>
        <v>24000000</v>
      </c>
      <c r="L461" s="295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</row>
    <row r="462" spans="1:55" s="2" customFormat="1" ht="11.25">
      <c r="A462" s="113" t="s">
        <v>604</v>
      </c>
      <c r="B462" s="93"/>
      <c r="C462" s="121" t="s">
        <v>559</v>
      </c>
      <c r="D462" s="114"/>
      <c r="E462" s="22">
        <v>0</v>
      </c>
      <c r="F462" s="106"/>
      <c r="G462" s="22">
        <v>0</v>
      </c>
      <c r="H462" s="244"/>
      <c r="I462" s="22"/>
      <c r="J462" s="85"/>
      <c r="K462" s="22">
        <f>+E462+G462+I462</f>
        <v>0</v>
      </c>
      <c r="L462" s="295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</row>
    <row r="463" spans="1:55" s="2" customFormat="1" ht="11.25">
      <c r="A463" s="113" t="s">
        <v>605</v>
      </c>
      <c r="B463" s="83"/>
      <c r="C463" s="122" t="s">
        <v>576</v>
      </c>
      <c r="D463" s="84"/>
      <c r="E463" s="22">
        <v>0</v>
      </c>
      <c r="F463" s="106"/>
      <c r="G463" s="22">
        <v>5000000</v>
      </c>
      <c r="H463" s="244"/>
      <c r="I463" s="22">
        <v>0</v>
      </c>
      <c r="J463" s="85"/>
      <c r="K463" s="22">
        <f>+E463+G463+I463</f>
        <v>5000000</v>
      </c>
      <c r="L463" s="295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</row>
    <row r="464" spans="1:55" s="61" customFormat="1" ht="11.25">
      <c r="A464" s="94"/>
      <c r="B464" s="93"/>
      <c r="C464" s="131"/>
      <c r="D464" s="114"/>
      <c r="E464" s="86"/>
      <c r="F464" s="106"/>
      <c r="G464" s="86"/>
      <c r="H464" s="244"/>
      <c r="I464" s="86"/>
      <c r="J464" s="85"/>
      <c r="K464" s="86"/>
      <c r="L464" s="295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</row>
    <row r="465" spans="1:55" s="2" customFormat="1" ht="11.25">
      <c r="A465" s="262" t="s">
        <v>606</v>
      </c>
      <c r="B465" s="83"/>
      <c r="C465" s="263" t="s">
        <v>326</v>
      </c>
      <c r="D465" s="97"/>
      <c r="E465" s="55">
        <f>SUM(E466:E466)</f>
        <v>0</v>
      </c>
      <c r="F465" s="106"/>
      <c r="G465" s="55">
        <f>SUM(G466:G466)</f>
        <v>7000000</v>
      </c>
      <c r="H465" s="244"/>
      <c r="I465" s="55">
        <f>SUM(I466:I466)</f>
        <v>0</v>
      </c>
      <c r="J465" s="85"/>
      <c r="K465" s="55">
        <f>SUM(K466:K466)</f>
        <v>7000000</v>
      </c>
      <c r="L465" s="295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</row>
    <row r="466" spans="1:55" s="2" customFormat="1" ht="22.5">
      <c r="A466" s="235" t="s">
        <v>607</v>
      </c>
      <c r="B466" s="111"/>
      <c r="C466" s="126" t="s">
        <v>295</v>
      </c>
      <c r="D466" s="112"/>
      <c r="E466" s="24">
        <f>E467</f>
        <v>0</v>
      </c>
      <c r="F466" s="106"/>
      <c r="G466" s="24">
        <f>G467</f>
        <v>7000000</v>
      </c>
      <c r="H466" s="244"/>
      <c r="I466" s="24">
        <f>I467</f>
        <v>0</v>
      </c>
      <c r="J466" s="85"/>
      <c r="K466" s="24">
        <f>K467</f>
        <v>7000000</v>
      </c>
      <c r="L466" s="295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</row>
    <row r="467" spans="1:55" s="2" customFormat="1" ht="11.25">
      <c r="A467" s="235" t="s">
        <v>608</v>
      </c>
      <c r="B467" s="83"/>
      <c r="C467" s="125" t="s">
        <v>335</v>
      </c>
      <c r="D467" s="21"/>
      <c r="E467" s="22">
        <v>0</v>
      </c>
      <c r="F467" s="106"/>
      <c r="G467" s="22">
        <v>7000000</v>
      </c>
      <c r="H467" s="244"/>
      <c r="I467" s="22">
        <v>0</v>
      </c>
      <c r="J467" s="85"/>
      <c r="K467" s="22">
        <f>+E467+G467+I467</f>
        <v>7000000</v>
      </c>
      <c r="L467" s="295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</row>
    <row r="468" spans="1:55" s="1" customFormat="1" ht="11.25">
      <c r="A468" s="94"/>
      <c r="B468" s="93"/>
      <c r="C468" s="131"/>
      <c r="D468" s="114"/>
      <c r="E468" s="86"/>
      <c r="F468" s="106"/>
      <c r="G468" s="86"/>
      <c r="H468" s="244"/>
      <c r="I468" s="86"/>
      <c r="J468" s="85"/>
      <c r="K468" s="86"/>
      <c r="L468" s="29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  <c r="AD468" s="139"/>
      <c r="AE468" s="139"/>
      <c r="AF468" s="139"/>
      <c r="AG468" s="139"/>
      <c r="AH468" s="139"/>
      <c r="AI468" s="139"/>
      <c r="AJ468" s="139"/>
      <c r="AK468" s="139"/>
      <c r="AL468" s="139"/>
      <c r="AM468" s="139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  <c r="BC468" s="139"/>
    </row>
    <row r="469" spans="1:55" s="2" customFormat="1" ht="11.25">
      <c r="A469" s="262" t="s">
        <v>609</v>
      </c>
      <c r="B469" s="83"/>
      <c r="C469" s="263" t="s">
        <v>333</v>
      </c>
      <c r="D469" s="97"/>
      <c r="E469" s="55">
        <f>SUM(E470:E471)</f>
        <v>0</v>
      </c>
      <c r="F469" s="106"/>
      <c r="G469" s="55">
        <f>SUM(G470:G471)</f>
        <v>8000000</v>
      </c>
      <c r="H469" s="244"/>
      <c r="I469" s="55">
        <f>SUM(I470:I471)</f>
        <v>0</v>
      </c>
      <c r="J469" s="85"/>
      <c r="K469" s="55">
        <f>SUM(K470:K471)</f>
        <v>8000000</v>
      </c>
      <c r="L469" s="295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</row>
    <row r="470" spans="1:55" s="6" customFormat="1" ht="22.5">
      <c r="A470" s="84" t="s">
        <v>610</v>
      </c>
      <c r="B470" s="83"/>
      <c r="C470" s="125" t="s">
        <v>356</v>
      </c>
      <c r="D470" s="21"/>
      <c r="E470" s="22">
        <v>0</v>
      </c>
      <c r="F470" s="106"/>
      <c r="G470" s="22">
        <v>0</v>
      </c>
      <c r="H470" s="244"/>
      <c r="I470" s="22">
        <v>0</v>
      </c>
      <c r="J470" s="85"/>
      <c r="K470" s="22">
        <f>+E470+G470+I470</f>
        <v>0</v>
      </c>
      <c r="L470" s="295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</row>
    <row r="471" spans="1:55" s="6" customFormat="1" ht="11.25">
      <c r="A471" s="84" t="s">
        <v>611</v>
      </c>
      <c r="B471" s="83"/>
      <c r="C471" s="125" t="s">
        <v>357</v>
      </c>
      <c r="D471" s="21"/>
      <c r="E471" s="22">
        <v>0</v>
      </c>
      <c r="F471" s="106"/>
      <c r="G471" s="22">
        <v>8000000</v>
      </c>
      <c r="H471" s="244"/>
      <c r="I471" s="22">
        <v>0</v>
      </c>
      <c r="J471" s="85"/>
      <c r="K471" s="22">
        <f>+E471+G471+I471</f>
        <v>8000000</v>
      </c>
      <c r="L471" s="295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</row>
    <row r="472" spans="1:55" s="6" customFormat="1" ht="11.25">
      <c r="A472" s="84"/>
      <c r="B472" s="83"/>
      <c r="C472" s="125"/>
      <c r="D472" s="21"/>
      <c r="E472" s="22"/>
      <c r="F472" s="106"/>
      <c r="G472" s="22"/>
      <c r="H472" s="244"/>
      <c r="I472" s="22"/>
      <c r="J472" s="85"/>
      <c r="K472" s="22"/>
      <c r="L472" s="295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</row>
    <row r="473" spans="1:55" s="6" customFormat="1" ht="11.25">
      <c r="A473" s="262" t="s">
        <v>252</v>
      </c>
      <c r="B473" s="83"/>
      <c r="C473" s="300" t="s">
        <v>254</v>
      </c>
      <c r="D473" s="97"/>
      <c r="E473" s="55">
        <f>SUM(E474:E474)</f>
        <v>0</v>
      </c>
      <c r="F473" s="106"/>
      <c r="G473" s="55">
        <f>SUM(G474:G474)</f>
        <v>16000000</v>
      </c>
      <c r="H473" s="244"/>
      <c r="I473" s="55">
        <f>SUM(I474:I474)</f>
        <v>0</v>
      </c>
      <c r="J473" s="85"/>
      <c r="K473" s="55">
        <f>G473</f>
        <v>16000000</v>
      </c>
      <c r="L473" s="295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</row>
    <row r="474" spans="1:55" s="1" customFormat="1" ht="11.25">
      <c r="A474" s="310" t="s">
        <v>253</v>
      </c>
      <c r="B474" s="83"/>
      <c r="C474" s="125" t="s">
        <v>255</v>
      </c>
      <c r="D474" s="84"/>
      <c r="E474" s="54">
        <f>E475</f>
        <v>0</v>
      </c>
      <c r="F474" s="85"/>
      <c r="G474" s="54">
        <v>16000000</v>
      </c>
      <c r="H474" s="311"/>
      <c r="I474" s="54">
        <f>I475</f>
        <v>0</v>
      </c>
      <c r="J474" s="85"/>
      <c r="K474" s="54">
        <f>K475</f>
        <v>0</v>
      </c>
      <c r="L474" s="29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</row>
    <row r="475" spans="1:55" s="8" customFormat="1" ht="11.25">
      <c r="A475" s="235"/>
      <c r="B475" s="83"/>
      <c r="C475" s="125"/>
      <c r="D475" s="21"/>
      <c r="E475" s="22"/>
      <c r="F475" s="106"/>
      <c r="G475" s="22"/>
      <c r="H475" s="244"/>
      <c r="I475" s="22"/>
      <c r="J475" s="85"/>
      <c r="K475" s="22"/>
      <c r="L475" s="29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  <c r="AD475" s="139"/>
      <c r="AE475" s="139"/>
      <c r="AF475" s="139"/>
      <c r="AG475" s="139"/>
      <c r="AH475" s="139"/>
      <c r="AI475" s="139"/>
      <c r="AJ475" s="139"/>
      <c r="AK475" s="139"/>
      <c r="AL475" s="13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</row>
    <row r="476" spans="1:55" s="2" customFormat="1" ht="11.25">
      <c r="A476" s="255" t="s">
        <v>943</v>
      </c>
      <c r="B476" s="259"/>
      <c r="C476" s="260" t="s">
        <v>336</v>
      </c>
      <c r="D476" s="257"/>
      <c r="E476" s="258">
        <f>+E477</f>
        <v>0</v>
      </c>
      <c r="F476" s="106"/>
      <c r="G476" s="258">
        <f aca="true" t="shared" si="41" ref="G476:K477">+G477</f>
        <v>392000000</v>
      </c>
      <c r="H476" s="244"/>
      <c r="I476" s="258">
        <f t="shared" si="41"/>
        <v>0</v>
      </c>
      <c r="J476" s="85"/>
      <c r="K476" s="258">
        <f t="shared" si="41"/>
        <v>392000000</v>
      </c>
      <c r="L476" s="295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</row>
    <row r="477" spans="1:55" s="6" customFormat="1" ht="11.25">
      <c r="A477" s="118" t="s">
        <v>944</v>
      </c>
      <c r="B477" s="93"/>
      <c r="C477" s="94" t="s">
        <v>272</v>
      </c>
      <c r="D477" s="114"/>
      <c r="E477" s="86">
        <f>+E478</f>
        <v>0</v>
      </c>
      <c r="F477" s="106"/>
      <c r="G477" s="86">
        <f t="shared" si="41"/>
        <v>392000000</v>
      </c>
      <c r="H477" s="244"/>
      <c r="I477" s="86">
        <f t="shared" si="41"/>
        <v>0</v>
      </c>
      <c r="J477" s="85"/>
      <c r="K477" s="86">
        <f t="shared" si="41"/>
        <v>392000000</v>
      </c>
      <c r="L477" s="295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</row>
    <row r="478" spans="1:55" s="8" customFormat="1" ht="11.25">
      <c r="A478" s="94" t="s">
        <v>945</v>
      </c>
      <c r="B478" s="93"/>
      <c r="C478" s="94" t="s">
        <v>127</v>
      </c>
      <c r="D478" s="114"/>
      <c r="E478" s="86">
        <f>SUM(E479:E480)</f>
        <v>0</v>
      </c>
      <c r="F478" s="106"/>
      <c r="G478" s="86">
        <f>SUM(G479:G480)</f>
        <v>392000000</v>
      </c>
      <c r="H478" s="244"/>
      <c r="I478" s="86">
        <f>SUM(I479:I480)</f>
        <v>0</v>
      </c>
      <c r="J478" s="85"/>
      <c r="K478" s="86">
        <f>SUM(K479:K480)</f>
        <v>392000000</v>
      </c>
      <c r="L478" s="29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  <c r="AD478" s="139"/>
      <c r="AE478" s="139"/>
      <c r="AF478" s="139"/>
      <c r="AG478" s="139"/>
      <c r="AH478" s="139"/>
      <c r="AI478" s="139"/>
      <c r="AJ478" s="139"/>
      <c r="AK478" s="139"/>
      <c r="AL478" s="13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</row>
    <row r="479" spans="1:55" s="8" customFormat="1" ht="11.25">
      <c r="A479" s="113" t="s">
        <v>946</v>
      </c>
      <c r="B479" s="116"/>
      <c r="C479" s="113" t="s">
        <v>128</v>
      </c>
      <c r="D479" s="21"/>
      <c r="E479" s="22">
        <v>0</v>
      </c>
      <c r="F479" s="106"/>
      <c r="G479" s="22">
        <v>0</v>
      </c>
      <c r="H479" s="244"/>
      <c r="I479" s="22">
        <v>0</v>
      </c>
      <c r="J479" s="85"/>
      <c r="K479" s="22">
        <f>+E479+G479+I479</f>
        <v>0</v>
      </c>
      <c r="L479" s="29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</row>
    <row r="480" spans="1:55" s="2" customFormat="1" ht="11.25">
      <c r="A480" s="113" t="s">
        <v>947</v>
      </c>
      <c r="B480" s="83"/>
      <c r="C480" s="121" t="s">
        <v>274</v>
      </c>
      <c r="D480" s="84"/>
      <c r="E480" s="54">
        <v>0</v>
      </c>
      <c r="F480" s="106"/>
      <c r="G480" s="54">
        <v>392000000</v>
      </c>
      <c r="H480" s="244"/>
      <c r="I480" s="54">
        <v>0</v>
      </c>
      <c r="J480" s="85"/>
      <c r="K480" s="22">
        <f>+E480+G480+I480</f>
        <v>392000000</v>
      </c>
      <c r="L480" s="295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</row>
    <row r="481" spans="1:55" s="2" customFormat="1" ht="11.25">
      <c r="A481" s="92"/>
      <c r="B481" s="84"/>
      <c r="C481" s="92"/>
      <c r="D481" s="84"/>
      <c r="E481" s="54"/>
      <c r="F481" s="106"/>
      <c r="G481" s="54"/>
      <c r="H481" s="244"/>
      <c r="I481" s="54"/>
      <c r="J481" s="85"/>
      <c r="K481" s="54"/>
      <c r="L481" s="295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</row>
    <row r="482" spans="1:55" s="2" customFormat="1" ht="11.25">
      <c r="A482" s="255" t="s">
        <v>942</v>
      </c>
      <c r="B482" s="259"/>
      <c r="C482" s="260" t="s">
        <v>337</v>
      </c>
      <c r="D482" s="257"/>
      <c r="E482" s="258">
        <f>+E483</f>
        <v>0</v>
      </c>
      <c r="F482" s="106"/>
      <c r="G482" s="258">
        <f aca="true" t="shared" si="42" ref="G482:K483">+G483</f>
        <v>0</v>
      </c>
      <c r="H482" s="244"/>
      <c r="I482" s="258">
        <f t="shared" si="42"/>
        <v>0</v>
      </c>
      <c r="J482" s="85"/>
      <c r="K482" s="258">
        <f t="shared" si="42"/>
        <v>0</v>
      </c>
      <c r="L482" s="295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</row>
    <row r="483" spans="1:55" s="8" customFormat="1" ht="11.25">
      <c r="A483" s="118" t="s">
        <v>948</v>
      </c>
      <c r="B483" s="93"/>
      <c r="C483" s="94" t="s">
        <v>272</v>
      </c>
      <c r="D483" s="114"/>
      <c r="E483" s="86">
        <f>+E484</f>
        <v>0</v>
      </c>
      <c r="F483" s="106"/>
      <c r="G483" s="86">
        <f t="shared" si="42"/>
        <v>0</v>
      </c>
      <c r="H483" s="244"/>
      <c r="I483" s="86">
        <f t="shared" si="42"/>
        <v>0</v>
      </c>
      <c r="J483" s="85"/>
      <c r="K483" s="86">
        <f t="shared" si="42"/>
        <v>0</v>
      </c>
      <c r="L483" s="29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</row>
    <row r="484" spans="1:55" s="1" customFormat="1" ht="11.25">
      <c r="A484" s="94" t="s">
        <v>949</v>
      </c>
      <c r="B484" s="93"/>
      <c r="C484" s="94" t="s">
        <v>127</v>
      </c>
      <c r="D484" s="114"/>
      <c r="E484" s="86">
        <f>SUM(E485:E486)</f>
        <v>0</v>
      </c>
      <c r="F484" s="106"/>
      <c r="G484" s="86">
        <f>SUM(G485:G486)</f>
        <v>0</v>
      </c>
      <c r="H484" s="244"/>
      <c r="I484" s="86">
        <f>SUM(I485:I486)</f>
        <v>0</v>
      </c>
      <c r="J484" s="85"/>
      <c r="K484" s="86">
        <f>SUM(K485:K486)</f>
        <v>0</v>
      </c>
      <c r="L484" s="29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  <c r="AD484" s="139"/>
      <c r="AE484" s="139"/>
      <c r="AF484" s="139"/>
      <c r="AG484" s="139"/>
      <c r="AH484" s="139"/>
      <c r="AI484" s="139"/>
      <c r="AJ484" s="139"/>
      <c r="AK484" s="139"/>
      <c r="AL484" s="13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  <c r="BC484" s="139"/>
    </row>
    <row r="485" spans="1:55" s="1" customFormat="1" ht="11.25">
      <c r="A485" s="113" t="s">
        <v>950</v>
      </c>
      <c r="B485" s="116"/>
      <c r="C485" s="113" t="s">
        <v>128</v>
      </c>
      <c r="D485" s="21"/>
      <c r="E485" s="22">
        <v>0</v>
      </c>
      <c r="F485" s="106"/>
      <c r="G485" s="22">
        <v>0</v>
      </c>
      <c r="H485" s="244"/>
      <c r="I485" s="22">
        <v>0</v>
      </c>
      <c r="J485" s="85"/>
      <c r="K485" s="22">
        <f>+E485+G485+I485</f>
        <v>0</v>
      </c>
      <c r="L485" s="29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39"/>
      <c r="AH485" s="139"/>
      <c r="AI485" s="139"/>
      <c r="AJ485" s="139"/>
      <c r="AK485" s="139"/>
      <c r="AL485" s="13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  <c r="BC485" s="139"/>
    </row>
    <row r="486" spans="1:55" s="1" customFormat="1" ht="11.25">
      <c r="A486" s="113" t="s">
        <v>951</v>
      </c>
      <c r="B486" s="83"/>
      <c r="C486" s="121" t="s">
        <v>273</v>
      </c>
      <c r="D486" s="84"/>
      <c r="E486" s="54">
        <v>0</v>
      </c>
      <c r="F486" s="106"/>
      <c r="G486" s="54">
        <v>0</v>
      </c>
      <c r="H486" s="244"/>
      <c r="I486" s="54">
        <v>0</v>
      </c>
      <c r="J486" s="85"/>
      <c r="K486" s="22">
        <f>+E486+G486+I486</f>
        <v>0</v>
      </c>
      <c r="L486" s="29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39"/>
      <c r="AH486" s="139"/>
      <c r="AI486" s="139"/>
      <c r="AJ486" s="139"/>
      <c r="AK486" s="139"/>
      <c r="AL486" s="13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  <c r="BC486" s="139"/>
    </row>
    <row r="487" spans="1:55" s="61" customFormat="1" ht="11.25">
      <c r="A487" s="7"/>
      <c r="B487" s="12"/>
      <c r="C487" s="59"/>
      <c r="D487" s="46"/>
      <c r="E487" s="10"/>
      <c r="F487" s="106"/>
      <c r="G487" s="10"/>
      <c r="H487" s="244"/>
      <c r="I487" s="10"/>
      <c r="J487" s="85"/>
      <c r="K487" s="10"/>
      <c r="L487" s="295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</row>
    <row r="488" spans="1:55" s="2" customFormat="1" ht="11.25">
      <c r="A488" s="255" t="s">
        <v>954</v>
      </c>
      <c r="B488" s="259"/>
      <c r="C488" s="260" t="s">
        <v>952</v>
      </c>
      <c r="D488" s="257"/>
      <c r="E488" s="258">
        <f>SUM(E489+E493+E497)</f>
        <v>0</v>
      </c>
      <c r="F488" s="106"/>
      <c r="G488" s="258">
        <f>SUM(G489+G493+G497)</f>
        <v>0</v>
      </c>
      <c r="H488" s="244"/>
      <c r="I488" s="258">
        <f>SUM(I489+I493+I497)</f>
        <v>0</v>
      </c>
      <c r="J488" s="85"/>
      <c r="K488" s="258">
        <f>SUM(K489+K493+K497)</f>
        <v>0</v>
      </c>
      <c r="L488" s="295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</row>
    <row r="489" spans="1:55" s="2" customFormat="1" ht="11.25">
      <c r="A489" s="262" t="s">
        <v>955</v>
      </c>
      <c r="B489" s="83"/>
      <c r="C489" s="263" t="s">
        <v>953</v>
      </c>
      <c r="D489" s="97"/>
      <c r="E489" s="55">
        <f>SUM(E490:E491)</f>
        <v>0</v>
      </c>
      <c r="F489" s="106"/>
      <c r="G489" s="55">
        <f>SUM(G490:G491)</f>
        <v>0</v>
      </c>
      <c r="H489" s="244"/>
      <c r="I489" s="55">
        <f>SUM(I490:I491)</f>
        <v>0</v>
      </c>
      <c r="J489" s="85"/>
      <c r="K489" s="55">
        <f>SUM(K490:K491)</f>
        <v>0</v>
      </c>
      <c r="L489" s="295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</row>
    <row r="490" spans="1:55" s="1" customFormat="1" ht="11.25">
      <c r="A490" s="207" t="s">
        <v>956</v>
      </c>
      <c r="B490" s="116"/>
      <c r="C490" s="113"/>
      <c r="D490" s="21"/>
      <c r="E490" s="22">
        <v>0</v>
      </c>
      <c r="F490" s="106"/>
      <c r="G490" s="22">
        <v>0</v>
      </c>
      <c r="H490" s="244"/>
      <c r="I490" s="22">
        <v>0</v>
      </c>
      <c r="J490" s="85"/>
      <c r="K490" s="22">
        <f>+E490+G490+I490</f>
        <v>0</v>
      </c>
      <c r="L490" s="29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39"/>
      <c r="AH490" s="139"/>
      <c r="AI490" s="139"/>
      <c r="AJ490" s="139"/>
      <c r="AK490" s="139"/>
      <c r="AL490" s="13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</row>
    <row r="491" spans="1:55" s="61" customFormat="1" ht="11.25">
      <c r="A491" s="209" t="s">
        <v>957</v>
      </c>
      <c r="B491" s="116"/>
      <c r="C491" s="113"/>
      <c r="D491" s="21"/>
      <c r="E491" s="22">
        <v>0</v>
      </c>
      <c r="F491" s="106"/>
      <c r="G491" s="22">
        <v>0</v>
      </c>
      <c r="H491" s="244"/>
      <c r="I491" s="22">
        <v>0</v>
      </c>
      <c r="J491" s="85"/>
      <c r="K491" s="22">
        <f>+E491+G491+I491</f>
        <v>0</v>
      </c>
      <c r="L491" s="295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</row>
    <row r="492" spans="1:55" s="2" customFormat="1" ht="11.25">
      <c r="A492" s="208"/>
      <c r="B492" s="83"/>
      <c r="C492" s="121"/>
      <c r="D492" s="84"/>
      <c r="E492" s="54"/>
      <c r="F492" s="106"/>
      <c r="G492" s="54"/>
      <c r="H492" s="244"/>
      <c r="I492" s="54"/>
      <c r="J492" s="85"/>
      <c r="K492" s="22"/>
      <c r="L492" s="295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</row>
    <row r="493" spans="1:55" s="2" customFormat="1" ht="11.25">
      <c r="A493" s="262" t="s">
        <v>958</v>
      </c>
      <c r="B493" s="83"/>
      <c r="C493" s="263" t="s">
        <v>959</v>
      </c>
      <c r="D493" s="97"/>
      <c r="E493" s="55">
        <f>SUM(E494:E495)</f>
        <v>0</v>
      </c>
      <c r="F493" s="106"/>
      <c r="G493" s="55">
        <f>SUM(G494:G495)</f>
        <v>0</v>
      </c>
      <c r="H493" s="244"/>
      <c r="I493" s="55">
        <f>SUM(I494:I495)</f>
        <v>0</v>
      </c>
      <c r="J493" s="85"/>
      <c r="K493" s="55">
        <f>SUM(K494:K495)</f>
        <v>0</v>
      </c>
      <c r="L493" s="295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</row>
    <row r="494" spans="1:55" s="241" customFormat="1" ht="11.25">
      <c r="A494" s="235" t="s">
        <v>960</v>
      </c>
      <c r="B494" s="242"/>
      <c r="C494" s="235"/>
      <c r="D494" s="243"/>
      <c r="E494" s="244">
        <v>0</v>
      </c>
      <c r="F494" s="106"/>
      <c r="G494" s="244">
        <v>0</v>
      </c>
      <c r="H494" s="244"/>
      <c r="I494" s="244">
        <v>0</v>
      </c>
      <c r="J494" s="85"/>
      <c r="K494" s="22">
        <f>+E494+G494+I494</f>
        <v>0</v>
      </c>
      <c r="L494" s="307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  <c r="AA494" s="239"/>
      <c r="AB494" s="239"/>
      <c r="AC494" s="239"/>
      <c r="AD494" s="239"/>
      <c r="AE494" s="239"/>
      <c r="AF494" s="239"/>
      <c r="AG494" s="239"/>
      <c r="AH494" s="239"/>
      <c r="AI494" s="239"/>
      <c r="AJ494" s="239"/>
      <c r="AK494" s="239"/>
      <c r="AL494" s="239"/>
      <c r="AM494" s="239"/>
      <c r="AN494" s="239"/>
      <c r="AO494" s="239"/>
      <c r="AP494" s="239"/>
      <c r="AQ494" s="239"/>
      <c r="AR494" s="239"/>
      <c r="AS494" s="239"/>
      <c r="AT494" s="239"/>
      <c r="AU494" s="239"/>
      <c r="AV494" s="239"/>
      <c r="AW494" s="239"/>
      <c r="AX494" s="239"/>
      <c r="AY494" s="239"/>
      <c r="AZ494" s="239"/>
      <c r="BA494" s="239"/>
      <c r="BB494" s="239"/>
      <c r="BC494" s="239"/>
    </row>
    <row r="495" spans="1:55" s="1" customFormat="1" ht="11.25">
      <c r="A495" s="235" t="s">
        <v>961</v>
      </c>
      <c r="B495" s="116"/>
      <c r="C495" s="113"/>
      <c r="D495" s="21"/>
      <c r="E495" s="22">
        <v>0</v>
      </c>
      <c r="F495" s="106"/>
      <c r="G495" s="22">
        <v>0</v>
      </c>
      <c r="H495" s="244"/>
      <c r="I495" s="22">
        <v>0</v>
      </c>
      <c r="J495" s="85"/>
      <c r="K495" s="22">
        <f>+E495+G495+I495</f>
        <v>0</v>
      </c>
      <c r="L495" s="29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39"/>
      <c r="AH495" s="139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</row>
    <row r="496" spans="1:55" s="61" customFormat="1" ht="11.25">
      <c r="A496" s="207"/>
      <c r="B496" s="116"/>
      <c r="C496" s="113"/>
      <c r="D496" s="21"/>
      <c r="E496" s="22"/>
      <c r="F496" s="106"/>
      <c r="G496" s="22"/>
      <c r="H496" s="244"/>
      <c r="I496" s="22"/>
      <c r="J496" s="85"/>
      <c r="K496" s="22"/>
      <c r="L496" s="295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</row>
    <row r="497" spans="1:55" s="2" customFormat="1" ht="11.25">
      <c r="A497" s="262" t="s">
        <v>962</v>
      </c>
      <c r="B497" s="83"/>
      <c r="C497" s="263" t="s">
        <v>963</v>
      </c>
      <c r="D497" s="97"/>
      <c r="E497" s="55">
        <f>SUM(E498:E499)</f>
        <v>0</v>
      </c>
      <c r="F497" s="106"/>
      <c r="G497" s="55">
        <f>SUM(G498:G499)</f>
        <v>0</v>
      </c>
      <c r="H497" s="244"/>
      <c r="I497" s="55">
        <f>SUM(I498:I499)</f>
        <v>0</v>
      </c>
      <c r="J497" s="85"/>
      <c r="K497" s="55">
        <f>SUM(K498:K499)</f>
        <v>0</v>
      </c>
      <c r="L497" s="295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</row>
    <row r="498" spans="1:55" s="8" customFormat="1" ht="11.25">
      <c r="A498" s="210" t="s">
        <v>974</v>
      </c>
      <c r="B498" s="116"/>
      <c r="C498" s="113"/>
      <c r="D498" s="21"/>
      <c r="E498" s="22">
        <v>0</v>
      </c>
      <c r="F498" s="106"/>
      <c r="G498" s="22">
        <v>0</v>
      </c>
      <c r="H498" s="244"/>
      <c r="I498" s="22"/>
      <c r="J498" s="85"/>
      <c r="K498" s="22">
        <f>E498+G498+I498</f>
        <v>0</v>
      </c>
      <c r="L498" s="29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</row>
    <row r="499" spans="1:55" s="8" customFormat="1" ht="11.25">
      <c r="A499" s="210" t="s">
        <v>975</v>
      </c>
      <c r="B499" s="116"/>
      <c r="C499" s="113"/>
      <c r="D499" s="21"/>
      <c r="E499" s="22">
        <v>0</v>
      </c>
      <c r="F499" s="106"/>
      <c r="G499" s="22">
        <v>0</v>
      </c>
      <c r="H499" s="244"/>
      <c r="I499" s="22"/>
      <c r="J499" s="85"/>
      <c r="K499" s="22">
        <f>E499+G499+I499</f>
        <v>0</v>
      </c>
      <c r="L499" s="29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</row>
    <row r="500" spans="1:55" s="8" customFormat="1" ht="11.25">
      <c r="A500" s="210"/>
      <c r="B500" s="116"/>
      <c r="C500" s="113"/>
      <c r="D500" s="21"/>
      <c r="E500" s="22"/>
      <c r="F500" s="106"/>
      <c r="G500" s="22"/>
      <c r="H500" s="244"/>
      <c r="I500" s="22"/>
      <c r="J500" s="85"/>
      <c r="K500" s="22"/>
      <c r="L500" s="29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  <c r="AD500" s="139"/>
      <c r="AE500" s="139"/>
      <c r="AF500" s="139"/>
      <c r="AG500" s="139"/>
      <c r="AH500" s="139"/>
      <c r="AI500" s="139"/>
      <c r="AJ500" s="139"/>
      <c r="AK500" s="139"/>
      <c r="AL500" s="139"/>
      <c r="AM500" s="139"/>
      <c r="AN500" s="139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</row>
    <row r="501" spans="1:55" s="8" customFormat="1" ht="11.25">
      <c r="A501" s="255" t="s">
        <v>964</v>
      </c>
      <c r="B501" s="259"/>
      <c r="C501" s="260" t="s">
        <v>577</v>
      </c>
      <c r="D501" s="257"/>
      <c r="E501" s="258">
        <f>SUM(E502:E511)</f>
        <v>0</v>
      </c>
      <c r="F501" s="106"/>
      <c r="G501" s="258">
        <f>SUM(G502:G511)</f>
        <v>0</v>
      </c>
      <c r="H501" s="244"/>
      <c r="I501" s="258">
        <f>SUM(I502+I507+I512)</f>
        <v>0</v>
      </c>
      <c r="J501" s="85"/>
      <c r="K501" s="258">
        <f>SUM(K502+K507)</f>
        <v>0</v>
      </c>
      <c r="L501" s="29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  <c r="AD501" s="139"/>
      <c r="AE501" s="139"/>
      <c r="AF501" s="139"/>
      <c r="AG501" s="139"/>
      <c r="AH501" s="139"/>
      <c r="AI501" s="139"/>
      <c r="AJ501" s="139"/>
      <c r="AK501" s="139"/>
      <c r="AL501" s="139"/>
      <c r="AM501" s="139"/>
      <c r="AN501" s="139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</row>
    <row r="502" spans="1:55" s="8" customFormat="1" ht="11.25">
      <c r="A502" s="118" t="s">
        <v>965</v>
      </c>
      <c r="B502" s="93"/>
      <c r="C502" s="94" t="s">
        <v>967</v>
      </c>
      <c r="D502" s="114"/>
      <c r="E502" s="86">
        <f>E503</f>
        <v>0</v>
      </c>
      <c r="F502" s="106"/>
      <c r="G502" s="86">
        <f>G503</f>
        <v>0</v>
      </c>
      <c r="H502" s="244"/>
      <c r="I502" s="86">
        <f>I503</f>
        <v>0</v>
      </c>
      <c r="J502" s="85"/>
      <c r="K502" s="86">
        <f>K503</f>
        <v>0</v>
      </c>
      <c r="L502" s="29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  <c r="AD502" s="139"/>
      <c r="AE502" s="139"/>
      <c r="AF502" s="139"/>
      <c r="AG502" s="139"/>
      <c r="AH502" s="139"/>
      <c r="AI502" s="139"/>
      <c r="AJ502" s="139"/>
      <c r="AK502" s="139"/>
      <c r="AL502" s="139"/>
      <c r="AM502" s="139"/>
      <c r="AN502" s="139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  <c r="BC502" s="139"/>
    </row>
    <row r="503" spans="1:55" s="6" customFormat="1" ht="11.25">
      <c r="A503" s="211" t="s">
        <v>966</v>
      </c>
      <c r="B503" s="93"/>
      <c r="C503" s="94" t="s">
        <v>127</v>
      </c>
      <c r="D503" s="114"/>
      <c r="E503" s="24">
        <f>SUM(E504:E505)</f>
        <v>0</v>
      </c>
      <c r="F503" s="106"/>
      <c r="G503" s="24">
        <f>SUM(G504:G505)</f>
        <v>0</v>
      </c>
      <c r="H503" s="244"/>
      <c r="I503" s="24">
        <f>SUM(I504:I505)</f>
        <v>0</v>
      </c>
      <c r="J503" s="85"/>
      <c r="K503" s="86">
        <f>E503+G503+I503</f>
        <v>0</v>
      </c>
      <c r="L503" s="295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</row>
    <row r="504" spans="1:55" s="8" customFormat="1" ht="11.25">
      <c r="A504" s="210" t="s">
        <v>968</v>
      </c>
      <c r="B504" s="116"/>
      <c r="C504" s="113" t="s">
        <v>1143</v>
      </c>
      <c r="D504" s="21"/>
      <c r="E504" s="22">
        <v>0</v>
      </c>
      <c r="F504" s="106"/>
      <c r="G504" s="22">
        <v>0</v>
      </c>
      <c r="H504" s="244"/>
      <c r="I504" s="22">
        <v>0</v>
      </c>
      <c r="J504" s="85"/>
      <c r="K504" s="22">
        <f>E504+G504+I504</f>
        <v>0</v>
      </c>
      <c r="L504" s="29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139"/>
      <c r="AF504" s="139"/>
      <c r="AG504" s="139"/>
      <c r="AH504" s="139"/>
      <c r="AI504" s="139"/>
      <c r="AJ504" s="139"/>
      <c r="AK504" s="139"/>
      <c r="AL504" s="139"/>
      <c r="AM504" s="139"/>
      <c r="AN504" s="139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  <c r="BC504" s="139"/>
    </row>
    <row r="505" spans="1:55" s="8" customFormat="1" ht="11.25">
      <c r="A505" s="210" t="s">
        <v>969</v>
      </c>
      <c r="B505" s="116"/>
      <c r="C505" s="113" t="s">
        <v>1144</v>
      </c>
      <c r="D505" s="21"/>
      <c r="E505" s="22">
        <v>0</v>
      </c>
      <c r="F505" s="106"/>
      <c r="G505" s="22">
        <v>0</v>
      </c>
      <c r="H505" s="244"/>
      <c r="I505" s="22">
        <v>0</v>
      </c>
      <c r="J505" s="85"/>
      <c r="K505" s="22">
        <f>E505+G505+I505</f>
        <v>0</v>
      </c>
      <c r="L505" s="29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  <c r="AJ505" s="139"/>
      <c r="AK505" s="139"/>
      <c r="AL505" s="139"/>
      <c r="AM505" s="139"/>
      <c r="AN505" s="139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  <c r="BC505" s="139"/>
    </row>
    <row r="506" spans="1:55" s="2" customFormat="1" ht="11.25">
      <c r="A506" s="210"/>
      <c r="B506" s="116"/>
      <c r="C506" s="113"/>
      <c r="D506" s="21"/>
      <c r="E506" s="22"/>
      <c r="F506" s="106"/>
      <c r="G506" s="22"/>
      <c r="H506" s="244"/>
      <c r="I506" s="22"/>
      <c r="J506" s="85"/>
      <c r="K506" s="22"/>
      <c r="L506" s="295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</row>
    <row r="507" spans="1:55" s="2" customFormat="1" ht="11.25">
      <c r="A507" s="262" t="s">
        <v>970</v>
      </c>
      <c r="B507" s="83"/>
      <c r="C507" s="263" t="s">
        <v>1142</v>
      </c>
      <c r="D507" s="97"/>
      <c r="E507" s="55">
        <f>SUM(E508:E510)</f>
        <v>0</v>
      </c>
      <c r="F507" s="106"/>
      <c r="G507" s="55">
        <f>SUM(G508:G510)</f>
        <v>0</v>
      </c>
      <c r="H507" s="244"/>
      <c r="I507" s="55">
        <f>SUM(I508:I510)</f>
        <v>0</v>
      </c>
      <c r="J507" s="85"/>
      <c r="K507" s="55">
        <f>SUM(K508:K510)</f>
        <v>0</v>
      </c>
      <c r="L507" s="295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</row>
    <row r="508" spans="1:55" s="8" customFormat="1" ht="11.25">
      <c r="A508" s="210" t="s">
        <v>971</v>
      </c>
      <c r="B508" s="216"/>
      <c r="C508" s="245" t="s">
        <v>586</v>
      </c>
      <c r="D508" s="197"/>
      <c r="E508" s="244"/>
      <c r="F508" s="106"/>
      <c r="G508" s="244"/>
      <c r="H508" s="244"/>
      <c r="I508" s="244">
        <v>0</v>
      </c>
      <c r="J508" s="85"/>
      <c r="K508" s="244">
        <f>E508+G508+I508</f>
        <v>0</v>
      </c>
      <c r="L508" s="29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  <c r="AD508" s="139"/>
      <c r="AE508" s="139"/>
      <c r="AF508" s="139"/>
      <c r="AG508" s="139"/>
      <c r="AH508" s="139"/>
      <c r="AI508" s="139"/>
      <c r="AJ508" s="139"/>
      <c r="AK508" s="139"/>
      <c r="AL508" s="139"/>
      <c r="AM508" s="139"/>
      <c r="AN508" s="139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  <c r="BC508" s="139"/>
    </row>
    <row r="509" spans="1:55" s="8" customFormat="1" ht="11.25">
      <c r="A509" s="210" t="s">
        <v>972</v>
      </c>
      <c r="B509" s="216"/>
      <c r="C509" s="245" t="s">
        <v>585</v>
      </c>
      <c r="D509" s="197"/>
      <c r="E509" s="244"/>
      <c r="F509" s="106"/>
      <c r="G509" s="244"/>
      <c r="H509" s="244"/>
      <c r="I509" s="244">
        <v>0</v>
      </c>
      <c r="J509" s="85"/>
      <c r="K509" s="244">
        <f>E509+G509+I509</f>
        <v>0</v>
      </c>
      <c r="L509" s="29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  <c r="AA509" s="139"/>
      <c r="AB509" s="139"/>
      <c r="AC509" s="139"/>
      <c r="AD509" s="139"/>
      <c r="AE509" s="139"/>
      <c r="AF509" s="139"/>
      <c r="AG509" s="139"/>
      <c r="AH509" s="139"/>
      <c r="AI509" s="139"/>
      <c r="AJ509" s="139"/>
      <c r="AK509" s="139"/>
      <c r="AL509" s="139"/>
      <c r="AM509" s="139"/>
      <c r="AN509" s="139"/>
      <c r="AO509" s="139"/>
      <c r="AP509" s="139"/>
      <c r="AQ509" s="139"/>
      <c r="AR509" s="139"/>
      <c r="AS509" s="139"/>
      <c r="AT509" s="139"/>
      <c r="AU509" s="139"/>
      <c r="AV509" s="139"/>
      <c r="AW509" s="139"/>
      <c r="AX509" s="139"/>
      <c r="AY509" s="139"/>
      <c r="AZ509" s="139"/>
      <c r="BA509" s="139"/>
      <c r="BB509" s="139"/>
      <c r="BC509" s="139"/>
    </row>
    <row r="510" spans="1:55" s="8" customFormat="1" ht="11.25">
      <c r="A510" s="210" t="s">
        <v>973</v>
      </c>
      <c r="B510" s="216"/>
      <c r="C510" s="245" t="s">
        <v>587</v>
      </c>
      <c r="D510" s="197"/>
      <c r="E510" s="244"/>
      <c r="F510" s="106"/>
      <c r="G510" s="244"/>
      <c r="H510" s="244"/>
      <c r="I510" s="244">
        <v>0</v>
      </c>
      <c r="J510" s="85"/>
      <c r="K510" s="244">
        <f>E510+G510+I510</f>
        <v>0</v>
      </c>
      <c r="L510" s="29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139"/>
      <c r="AC510" s="139"/>
      <c r="AD510" s="139"/>
      <c r="AE510" s="139"/>
      <c r="AF510" s="139"/>
      <c r="AG510" s="139"/>
      <c r="AH510" s="139"/>
      <c r="AI510" s="139"/>
      <c r="AJ510" s="139"/>
      <c r="AK510" s="139"/>
      <c r="AL510" s="139"/>
      <c r="AM510" s="139"/>
      <c r="AN510" s="139"/>
      <c r="AO510" s="139"/>
      <c r="AP510" s="139"/>
      <c r="AQ510" s="139"/>
      <c r="AR510" s="139"/>
      <c r="AS510" s="139"/>
      <c r="AT510" s="139"/>
      <c r="AU510" s="139"/>
      <c r="AV510" s="139"/>
      <c r="AW510" s="139"/>
      <c r="AX510" s="139"/>
      <c r="AY510" s="139"/>
      <c r="AZ510" s="139"/>
      <c r="BA510" s="139"/>
      <c r="BB510" s="139"/>
      <c r="BC510" s="139"/>
    </row>
    <row r="511" spans="1:55" s="8" customFormat="1" ht="11.25">
      <c r="A511" s="210"/>
      <c r="B511" s="216"/>
      <c r="C511" s="245"/>
      <c r="D511" s="197"/>
      <c r="E511" s="244"/>
      <c r="F511" s="106"/>
      <c r="G511" s="244"/>
      <c r="H511" s="244"/>
      <c r="I511" s="244"/>
      <c r="J511" s="85"/>
      <c r="K511" s="244"/>
      <c r="L511" s="29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  <c r="AD511" s="139"/>
      <c r="AE511" s="139"/>
      <c r="AF511" s="139"/>
      <c r="AG511" s="139"/>
      <c r="AH511" s="139"/>
      <c r="AI511" s="139"/>
      <c r="AJ511" s="139"/>
      <c r="AK511" s="139"/>
      <c r="AL511" s="139"/>
      <c r="AM511" s="139"/>
      <c r="AN511" s="139"/>
      <c r="AO511" s="139"/>
      <c r="AP511" s="139"/>
      <c r="AQ511" s="139"/>
      <c r="AR511" s="139"/>
      <c r="AS511" s="139"/>
      <c r="AT511" s="139"/>
      <c r="AU511" s="139"/>
      <c r="AV511" s="139"/>
      <c r="AW511" s="139"/>
      <c r="AX511" s="139"/>
      <c r="AY511" s="139"/>
      <c r="AZ511" s="139"/>
      <c r="BA511" s="139"/>
      <c r="BB511" s="139"/>
      <c r="BC511" s="139"/>
    </row>
    <row r="512" spans="1:55" s="8" customFormat="1" ht="11.25">
      <c r="A512" s="264" t="s">
        <v>381</v>
      </c>
      <c r="B512" s="83"/>
      <c r="C512" s="265" t="s">
        <v>473</v>
      </c>
      <c r="D512" s="97"/>
      <c r="E512" s="55">
        <f>SUM(E513:E514)</f>
        <v>60000000</v>
      </c>
      <c r="F512" s="106"/>
      <c r="G512" s="55">
        <f>SUM(G514:G514)</f>
        <v>0</v>
      </c>
      <c r="H512" s="244"/>
      <c r="I512" s="55">
        <f>SUM(I514:I514)</f>
        <v>0</v>
      </c>
      <c r="J512" s="85"/>
      <c r="K512" s="55">
        <f>E512+G512+I512</f>
        <v>60000000</v>
      </c>
      <c r="L512" s="29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139"/>
      <c r="AE512" s="139"/>
      <c r="AF512" s="139"/>
      <c r="AG512" s="139"/>
      <c r="AH512" s="139"/>
      <c r="AI512" s="139"/>
      <c r="AJ512" s="139"/>
      <c r="AK512" s="139"/>
      <c r="AL512" s="139"/>
      <c r="AM512" s="139"/>
      <c r="AN512" s="139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39"/>
      <c r="AZ512" s="139"/>
      <c r="BA512" s="139"/>
      <c r="BB512" s="139"/>
      <c r="BC512" s="139"/>
    </row>
    <row r="513" spans="1:55" s="8" customFormat="1" ht="11.25">
      <c r="A513" s="255" t="s">
        <v>382</v>
      </c>
      <c r="B513" s="246"/>
      <c r="C513" s="266" t="s">
        <v>383</v>
      </c>
      <c r="D513" s="243"/>
      <c r="E513" s="244">
        <v>46000000</v>
      </c>
      <c r="F513" s="106"/>
      <c r="G513" s="244">
        <v>0</v>
      </c>
      <c r="H513" s="244"/>
      <c r="I513" s="244">
        <v>0</v>
      </c>
      <c r="J513" s="85"/>
      <c r="K513" s="244">
        <f>+E513+G513+I513</f>
        <v>46000000</v>
      </c>
      <c r="L513" s="29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139"/>
      <c r="AF513" s="139"/>
      <c r="AG513" s="139"/>
      <c r="AH513" s="139"/>
      <c r="AI513" s="139"/>
      <c r="AJ513" s="139"/>
      <c r="AK513" s="139"/>
      <c r="AL513" s="139"/>
      <c r="AM513" s="139"/>
      <c r="AN513" s="139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  <c r="BC513" s="139"/>
    </row>
    <row r="514" spans="1:55" s="8" customFormat="1" ht="11.25">
      <c r="A514" s="255" t="s">
        <v>199</v>
      </c>
      <c r="B514" s="246"/>
      <c r="C514" s="302" t="s">
        <v>200</v>
      </c>
      <c r="D514" s="243"/>
      <c r="E514" s="244">
        <v>14000000</v>
      </c>
      <c r="F514" s="106"/>
      <c r="G514" s="244">
        <v>0</v>
      </c>
      <c r="H514" s="244"/>
      <c r="I514" s="244">
        <v>0</v>
      </c>
      <c r="J514" s="85"/>
      <c r="K514" s="244">
        <f>+E514+G514+I514</f>
        <v>14000000</v>
      </c>
      <c r="L514" s="29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139"/>
      <c r="AE514" s="139"/>
      <c r="AF514" s="139"/>
      <c r="AG514" s="139"/>
      <c r="AH514" s="139"/>
      <c r="AI514" s="139"/>
      <c r="AJ514" s="139"/>
      <c r="AK514" s="139"/>
      <c r="AL514" s="139"/>
      <c r="AM514" s="139"/>
      <c r="AN514" s="139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  <c r="BC514" s="139"/>
    </row>
    <row r="515" spans="1:55" s="8" customFormat="1" ht="11.25">
      <c r="A515" s="212"/>
      <c r="B515" s="45"/>
      <c r="C515" s="213"/>
      <c r="D515" s="46"/>
      <c r="E515" s="51"/>
      <c r="F515" s="46"/>
      <c r="G515" s="51"/>
      <c r="H515" s="51"/>
      <c r="I515" s="51"/>
      <c r="J515" s="64"/>
      <c r="K515" s="20"/>
      <c r="L515" s="29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  <c r="AD515" s="139"/>
      <c r="AE515" s="139"/>
      <c r="AF515" s="139"/>
      <c r="AG515" s="139"/>
      <c r="AH515" s="139"/>
      <c r="AI515" s="139"/>
      <c r="AJ515" s="139"/>
      <c r="AK515" s="139"/>
      <c r="AL515" s="139"/>
      <c r="AM515" s="139"/>
      <c r="AN515" s="139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  <c r="BC515" s="139"/>
    </row>
    <row r="516" spans="1:12" ht="34.5" customHeight="1">
      <c r="A516" s="349" t="s">
        <v>239</v>
      </c>
      <c r="B516" s="349"/>
      <c r="C516" s="349"/>
      <c r="D516" s="349"/>
      <c r="E516" s="349"/>
      <c r="F516" s="349"/>
      <c r="G516" s="349"/>
      <c r="H516" s="349"/>
      <c r="I516" s="349"/>
      <c r="J516" s="349"/>
      <c r="K516" s="349"/>
      <c r="L516" s="308"/>
    </row>
    <row r="517" spans="1:12" ht="16.5">
      <c r="A517" s="48"/>
      <c r="B517" s="47"/>
      <c r="C517" s="314" t="s">
        <v>240</v>
      </c>
      <c r="D517" s="47"/>
      <c r="E517" s="296"/>
      <c r="F517" s="297"/>
      <c r="G517" s="296"/>
      <c r="H517" s="47"/>
      <c r="I517" s="47"/>
      <c r="J517" s="65"/>
      <c r="K517" s="298"/>
      <c r="L517" s="308"/>
    </row>
    <row r="518" spans="1:12" ht="33.75" customHeight="1">
      <c r="A518" s="349" t="s">
        <v>172</v>
      </c>
      <c r="B518" s="349"/>
      <c r="C518" s="349"/>
      <c r="D518" s="349"/>
      <c r="E518" s="349"/>
      <c r="F518" s="349"/>
      <c r="G518" s="349"/>
      <c r="H518" s="349"/>
      <c r="I518" s="349"/>
      <c r="J518" s="349"/>
      <c r="K518" s="349"/>
      <c r="L518" s="308"/>
    </row>
    <row r="519" spans="1:12" ht="16.5">
      <c r="A519" s="312"/>
      <c r="B519" s="312"/>
      <c r="C519" s="313" t="s">
        <v>20</v>
      </c>
      <c r="D519" s="312"/>
      <c r="E519" s="312"/>
      <c r="F519" s="312"/>
      <c r="G519" s="312"/>
      <c r="H519" s="312"/>
      <c r="I519" s="312"/>
      <c r="J519" s="312"/>
      <c r="K519" s="312"/>
      <c r="L519" s="309"/>
    </row>
    <row r="520" spans="1:12" ht="12.75">
      <c r="A520" s="312"/>
      <c r="B520" s="312"/>
      <c r="C520" s="312"/>
      <c r="D520" s="312"/>
      <c r="E520" s="312"/>
      <c r="F520" s="312"/>
      <c r="G520" s="312"/>
      <c r="H520" s="312"/>
      <c r="I520" s="312"/>
      <c r="J520" s="312"/>
      <c r="K520" s="312"/>
      <c r="L520" s="308"/>
    </row>
    <row r="521" spans="1:12" ht="12.75" customHeight="1">
      <c r="A521" s="312"/>
      <c r="B521" s="312"/>
      <c r="C521" s="312"/>
      <c r="D521" s="312"/>
      <c r="E521" s="312"/>
      <c r="F521" s="312"/>
      <c r="G521" s="312"/>
      <c r="H521" s="312"/>
      <c r="I521" s="312"/>
      <c r="J521" s="312"/>
      <c r="K521" s="312"/>
      <c r="L521" s="308"/>
    </row>
    <row r="522" spans="1:12" ht="12.75">
      <c r="A522" s="312"/>
      <c r="B522" s="312"/>
      <c r="C522" s="312"/>
      <c r="D522" s="312"/>
      <c r="E522" s="312"/>
      <c r="F522" s="312"/>
      <c r="G522" s="312"/>
      <c r="H522" s="312"/>
      <c r="I522" s="312"/>
      <c r="J522" s="312"/>
      <c r="K522" s="312"/>
      <c r="L522" s="308"/>
    </row>
    <row r="523" ht="12.75">
      <c r="G523" s="10"/>
    </row>
    <row r="524" spans="1:11" ht="16.5">
      <c r="A524" s="346" t="s">
        <v>185</v>
      </c>
      <c r="B524" s="346"/>
      <c r="C524" s="346"/>
      <c r="D524" s="346"/>
      <c r="E524" s="346"/>
      <c r="F524" s="346"/>
      <c r="G524" s="346"/>
      <c r="H524" s="346"/>
      <c r="I524" s="346"/>
      <c r="J524" s="346"/>
      <c r="K524" s="346"/>
    </row>
    <row r="525" spans="1:11" ht="16.5">
      <c r="A525" s="315"/>
      <c r="B525" s="315"/>
      <c r="C525" s="315"/>
      <c r="D525" s="315"/>
      <c r="E525" s="315"/>
      <c r="F525" s="315"/>
      <c r="G525" s="315"/>
      <c r="H525" s="315"/>
      <c r="I525" s="315"/>
      <c r="J525" s="315"/>
      <c r="K525" s="315"/>
    </row>
    <row r="526" spans="1:11" ht="16.5">
      <c r="A526" s="315"/>
      <c r="B526" s="315"/>
      <c r="C526" s="315"/>
      <c r="D526" s="315"/>
      <c r="E526" s="315"/>
      <c r="F526" s="315"/>
      <c r="G526" s="315"/>
      <c r="H526" s="315"/>
      <c r="I526" s="315"/>
      <c r="J526" s="315"/>
      <c r="K526" s="315"/>
    </row>
    <row r="527" spans="1:11" ht="16.5">
      <c r="A527" s="315"/>
      <c r="B527" s="315"/>
      <c r="C527" s="315"/>
      <c r="D527" s="315"/>
      <c r="E527" s="315"/>
      <c r="F527" s="315"/>
      <c r="G527" s="315"/>
      <c r="H527" s="315"/>
      <c r="I527" s="315"/>
      <c r="J527" s="315"/>
      <c r="K527" s="315"/>
    </row>
    <row r="531" spans="1:7" ht="15.75">
      <c r="A531" s="316" t="s">
        <v>22</v>
      </c>
      <c r="B531" s="316"/>
      <c r="C531" s="316"/>
      <c r="D531" s="11"/>
      <c r="E531" s="31" t="s">
        <v>23</v>
      </c>
      <c r="F531" s="11"/>
      <c r="G531" s="11"/>
    </row>
    <row r="532" spans="1:7" ht="15">
      <c r="A532" s="11" t="s">
        <v>186</v>
      </c>
      <c r="B532" s="317"/>
      <c r="C532" s="11"/>
      <c r="D532" s="11"/>
      <c r="E532" s="11" t="s">
        <v>187</v>
      </c>
      <c r="F532" s="11"/>
      <c r="G532" s="11"/>
    </row>
  </sheetData>
  <sheetProtection/>
  <mergeCells count="5">
    <mergeCell ref="A524:K524"/>
    <mergeCell ref="A9:K9"/>
    <mergeCell ref="A3:K7"/>
    <mergeCell ref="A518:K518"/>
    <mergeCell ref="A516:K516"/>
  </mergeCells>
  <printOptions horizontalCentered="1"/>
  <pageMargins left="0.2362204724409449" right="0.03937007874015748" top="0.35433070866141736" bottom="0.1968503937007874" header="0" footer="0.2755905511811024"/>
  <pageSetup horizontalDpi="300" verticalDpi="300" orientation="landscape" scale="84" r:id="rId1"/>
  <headerFooter alignWithMargins="0">
    <oddFooter>&amp;R&amp;8&amp;P / &amp;N</oddFooter>
  </headerFooter>
  <rowBreaks count="2" manualBreakCount="2">
    <brk id="235" max="10" man="1"/>
    <brk id="49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4" width="11.421875" style="324" customWidth="1"/>
  </cols>
  <sheetData>
    <row r="2" spans="1:3" ht="12.75">
      <c r="A2" s="324">
        <v>963793</v>
      </c>
      <c r="B2" s="324">
        <f>A2*16/100</f>
        <v>154206.88</v>
      </c>
      <c r="C2" s="324">
        <f>A2+B2</f>
        <v>1117999.88</v>
      </c>
    </row>
    <row r="5" ht="12.75">
      <c r="A5" s="324">
        <v>10</v>
      </c>
    </row>
    <row r="6" spans="1:3" ht="12.75">
      <c r="A6" s="324">
        <v>100</v>
      </c>
      <c r="B6" s="324">
        <f>A6*16/100</f>
        <v>16</v>
      </c>
      <c r="C6" s="324">
        <f>A6+B6</f>
        <v>116</v>
      </c>
    </row>
    <row r="7" spans="1:3" ht="12.75">
      <c r="A7" s="324">
        <v>200</v>
      </c>
      <c r="B7" s="324">
        <f aca="true" t="shared" si="0" ref="B7:B12">A7*16/100</f>
        <v>32</v>
      </c>
      <c r="C7" s="324">
        <f aca="true" t="shared" si="1" ref="C7:C12">A7+B7</f>
        <v>232</v>
      </c>
    </row>
    <row r="8" spans="1:3" ht="12.75">
      <c r="A8" s="324">
        <v>555</v>
      </c>
      <c r="B8" s="324">
        <f t="shared" si="0"/>
        <v>88.8</v>
      </c>
      <c r="C8" s="324">
        <f t="shared" si="1"/>
        <v>643.8</v>
      </c>
    </row>
    <row r="9" spans="1:3" ht="12.75">
      <c r="A9" s="324">
        <v>44444</v>
      </c>
      <c r="B9" s="324">
        <f t="shared" si="0"/>
        <v>7111.04</v>
      </c>
      <c r="C9" s="324">
        <f t="shared" si="1"/>
        <v>51555.04</v>
      </c>
    </row>
    <row r="10" spans="1:3" ht="12.75">
      <c r="A10" s="324">
        <v>5555</v>
      </c>
      <c r="B10" s="324">
        <f t="shared" si="0"/>
        <v>888.8</v>
      </c>
      <c r="C10" s="324">
        <f t="shared" si="1"/>
        <v>6443.8</v>
      </c>
    </row>
    <row r="11" spans="1:3" ht="12.75">
      <c r="A11" s="324">
        <v>5555</v>
      </c>
      <c r="B11" s="324">
        <f t="shared" si="0"/>
        <v>888.8</v>
      </c>
      <c r="C11" s="324">
        <f t="shared" si="1"/>
        <v>6443.8</v>
      </c>
    </row>
    <row r="12" spans="1:3" ht="12.75">
      <c r="A12" s="324">
        <v>5555</v>
      </c>
      <c r="B12" s="324">
        <f t="shared" si="0"/>
        <v>888.8</v>
      </c>
      <c r="C12" s="324">
        <f t="shared" si="1"/>
        <v>6443.8</v>
      </c>
    </row>
    <row r="13" ht="12.75">
      <c r="C13" s="324">
        <f>SUM(C6:C12)</f>
        <v>71878.24</v>
      </c>
    </row>
  </sheetData>
  <sheetProtection/>
  <printOptions/>
  <pageMargins left="0.7" right="0.7" top="0.75" bottom="0.75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F10" sqref="F10"/>
    </sheetView>
  </sheetViews>
  <sheetFormatPr defaultColWidth="11.421875" defaultRowHeight="12.75"/>
  <cols>
    <col min="3" max="3" width="32.00390625" style="0" customWidth="1"/>
  </cols>
  <sheetData>
    <row r="1" spans="1:5" ht="12.75">
      <c r="A1" s="13"/>
      <c r="B1" s="18"/>
      <c r="C1" s="13"/>
      <c r="D1" s="13"/>
      <c r="E1" s="13"/>
    </row>
    <row r="2" spans="1:5" ht="12.75">
      <c r="A2" s="348" t="s">
        <v>19</v>
      </c>
      <c r="B2" s="348"/>
      <c r="C2" s="348"/>
      <c r="D2" s="348"/>
      <c r="E2" s="348"/>
    </row>
    <row r="3" spans="1:5" ht="12.75">
      <c r="A3" s="338"/>
      <c r="B3" s="338"/>
      <c r="C3" s="338"/>
      <c r="D3" s="338"/>
      <c r="E3" s="338"/>
    </row>
    <row r="4" spans="1:5" ht="12.75">
      <c r="A4" s="338"/>
      <c r="B4" s="338"/>
      <c r="C4" s="338"/>
      <c r="D4" s="338"/>
      <c r="E4" s="338"/>
    </row>
    <row r="5" spans="1:5" ht="12.75">
      <c r="A5" s="338"/>
      <c r="B5" s="338"/>
      <c r="C5" s="338"/>
      <c r="D5" s="338"/>
      <c r="E5" s="338"/>
    </row>
    <row r="6" spans="1:5" ht="62.25" customHeight="1">
      <c r="A6" s="338"/>
      <c r="B6" s="338"/>
      <c r="C6" s="338"/>
      <c r="D6" s="338"/>
      <c r="E6" s="338"/>
    </row>
    <row r="7" spans="1:5" ht="12.75">
      <c r="A7" s="15"/>
      <c r="B7" s="16"/>
      <c r="C7" s="13"/>
      <c r="D7" s="17"/>
      <c r="E7" s="17"/>
    </row>
    <row r="8" spans="1:5" ht="14.25">
      <c r="A8" s="347" t="s">
        <v>449</v>
      </c>
      <c r="B8" s="347"/>
      <c r="C8" s="347"/>
      <c r="D8" s="347"/>
      <c r="E8" s="347"/>
    </row>
    <row r="9" spans="1:5" ht="12.75">
      <c r="A9" s="5"/>
      <c r="B9" s="19"/>
      <c r="C9" s="3"/>
      <c r="D9" s="60"/>
      <c r="E9" s="60"/>
    </row>
    <row r="10" spans="1:5" ht="12.75">
      <c r="A10" s="255" t="s">
        <v>755</v>
      </c>
      <c r="B10" s="93"/>
      <c r="C10" s="256" t="s">
        <v>373</v>
      </c>
      <c r="D10" s="258">
        <f>+D11+D17+D26</f>
        <v>58816227</v>
      </c>
      <c r="E10" s="258">
        <f>+E11+E17+E26</f>
        <v>86133455</v>
      </c>
    </row>
    <row r="11" spans="1:5" ht="12.75">
      <c r="A11" s="90" t="s">
        <v>750</v>
      </c>
      <c r="B11" s="93"/>
      <c r="C11" s="87" t="s">
        <v>275</v>
      </c>
      <c r="D11" s="23">
        <f>SUM(D12:D15)</f>
        <v>0</v>
      </c>
      <c r="E11" s="23">
        <f>SUM(E12:E15)</f>
        <v>86133455</v>
      </c>
    </row>
    <row r="12" spans="1:5" ht="22.5">
      <c r="A12" s="105" t="s">
        <v>751</v>
      </c>
      <c r="B12" s="93"/>
      <c r="C12" s="121" t="s">
        <v>260</v>
      </c>
      <c r="D12" s="22">
        <v>0</v>
      </c>
      <c r="E12" s="22">
        <v>15000000</v>
      </c>
    </row>
    <row r="13" spans="1:5" ht="12.75">
      <c r="A13" s="325" t="s">
        <v>752</v>
      </c>
      <c r="B13" s="326"/>
      <c r="C13" s="327" t="s">
        <v>261</v>
      </c>
      <c r="D13" s="328">
        <v>0</v>
      </c>
      <c r="E13" s="328">
        <v>52874000</v>
      </c>
    </row>
    <row r="14" spans="1:5" ht="22.5">
      <c r="A14" s="105" t="s">
        <v>753</v>
      </c>
      <c r="B14" s="93"/>
      <c r="C14" s="122" t="s">
        <v>262</v>
      </c>
      <c r="D14" s="22">
        <v>0</v>
      </c>
      <c r="E14" s="22">
        <v>6259455</v>
      </c>
    </row>
    <row r="15" spans="1:5" ht="22.5">
      <c r="A15" s="105" t="s">
        <v>754</v>
      </c>
      <c r="B15" s="93"/>
      <c r="C15" s="122" t="s">
        <v>256</v>
      </c>
      <c r="D15" s="22">
        <v>0</v>
      </c>
      <c r="E15" s="22">
        <v>12000000</v>
      </c>
    </row>
    <row r="16" spans="1:5" ht="12.75">
      <c r="A16" s="94"/>
      <c r="B16" s="93"/>
      <c r="C16" s="94"/>
      <c r="D16" s="22"/>
      <c r="E16" s="22"/>
    </row>
    <row r="18" spans="1:5" ht="12.75">
      <c r="A18" s="255" t="s">
        <v>619</v>
      </c>
      <c r="B18" s="259"/>
      <c r="C18" s="260" t="s">
        <v>549</v>
      </c>
      <c r="D18" s="258">
        <f>SUM(D19+D24+D30+D36+D40+D49+D53+D57)</f>
        <v>58816227</v>
      </c>
      <c r="E18" s="258">
        <f>SUM(E19+E24+E30+E36+E40+E49+E53+E57)</f>
        <v>144949682</v>
      </c>
    </row>
    <row r="19" spans="1:5" ht="12.75">
      <c r="A19" s="262" t="s">
        <v>620</v>
      </c>
      <c r="B19" s="83"/>
      <c r="C19" s="263" t="s">
        <v>556</v>
      </c>
      <c r="D19" s="55">
        <f>SUM(D20)</f>
        <v>0</v>
      </c>
      <c r="E19" s="55">
        <f>SUM(E20)</f>
        <v>0</v>
      </c>
    </row>
    <row r="20" spans="1:5" ht="12.75">
      <c r="A20" s="233" t="s">
        <v>621</v>
      </c>
      <c r="B20" s="104"/>
      <c r="C20" s="144" t="s">
        <v>106</v>
      </c>
      <c r="D20" s="98">
        <f>SUM(D21:D22)</f>
        <v>0</v>
      </c>
      <c r="E20" s="98">
        <f>SUM(E21:E22)</f>
        <v>0</v>
      </c>
    </row>
    <row r="21" spans="1:5" ht="33.75">
      <c r="A21" s="235" t="s">
        <v>622</v>
      </c>
      <c r="B21" s="104"/>
      <c r="C21" s="145" t="s">
        <v>557</v>
      </c>
      <c r="D21" s="25">
        <v>0</v>
      </c>
      <c r="E21" s="98"/>
    </row>
    <row r="22" spans="1:5" ht="12.75">
      <c r="A22" s="235" t="s">
        <v>623</v>
      </c>
      <c r="B22" s="104"/>
      <c r="C22" s="105" t="s">
        <v>558</v>
      </c>
      <c r="D22" s="25">
        <v>0</v>
      </c>
      <c r="E22" s="98"/>
    </row>
    <row r="23" spans="1:5" ht="12.75">
      <c r="A23" s="235"/>
      <c r="B23" s="104"/>
      <c r="C23" s="105"/>
      <c r="D23" s="25"/>
      <c r="E23" s="98"/>
    </row>
    <row r="24" spans="1:5" ht="12.75">
      <c r="A24" s="262" t="s">
        <v>624</v>
      </c>
      <c r="B24" s="83"/>
      <c r="C24" s="263" t="s">
        <v>275</v>
      </c>
      <c r="D24" s="55">
        <f>SUM(D25:D28)</f>
        <v>58816227</v>
      </c>
      <c r="E24" s="55">
        <f>SUM(E25:E28)</f>
        <v>0</v>
      </c>
    </row>
    <row r="25" spans="1:5" ht="22.5">
      <c r="A25" s="235" t="s">
        <v>625</v>
      </c>
      <c r="B25" s="93"/>
      <c r="C25" s="121" t="s">
        <v>260</v>
      </c>
      <c r="D25" s="22">
        <v>0</v>
      </c>
      <c r="E25" s="22">
        <v>0</v>
      </c>
    </row>
    <row r="26" spans="1:5" ht="12.75">
      <c r="A26" s="325" t="s">
        <v>626</v>
      </c>
      <c r="B26" s="326"/>
      <c r="C26" s="327" t="s">
        <v>261</v>
      </c>
      <c r="D26" s="328">
        <v>58816227</v>
      </c>
      <c r="E26" s="328">
        <v>0</v>
      </c>
    </row>
    <row r="27" spans="1:5" ht="22.5">
      <c r="A27" s="235" t="s">
        <v>627</v>
      </c>
      <c r="B27" s="93"/>
      <c r="C27" s="122" t="s">
        <v>262</v>
      </c>
      <c r="D27" s="22"/>
      <c r="E27" s="22">
        <v>0</v>
      </c>
    </row>
    <row r="28" spans="1:5" ht="22.5">
      <c r="A28" s="235" t="s">
        <v>628</v>
      </c>
      <c r="B28" s="93"/>
      <c r="C28" s="122" t="s">
        <v>567</v>
      </c>
      <c r="D28" s="22">
        <v>0</v>
      </c>
      <c r="E28" s="22">
        <v>0</v>
      </c>
    </row>
    <row r="29" spans="1:5" ht="12.75">
      <c r="A29" s="94"/>
      <c r="B29" s="93"/>
      <c r="C29" s="94"/>
      <c r="D29" s="22"/>
      <c r="E29" s="22"/>
    </row>
    <row r="30" spans="1:5" ht="12.75">
      <c r="A30" s="262"/>
      <c r="B30" s="83"/>
      <c r="C30" s="263" t="s">
        <v>24</v>
      </c>
      <c r="D30" s="55">
        <f>SUM(D31:D34)</f>
        <v>0</v>
      </c>
      <c r="E30" s="55">
        <f>E11+D18</f>
        <v>144949682</v>
      </c>
    </row>
    <row r="31" spans="3:5" ht="12.75">
      <c r="C31" s="350" t="s">
        <v>25</v>
      </c>
      <c r="D31" s="329"/>
      <c r="E31" s="329"/>
    </row>
    <row r="32" spans="3:5" ht="12.75">
      <c r="C32" s="350"/>
      <c r="D32" s="329"/>
      <c r="E32" s="330">
        <f>D26+E13</f>
        <v>111690227</v>
      </c>
    </row>
    <row r="33" spans="3:5" ht="12.75">
      <c r="C33" s="350"/>
      <c r="D33" s="329"/>
      <c r="E33" s="329"/>
    </row>
  </sheetData>
  <sheetProtection/>
  <mergeCells count="3">
    <mergeCell ref="A2:E6"/>
    <mergeCell ref="A8:E8"/>
    <mergeCell ref="C31:C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CONSUELO</dc:creator>
  <cp:keywords/>
  <dc:description/>
  <cp:lastModifiedBy>nohosala</cp:lastModifiedBy>
  <cp:lastPrinted>2012-12-12T17:08:37Z</cp:lastPrinted>
  <dcterms:created xsi:type="dcterms:W3CDTF">2004-10-21T19:20:27Z</dcterms:created>
  <dcterms:modified xsi:type="dcterms:W3CDTF">2013-04-11T23:51:53Z</dcterms:modified>
  <cp:category/>
  <cp:version/>
  <cp:contentType/>
  <cp:contentStatus/>
</cp:coreProperties>
</file>