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48" activeTab="2"/>
  </bookViews>
  <sheets>
    <sheet name="1, Educacion" sheetId="1" r:id="rId1"/>
    <sheet name="2, Salud" sheetId="2" r:id="rId2"/>
    <sheet name="3, Social" sheetId="3" r:id="rId3"/>
    <sheet name="4, Deporte" sheetId="4" r:id="rId4"/>
    <sheet name="5, Cultura" sheetId="5" r:id="rId5"/>
    <sheet name="6, Agricultura" sheetId="6" r:id="rId6"/>
    <sheet name="7, Pecuario" sheetId="7" r:id="rId7"/>
    <sheet name="8, Agroturismo" sheetId="8" r:id="rId8"/>
    <sheet name="9, Vivienda" sheetId="9" r:id="rId9"/>
    <sheet name="10, Acueducto" sheetId="10" r:id="rId10"/>
    <sheet name="11, Alcantarillado" sheetId="11" r:id="rId11"/>
    <sheet name="12, Vertimientos" sheetId="12" r:id="rId12"/>
    <sheet name="13, Residuos solidos" sheetId="13" r:id="rId13"/>
    <sheet name="14, Electrificación" sheetId="14" r:id="rId14"/>
    <sheet name="15, Medio Ambiente" sheetId="15" r:id="rId15"/>
    <sheet name="16, SIGAM" sheetId="16" r:id="rId16"/>
    <sheet name="17, Educ. Ambiental" sheetId="17" r:id="rId17"/>
    <sheet name="18, Desastres" sheetId="18" r:id="rId18"/>
    <sheet name="19, Plan de movilidad" sheetId="19" r:id="rId19"/>
    <sheet name="20, Vías urbanas" sheetId="20" r:id="rId20"/>
    <sheet name="21, Vías rurales" sheetId="21" r:id="rId21"/>
    <sheet name="22, Seguridad" sheetId="22" r:id="rId22"/>
    <sheet name="23, Convivencia" sheetId="23" r:id="rId23"/>
    <sheet name="24, Gobierno" sheetId="24" r:id="rId24"/>
    <sheet name="25, San Juan en linea" sheetId="25" r:id="rId25"/>
  </sheets>
  <definedNames>
    <definedName name="_xlnm.Print_Area" localSheetId="0">'1, Educacion'!$A$1:$Q$161</definedName>
    <definedName name="_xlnm.Print_Area" localSheetId="10">'11, Alcantarillado'!$A$1:$Q$65</definedName>
    <definedName name="_xlnm.Print_Area" localSheetId="14">'15, Medio Ambiente'!$A$1:$Q$70</definedName>
    <definedName name="_xlnm.Print_Area" localSheetId="15">'16, SIGAM'!$A$1:$Q$37</definedName>
    <definedName name="_xlnm.Print_Area" localSheetId="16">'17, Educ. Ambiental'!$A$1:$Q$34</definedName>
    <definedName name="_xlnm.Print_Area" localSheetId="1">'2, Salud'!$A$1:$Q$45</definedName>
    <definedName name="_xlnm.Print_Area" localSheetId="20">'21, Vías rurales'!$A$1:$Q$68</definedName>
    <definedName name="_xlnm.Print_Area" localSheetId="2">'3, Social'!$A$1:$Q$56</definedName>
    <definedName name="_xlnm.Print_Area" localSheetId="3">'4, Deporte'!$A$1:$Q$60</definedName>
    <definedName name="_xlnm.Print_Area" localSheetId="5">'6, Agricultura'!$A$1:$Q$40</definedName>
    <definedName name="_xlnm.Print_Area" localSheetId="7">'8, Agroturismo'!$A$1:$Q$82</definedName>
  </definedNames>
  <calcPr fullCalcOnLoad="1"/>
</workbook>
</file>

<file path=xl/sharedStrings.xml><?xml version="1.0" encoding="utf-8"?>
<sst xmlns="http://schemas.openxmlformats.org/spreadsheetml/2006/main" count="1563" uniqueCount="472">
  <si>
    <t>PLAN DE MODERNIZACIÓN ADMINISTRATIVA Y FISCAL</t>
  </si>
  <si>
    <t>CONSTRUCCIÓN, FUNCIONAMIENTO Y MANTENIMIENTO DE PLANTAS DE TRATAMIENTO DE AGUA POTABLE</t>
  </si>
  <si>
    <t>AMPLIACIÓN DE LA COBERTURA DE ACUEDUCTO EN EL MUNICIPIO EN UN 10% , DE 5677 A 6623 HABITANTES</t>
  </si>
  <si>
    <t>AMPLIACIÓN DE LA COBERTURA DE ALCANTARILLADO EN UN 10% DE LA POBLACIÓN, DE 4352 A 5299 HABITANTES</t>
  </si>
  <si>
    <t xml:space="preserve">TRATAMIENTO DEL 29% DE LOS VERTIMIENTOS MUNICIPALES, 118.540 M3 DE AGUAS RESIDUALES TRATADAS              </t>
  </si>
  <si>
    <t xml:space="preserve">TRATAR LOS RESIDUOS SÓLIDOS DEL 53% DE LA POBLACIÓN DEL MUNICIPIO, 4991 HABITANTES </t>
  </si>
  <si>
    <t>Ampliación del servicio de energía eléctrica a viviendas del sector rural.</t>
  </si>
  <si>
    <t>34 nuevas viviendas con servicio de energía eléctrica para el 2008.</t>
  </si>
  <si>
    <t>Mantenimiento de las 3 sistemas de alumbrado público (San Nicolás, Cambao y Cabecera) para el 2008.</t>
  </si>
  <si>
    <t>Ampliar el cubrimiento del servicio de energía eléctrica en los sectores urbano y rural del Municipio.</t>
  </si>
  <si>
    <t>Oficina Asesora de Planeación Municipal, Oficina de Servicios Públicos, UMATA, Tesorería General, Alcaldesa Municipal</t>
  </si>
  <si>
    <t xml:space="preserve">PROTECCIÓN DEL 3,4% DE LAS ZONAS DE IMPORTANCIA HÍDRICA DEL MUNICIPIO CORRESPONDIENTE A 135 HECTÁREAS   </t>
  </si>
  <si>
    <t xml:space="preserve">SISTEMA DEPARTAMENTAL DE EVALUACIÓN A LA GESTIÓN MUNICIPAL </t>
  </si>
  <si>
    <t>FORMATO DAPC  No 2</t>
  </si>
  <si>
    <t xml:space="preserve">FUENTES DE RECURSOS DE INVERSIÓN EN EL PRESENTE AÑO </t>
  </si>
  <si>
    <t xml:space="preserve">OBSERVACIONES </t>
  </si>
  <si>
    <t>No</t>
  </si>
  <si>
    <t xml:space="preserve">NOMBRE DEL PROYECTO </t>
  </si>
  <si>
    <t>SGP</t>
  </si>
  <si>
    <t>PROPIOS</t>
  </si>
  <si>
    <t>OTROS</t>
  </si>
  <si>
    <t>TOTAL PROGRAMA</t>
  </si>
  <si>
    <t>(En miles de pesos)</t>
  </si>
  <si>
    <t>META ANUALIZADA</t>
  </si>
  <si>
    <t>DEPARTAMENTO: CUNDINAMARCA</t>
  </si>
  <si>
    <t>SECRETARÍA O DEPENDENCIA MUNICIPAL: OFICINA ASESORA DE PLANEACIÓN MUNICIPAL</t>
  </si>
  <si>
    <t>SECTOR: EDUCACIÓN</t>
  </si>
  <si>
    <t>PROGRAMA: EDUCACIÓN PARA TODOS</t>
  </si>
  <si>
    <t>REGALÍAS</t>
  </si>
  <si>
    <t>CRÉDITO</t>
  </si>
  <si>
    <t>TOTAL PROGRAMADO</t>
  </si>
  <si>
    <t>TOTAL EJECUTADO</t>
  </si>
  <si>
    <t xml:space="preserve">PROYECTOS Y SUS ACCIONES </t>
  </si>
  <si>
    <t>REPUBLICA DE COLOMBIA</t>
  </si>
  <si>
    <t>%  DE LOGRO DE AVANCE DE RESULTADO</t>
  </si>
  <si>
    <t>1.</t>
  </si>
  <si>
    <t>1.1</t>
  </si>
  <si>
    <t>1.2</t>
  </si>
  <si>
    <t>1.3</t>
  </si>
  <si>
    <t>2.</t>
  </si>
  <si>
    <t>2.1</t>
  </si>
  <si>
    <t>3.</t>
  </si>
  <si>
    <t>3.1</t>
  </si>
  <si>
    <t>4.</t>
  </si>
  <si>
    <t>4.1</t>
  </si>
  <si>
    <t>5 instituciones educativas y 2270 niños beneficiados.</t>
  </si>
  <si>
    <t>5.1</t>
  </si>
  <si>
    <t>NACIONAL</t>
  </si>
  <si>
    <t>DEPARTAMENTAL</t>
  </si>
  <si>
    <t>RESPONSABLE</t>
  </si>
  <si>
    <t>Incrementar al 95% la cobertura educativa del Municipio para el año 2011.</t>
  </si>
  <si>
    <t>MUNICIPIO Y CÓDIGO DANE: SAN JUAN DE RIOSECO (25662)</t>
  </si>
  <si>
    <t>EJE / ÁREA/ DIMENSIÓN: SAN JUAN DE RIOSECO CON EQUIDAD SOCIAL</t>
  </si>
  <si>
    <t xml:space="preserve">META DEL CUATRIENIO PARA EL PERIODO DE GOBIERNO: </t>
  </si>
  <si>
    <t>META FÍSICA</t>
  </si>
  <si>
    <t>AVANCE FÍSICO       A LA FECHA</t>
  </si>
  <si>
    <t>% DE AVANCE FÍSICO                          A LA FECHA</t>
  </si>
  <si>
    <t>SECTOR: SALUD</t>
  </si>
  <si>
    <t>6.1</t>
  </si>
  <si>
    <t>PROGRAMA: SALUD PARA TODOS</t>
  </si>
  <si>
    <t>Implementación de programas de calidad educativa y  tecnologías de la información y la comunicación (TIC's).</t>
  </si>
  <si>
    <t>ATENCIÓN CON CALIDAD Y EFICACIA PARA EL SANJUANERO</t>
  </si>
  <si>
    <t>Ampliar la cobertura en salud en el Municipio al 80%</t>
  </si>
  <si>
    <t>PROGRAMA: EDUCACIÓN MODERNA Y DE CALIDAD</t>
  </si>
  <si>
    <t>EDUCACIÓN MODERNA Y DE CALIDAD</t>
  </si>
  <si>
    <t>200 egresados de cursos de formación empresarial y de emprendimiento.</t>
  </si>
  <si>
    <t>5 instituciones educativas y 2270 estudiantes beneficiados con programas de calidad educativa y tecnologías de la información y la comunicación.</t>
  </si>
  <si>
    <t>PROGRAMA: SAN JUAN CON PROTECCIÓN SOCIAL</t>
  </si>
  <si>
    <t>CENTRO DE VIDA SENSORIAL</t>
  </si>
  <si>
    <t>LA NIÑEZ Y LA MUJER ESTÁ PRIMERO</t>
  </si>
  <si>
    <t>ATENCIÓN AL ADULTO MAYOR</t>
  </si>
  <si>
    <t>ATENCIÓN DE LA POBLACIÓN DESPLAZADA DEL MUNICIPIO</t>
  </si>
  <si>
    <t>Municipio - Minprotección - Acción Social</t>
  </si>
  <si>
    <t>SECTOR: DEPORTE</t>
  </si>
  <si>
    <t>PROGRAMA: DEPORTE, RECREACIÓN Y SANO ESPARCIMIENTO PARA TODOS</t>
  </si>
  <si>
    <t>Atención de la población vulnerable de Municipio.</t>
  </si>
  <si>
    <t>MEJORAMIENTO Y MANTENIMIENTO DE CAMPOS Y ESCENARIOS DEPORTIVOS</t>
  </si>
  <si>
    <t>CONSTRUCCIÓN DE NUEVOS ESCENARIOS DEPORTIVOS</t>
  </si>
  <si>
    <t>EVENTOS DEPORTIVOS INTERVEREDALES E INTERMUNICIPALES</t>
  </si>
  <si>
    <t xml:space="preserve">5. </t>
  </si>
  <si>
    <t xml:space="preserve">6. </t>
  </si>
  <si>
    <t>DEPORTE AL CAMPO</t>
  </si>
  <si>
    <t>DOTACIÓN DE ESCENARIOS E IMPLEMENTACIÓN DEPORTIVA</t>
  </si>
  <si>
    <t>SECTOR: CULTURA</t>
  </si>
  <si>
    <t>CREACIÓN Y FUNCIONAMIENTO DE ESCUELAS DE FORMACIÓN ARTÍSTICA, CULTURAL Y MUSICAL</t>
  </si>
  <si>
    <t>PATROCINIO Y REALIZACIÓN DE EVENTOS CULTURALES, ARTÍSTICOS, MUSICALES Y TRADICIONALES</t>
  </si>
  <si>
    <t>PROTECCIÓN Y MANTENIMIENTO DEL PATRIMONIO CULTURAL DEL MUNICIPIO</t>
  </si>
  <si>
    <t>DOTACIÓN DE ESCENARIOS E IMPLEMENTACIÓN ARTÍSTICA Y CULTURAL</t>
  </si>
  <si>
    <t>EJE / ÁREA/ DIMENSIÓN: DESARROLLO ECONÓMICO Y PRODUCTIVO</t>
  </si>
  <si>
    <t>SECTOR: AGRÍCOLA</t>
  </si>
  <si>
    <t>Cubrimiento del 70% de los productores del Municipio con proyectos de fortalecimiento del campo.</t>
  </si>
  <si>
    <t>PLAN INTEGRAL DE RENOVACIÓN CAFETERA</t>
  </si>
  <si>
    <t>JARDÍN CLONAL Y REFORESTACIÓN CON CAUCHO</t>
  </si>
  <si>
    <t>Creación y funcionamiento del jardín clonal de caucho para incentivar su plantación.</t>
  </si>
  <si>
    <t>ASISTENCIA TÉCNICA PARA EL PEQUEÑO AGRICULTOR</t>
  </si>
  <si>
    <t>Realización de jornadas de asistencia técnica para el pequeño productor.</t>
  </si>
  <si>
    <t>SECTOR: PECUARIO</t>
  </si>
  <si>
    <t>SANIDAD ANIMAL</t>
  </si>
  <si>
    <t>SECTOR: AGROTURISMO</t>
  </si>
  <si>
    <t>12 seleccionadas y beneficiadas con el programa.</t>
  </si>
  <si>
    <t>SECTOR: VIVIENDA</t>
  </si>
  <si>
    <t>EJE / ÁREA/ DIMENSIÓN: VIVIENDA DIGNA, SANEAMIENTO BÁSICO Y SERVICIOS PÚBLICOS</t>
  </si>
  <si>
    <t>PROGRAMA: FOMENTO AL MEJORAMIENTO DE LAS VIVIENDA PARA LAS FAMILIAS MENOS FAVORECIDAS</t>
  </si>
  <si>
    <t>Construcción de unidades sanitarias para el sector rural del Municipio.</t>
  </si>
  <si>
    <t xml:space="preserve"> AGUA AL ALCANCE DEL CONSUMO DOMÉSTICO</t>
  </si>
  <si>
    <t>ASIGNACIÓN DE SUBSIDIOS PARA PROYECTOS DE VIS</t>
  </si>
  <si>
    <t>ASIGNACIÓN DE SUBSIDIOS PARA EL PROYECTO DE VIS CAMBAO</t>
  </si>
  <si>
    <t>SECTOR: AGUA POTABLE Y SANEAMIENTO BÁSICO</t>
  </si>
  <si>
    <t>PROGRAMA: MEJORAMIENTO COBERTURA Y PRESTACIÓN SERVICIOS DE ACUEDUCTO Y ALCANTARILLADO</t>
  </si>
  <si>
    <t>CONSTRUCCIÓN DE SISTEMAS DE ACUEDUCTO</t>
  </si>
  <si>
    <t>Construcción de nuevos sistemas de acueducto para el sector rural.</t>
  </si>
  <si>
    <t>REHABILITACIÓN Y MANTENIMIENTO DE ACUEDUCTOS VEREDALES Y MUNICIPALES</t>
  </si>
  <si>
    <t>VINCULACIÓN DEL MUNICIPIO AL PLAN DEPARTAMENTAL DE AGUA Y SANEAMIENTO</t>
  </si>
  <si>
    <t>PROGRAMA: PLANES MAESTROS DE ACUEDUCTO Y ALCANTARILLADO</t>
  </si>
  <si>
    <t>CONSTRUCCIÓN DE SISTEMAS DE ALCANTARILLADO SANITARIO</t>
  </si>
  <si>
    <t>CONSTRUCCIÓN DE SISTEMAS DE ALCANTARILLADO PLUVIAL</t>
  </si>
  <si>
    <t>Construcción de nuevas redes de alcantarillado pluvial.</t>
  </si>
  <si>
    <t>REHABILITACIÓN  Y MANTENIMIENTO DE SISTEMAS DE ALCANTARILLADO SANITARIO Y PLUVIAL</t>
  </si>
  <si>
    <t>PLAN DE SANEAMIENTO Y MANEJO DE VERTIMIENTOS</t>
  </si>
  <si>
    <t>Formular e implementar el Plan de Saneamiento y Manejo de Vertimientos - PSMV.</t>
  </si>
  <si>
    <t>Construcción de PTAR's.</t>
  </si>
  <si>
    <t>PROGRAMA: MANEJO DE VERTIMIENTOS MUNICIPALES</t>
  </si>
  <si>
    <t>PLAN DE GESTIÓN DE RESIDUOS SÓLIDOS PGIRS</t>
  </si>
  <si>
    <t>Recolección manejo y disposición final de residuos sólidos.</t>
  </si>
  <si>
    <t>SECTOR: REDES ELÉCTRICAS</t>
  </si>
  <si>
    <t>PROGRAMA: ENERGÍA ELÉCTRICA PARA TODOS</t>
  </si>
  <si>
    <t>MANTENIMIENTO Y AMPLIACIÓN DEL ALUMBRADO PÚBLICO</t>
  </si>
  <si>
    <t>MANTENIMIENTO Y AMPLIACIÓN DE LAS REDES DE ELECTRIFICACIÓN RURAL</t>
  </si>
  <si>
    <t>ASIGNACIÓN DE SUBSIDIOS DE VIS EN MODALIDAD VIVIENDA SALUDABLE</t>
  </si>
  <si>
    <t>EJE / ÁREA/ DIMENSIÓN: RECURSOS NATURALES Y TERRITORIO</t>
  </si>
  <si>
    <t>SECTOR: MEDIO AMBIENTE</t>
  </si>
  <si>
    <t>PROGRAMA: PROTECCIÓN DE FUENTES HÍDRICAS ABASTECEDORAS DE ACUEDUCTOS VEREDALES Y MUNICIPALES</t>
  </si>
  <si>
    <t>ADQUISICIÓN DE PREDIOS DE IMPORTANCIA HÍDRICA</t>
  </si>
  <si>
    <t>ESTABLECIMIENTO DE PLANTACIONES FORESTALES PROTECTORAS</t>
  </si>
  <si>
    <t>Reforestación de 20 hectáreas localizadas en ecosistemas estratégicos y de importancia hídrica.</t>
  </si>
  <si>
    <t>PROGRAMA: FORMULACIÓN E IMPLEMENTACIÓN DEL SISTEMA DE GESTIÓN AMBIENTAL MUNICIPAL SIGAM</t>
  </si>
  <si>
    <t>Formulación e implementación del Sistema de Gestión Ambiental Municipal.</t>
  </si>
  <si>
    <t>SIGAM</t>
  </si>
  <si>
    <t>SISTEMA DE MONITOREO DE LA CALIDAD AMBIENTAL MUNICIPAL</t>
  </si>
  <si>
    <t>Implementación de sistemas de monitoreo de la calidad ambiental municipal.</t>
  </si>
  <si>
    <t>PROCEDAS</t>
  </si>
  <si>
    <t>CIDEA</t>
  </si>
  <si>
    <t xml:space="preserve">Formulación y ejecución de PROCEDAS - Proyectos Ciudadanos de Educación Ambiental. </t>
  </si>
  <si>
    <t>Funcionamiento del Comité interinstitucional de Educación Ambiental CIDEA</t>
  </si>
  <si>
    <t>ADECUACIÓN Y REUBICACIÓN DE VIVIENDAS URBANAS Y RURALES ESTABLECIDAS EN ZONAS DE ALTO RIESGO</t>
  </si>
  <si>
    <t>PLAN LOCAL DE EMERGENCIAS Y CONTINGENCIAS</t>
  </si>
  <si>
    <t>Adecuación y/o reubicación de viviendas y edificaciones urbanas y rurales  localizadas en zonas de alto riesgo.</t>
  </si>
  <si>
    <t>DOTACIÓN DE ORGANISMOS VOLUNTARIOS DE SOCORRO  DE SAN JUAN DE RIOSECO</t>
  </si>
  <si>
    <t>Formulación e implementación del Plan Local de Emergencias y Contingencias.</t>
  </si>
  <si>
    <t>Un Plan Local de Emergencias y Contingencias Formulado y Establecido.</t>
  </si>
  <si>
    <t xml:space="preserve">CAPACITACIÓN DE CUERPOS DE SOCORRO    </t>
  </si>
  <si>
    <t>Capacitación de los cuerpos de socorro del municipio.</t>
  </si>
  <si>
    <t>PROGRAMA: EDUCACIÓN AMBIENTAL</t>
  </si>
  <si>
    <t>SECTOR: PREVENCIÓN Y ATENCIÓN DE DESASTRES</t>
  </si>
  <si>
    <t>PROGRAMA: PREVENCIÓN Y ATENCIÓN DE DESASTRES NATURALES EN EL MUNICIPIO</t>
  </si>
  <si>
    <t>SECTOR: VÍAS</t>
  </si>
  <si>
    <t>PROGRAMA: PLAN DE MOVILIDAD VIAL DE SAN JUAN DE RIOSECO</t>
  </si>
  <si>
    <t>FORMULACIÓN E IMPLEMENTACIÓN DEL PLAN DE MOVILIDAD VIAL DE SAN JUAN DE RIOSECO</t>
  </si>
  <si>
    <t>Señalización vías urbanas del Municipio.</t>
  </si>
  <si>
    <t>Señalización vías rurales del Municipio.</t>
  </si>
  <si>
    <t>Formulación y establecimiento del Plan de Movilidad Vial.</t>
  </si>
  <si>
    <t>MEJORAMIENTO, PAVIMENTACIÓN Y MANTENIMIENTO DE VÍAS URBANAS</t>
  </si>
  <si>
    <t>PROGRAMA: MEJORAMIENTO Y MANTENIMIENTO DE LAS VÍAS RURALES DEL MUNICIPIO</t>
  </si>
  <si>
    <t>PROGRAMA: PAVIMENTACIÓN Y MANTENIMIENTO DE LAS VÍAS URBANAS DEL MUNICIPIO</t>
  </si>
  <si>
    <t>MEJORAMIENTO Y MANTENIMIENTO DE VÍAS RURALES</t>
  </si>
  <si>
    <t>APERTURA DE NUEVAS VÍAS RURALES</t>
  </si>
  <si>
    <t>Mejoramiento y mantenimiento del 70% de las vías rurales del Municipio.</t>
  </si>
  <si>
    <t>EJE / ÁREA/ DIMENSIÓN: INFRAESTRUCTURA Y CONECTIVIDAD</t>
  </si>
  <si>
    <t>EJE / ÁREA/ DIMENSIÓN: SEGURIDAD Y CONVIVENCIA</t>
  </si>
  <si>
    <t>SECTOR: SEGURIDAD</t>
  </si>
  <si>
    <t>REALIZACIÓN DE JORNADAS CÍVICO - POLICIALES DE SEGURIDAD Y CONVIVENCIA</t>
  </si>
  <si>
    <t>FORTALECIMIENTO DE LA SEGURIDAD Y LA CONVIVENCIA</t>
  </si>
  <si>
    <t>Mejorar las condiciones de seguridad, bienestar y convivencia en las áreas urbanas y rurales del Municipio.</t>
  </si>
  <si>
    <t>EJE / ÁREA/ DIMENSIÓN: GOBIERNO Y EFICIENCIA INSTITUCIONAL</t>
  </si>
  <si>
    <t>SECTOR: GOBIERNO</t>
  </si>
  <si>
    <t>CAPACITACIÓN DEL PERSONAL ADMINISTRATIVO</t>
  </si>
  <si>
    <t>MODELO ESTÁNDAR DE CONTROL INTERNO</t>
  </si>
  <si>
    <t>Implementación, certificación y funcionamiento del Sistema de Control Interno.</t>
  </si>
  <si>
    <t>SISTEMA DE GESTIÓN DE LA CALIDAD</t>
  </si>
  <si>
    <t>Implementación, certificación y funcionamiento del Sistema de Gestión de la Calidad.</t>
  </si>
  <si>
    <t>REVISIÓN, AJUSTE Y ADOPCIÓN DEL ESQUEMA DE ORDENAMIENTO TERRITORIAL DEL MUNICIPIO</t>
  </si>
  <si>
    <t>Revisión y ajuste del EOT del Municipio.</t>
  </si>
  <si>
    <t>PROMOCIÓN Y DESARROLLO DE ORGANIZACIONES</t>
  </si>
  <si>
    <t>Apoyo a las organizaciones y/o asociaciones legalmente constituidas del Municipio.</t>
  </si>
  <si>
    <t>7.</t>
  </si>
  <si>
    <t>CONSEJO TERRITORIAL DE PLANEACIÓN</t>
  </si>
  <si>
    <t>Apoyo al Consejo Territorial de Planeación.</t>
  </si>
  <si>
    <t>MEJORAMIENTO Y MANTENIMIENTO DE  INSTALACIONES LOCATIVAS DEL MUNICIPIO</t>
  </si>
  <si>
    <t>8.</t>
  </si>
  <si>
    <t>PROGRAMA: CONVIVENCIA</t>
  </si>
  <si>
    <t xml:space="preserve">CREACIÓN Y FUNCIONAMIENTO DE LA COMISARÍA DE FAMILIA                                                       </t>
  </si>
  <si>
    <t>Creación y funcionamiento de la comisaría de familia.</t>
  </si>
  <si>
    <t xml:space="preserve">PLATAFORMA TECNOLOGICA </t>
  </si>
  <si>
    <t>MODERNIZACIÓN INFORMÁTICA</t>
  </si>
  <si>
    <t>Modernización y actualización de procesos y procedimientos de la gestión administrativa.</t>
  </si>
  <si>
    <t>REHABILITACIÓN, MEJORAMIENTO Y MANTENIMIENTO DE PUENTES</t>
  </si>
  <si>
    <t>RENDICIÓN DE CUENTAS</t>
  </si>
  <si>
    <t>FORMACIÓN EMPRESARIAL PARA EL EMPRENDIMIENTO (200 EGRESADOS AL AÑO DE CURSOS DE FORMACIÓN DEL SENA Y/U OTRAS INSTITUCIONES)</t>
  </si>
  <si>
    <t>Municipio -SENA</t>
  </si>
  <si>
    <t>1. I.E.D. Lagunitas.</t>
  </si>
  <si>
    <t>2. I.E.D. San Juan de Rioseco.</t>
  </si>
  <si>
    <t>3. I.E.D. Diego Uribe Vargas.</t>
  </si>
  <si>
    <t>4. I.E.D. Santa Teresa.</t>
  </si>
  <si>
    <t>5. I.E.D. San Nicolás.</t>
  </si>
  <si>
    <t>Suministro de equipos por parte del Programa Computadores para Educar para las Instituciones Educativas de San Juan de Rioseco:</t>
  </si>
  <si>
    <t>Secretaría de General y de Gobierno, Oficina Asesora de Planeación Municipal, Tesorería General, Alcaldesa Municipal</t>
  </si>
  <si>
    <t>Secretaría de General y de Gobierno, Oficina de Desarrollo Social, Tesorería General, Alcaldesa Municipal</t>
  </si>
  <si>
    <t>Secretaría de General y de Gobierno, Tesorería General, Alcaldesa Municipal</t>
  </si>
  <si>
    <t>PROGRAMA: FORMACIÓN PARA EL EMPRENDIMIENTO</t>
  </si>
  <si>
    <t>SALUD AL CAMPO (REALIZACIÓN DE BRIGADAS DE SALUD AL CAMPO)</t>
  </si>
  <si>
    <t>MEJORAMIENTO DE PLANTAS FÍSICAS DE SEDES EDUCATIVAS ACTIVAS</t>
  </si>
  <si>
    <t>CONSTRUCCIÓN DE NUEVAS AULAS EDUCATIVAS (METROS CUADRADOS)</t>
  </si>
  <si>
    <t>ALIMENTACIÓN ESCOLAR DE CALIDAD (AUMENTO DE CUPOS DE ALIMENTACIÓN ESCOLAR)</t>
  </si>
  <si>
    <t>TRANSPORTE ESCOLAR EFICIENTE (AUMENTO DE CUPOS DE TRANSPORTE ESCOLAR)</t>
  </si>
  <si>
    <t>PRIMERO MIS VACUNAS (AMPLIAR LOS NIÑOS CON EL ESQUEMA COMPLETO DE VANUCACIÓN)</t>
  </si>
  <si>
    <t>Atención de personas discapacitadas en el centro de vida sensorial.</t>
  </si>
  <si>
    <t xml:space="preserve">ATENDER AL 12% DE LA POBLACIÓN DEL MUNICIPIO,1135 PERSONAS QUE SE ENCUENTRA EN SITUACIÓN DE VULNERABILIDAD  </t>
  </si>
  <si>
    <t xml:space="preserve">Atención de 550 adultos mayores al año </t>
  </si>
  <si>
    <t xml:space="preserve">BENEFICIAR AL 40% DE LA POBLACIÓN DEL MUNICIPIO, 3785 HABITANTES CON PROYECTOS DE RECREACIÓN, ACTIVIDAD FÍSICA Y DEPORTIVA </t>
  </si>
  <si>
    <t>Oficina de Desarrollo Social,  Oficina de Deporte y Cultura, Tesorería General, Alcaldesa Municipal</t>
  </si>
  <si>
    <t>CREACIÓN Y FUNCIONAMIENTO DE ESCUELAS DE FORMACIÓN DEPORTIVA</t>
  </si>
  <si>
    <t>Visitas de Instrucción deportiva en escuelas rurales del municipio.</t>
  </si>
  <si>
    <t>BENEFICIAR AL 40% DE LA POBLACIÓN DEL MUNICIPIO, 3785 HABITANTES CON PROYECTOS CULTURALES</t>
  </si>
  <si>
    <t>Cubrimiento del 85% de los productores pecuarios del Municipio.</t>
  </si>
  <si>
    <t>ASISTENCIA TÉCNICA PARA EL MEJORAMIENTO DE LA GANADERÍA - ASISTEGAN</t>
  </si>
  <si>
    <t>Visitas de asistencia técnica a fincas ganaderas.</t>
  </si>
  <si>
    <t>Mejoramiento de vivienda a través del banco de materiales.</t>
  </si>
  <si>
    <t xml:space="preserve">MEJORAMIENTO DE LAS CONDICIONES FÍSICAS DE 315 VIVIENDAS DEL MUNICIPIO                         </t>
  </si>
  <si>
    <t>Suministro de tanques para el almacenamiento de agua para consumo doméstico en el sector rural.</t>
  </si>
  <si>
    <t>Reforestación  de predios localizadas en ecosistemas estratégicos y de importancia hídrica.</t>
  </si>
  <si>
    <t>Realización de jornadas de dotación de organismos y cuerpos de socorro del Municipio.</t>
  </si>
  <si>
    <t>Oficina Asesora de Planeación Municipal, Secretaría General y de Gobierno, CLOPAD, UMATA, Tesorería General, Alcaldesa Municipal</t>
  </si>
  <si>
    <t>Dotación de organismos voluntarios de socorro (Bomberos).</t>
  </si>
  <si>
    <t>Oficina Asesora de Planeación Municipal, Secretaría General y de Gobierno,  Tesorería General, Alcaldesa Municipal</t>
  </si>
  <si>
    <t xml:space="preserve">MEJORAR LA MOVILIDAD VIAL DE LAS 3 ÁREAS URBANAS DEL MUNICIPIO    </t>
  </si>
  <si>
    <t>Mejoramiento y pavimentación de la malla vial urbana (M2).</t>
  </si>
  <si>
    <t>Secretaría General y de Gobierno,  Tesorería General, Alcaldesa Municipal</t>
  </si>
  <si>
    <t>Secretaría General y de Gobierno, Secretaría de Familia,  Tesorería General, Alcaldesa Municipal</t>
  </si>
  <si>
    <t>Un Plan de reestructuración administrativo y fiscal.</t>
  </si>
  <si>
    <t xml:space="preserve">Hoja No. 01 de 27 </t>
  </si>
  <si>
    <t xml:space="preserve">Hoja No. 02 de 27 </t>
  </si>
  <si>
    <t>SECTOR: PROTECCIÓN SOCIAL</t>
  </si>
  <si>
    <t xml:space="preserve">Hoja No. 06 de 27 </t>
  </si>
  <si>
    <t xml:space="preserve">Hoja No. 07 de 27 </t>
  </si>
  <si>
    <t>PROGRAMA: ARTE, MÚSICA Y CULTURA PARA TODOS</t>
  </si>
  <si>
    <t xml:space="preserve">Hoja No. 08 de 27 </t>
  </si>
  <si>
    <t>PROGRAMA: FORTALECIMIENTO DE LA AGRICULTURA</t>
  </si>
  <si>
    <t>Renovación de plantaciones de café, asignación subsidios para la adquisición de almácigos.</t>
  </si>
  <si>
    <t>UMATA MUNICIPAL, Tesorería General, Alcaldesa Municipal</t>
  </si>
  <si>
    <t>PROYECTOS PRODUCTIVOS Y SEGURIDAD ALIMENTARÍA PARA LA POBLACIÓN CAMPESINA</t>
  </si>
  <si>
    <t xml:space="preserve">Hoja No. 09 de 27 </t>
  </si>
  <si>
    <t xml:space="preserve">PROGRAMA: MEJORAMIENTO Y CONTROL SANITARIO DE LA GANADERÍA Y OTRAS ESPECIES </t>
  </si>
  <si>
    <t>ASISTENCIA TÉCNICA DE FINCAS GANADERAS</t>
  </si>
  <si>
    <t xml:space="preserve">Hoja No. 10 de 27 </t>
  </si>
  <si>
    <t>PROGRAMA: FOMENTO DEL AGROTURISMO</t>
  </si>
  <si>
    <t xml:space="preserve">Hoja No. 11 de 27 </t>
  </si>
  <si>
    <t>MEJORAMIENTO DE VIVIENDA A TRAVÉS DE BANCO DE MATERIALES</t>
  </si>
  <si>
    <t>Oficina Asesora de Planeación Municipal Tesorería General, Alcaldesa Municipal</t>
  </si>
  <si>
    <t xml:space="preserve">CONSTRUCCIÓN DE UNIDADES SANITARIAS PARA LAS VIVIENDAS DEL SECTOR RURAL </t>
  </si>
  <si>
    <t>Asignación de subsidios de vivienda en la modalidad vivienda saludable.</t>
  </si>
  <si>
    <t xml:space="preserve">Hoja No. 12 de 27 </t>
  </si>
  <si>
    <t xml:space="preserve">Hoja No. 13 de 27 </t>
  </si>
  <si>
    <t xml:space="preserve">Hoja No. 14 de 27 </t>
  </si>
  <si>
    <t xml:space="preserve">Hoja No. 15 de 27 </t>
  </si>
  <si>
    <t xml:space="preserve">Hoja No. 16 de 27 </t>
  </si>
  <si>
    <t xml:space="preserve">Hoja No. 17 de 27 </t>
  </si>
  <si>
    <t xml:space="preserve">Hoja No. 18 de 27 </t>
  </si>
  <si>
    <t xml:space="preserve">Hoja No. 19 de 27 </t>
  </si>
  <si>
    <t xml:space="preserve">Hoja No. 20 de 27 </t>
  </si>
  <si>
    <t xml:space="preserve">Hoja No. 21 de 27 </t>
  </si>
  <si>
    <t xml:space="preserve">Hoja No. 22 de 27 </t>
  </si>
  <si>
    <t xml:space="preserve">Hoja No. 23 de 27 </t>
  </si>
  <si>
    <t xml:space="preserve">Hoja No. 24 de 27 </t>
  </si>
  <si>
    <t xml:space="preserve">Hoja No. 25 de 27 </t>
  </si>
  <si>
    <t xml:space="preserve">Hoja No. 26 de 27 </t>
  </si>
  <si>
    <t xml:space="preserve">Hoja No. 27 de 27 </t>
  </si>
  <si>
    <t>Oficina Asesora de Planeación Municipal, Oficina de Servicios Públicos Tesorería General, Alcaldesa Municipal</t>
  </si>
  <si>
    <t>Vinculación del Municipio al Plan Departamental de Agua y Saneamiento Básico.</t>
  </si>
  <si>
    <t>Rehabilitación y mantenimiento de los 4 sistemas de alcantarillado pluvial y sanitario del municipio en el año 2008.</t>
  </si>
  <si>
    <t>PROGRAMA: MANEJO DE RESIDUOS SÓLIDOS MUNICIPALES</t>
  </si>
  <si>
    <t>PROTECCIÓN DEL 3,4% DE LAS ZONAS DE IMPORTANCIA HÍDRICA DEL MUNICIPIO CORRESPONDIENTE A 135 HECTÁREAS  localizadas en zonas de recarga de acuíferos, nacimiento de fuentes hídricas y ecosistemas estratégicos</t>
  </si>
  <si>
    <t xml:space="preserve">ATENDER AL 10%, (60 VIVIENDAS) DEL MUNICIPIO LOCALIZADAS EN ZONAS DE ALTO RIESGO  </t>
  </si>
  <si>
    <t>Apertura de nuevas vías rurales (Km.).</t>
  </si>
  <si>
    <t>Realización de Jornadas cívico policiales de seguridad y convivencia.</t>
  </si>
  <si>
    <t>Mejorar la gestión municipal y adecuar y modernizar la gestión administrativa.</t>
  </si>
  <si>
    <t>PROGRAMA: GESTIÓN Y MODERNIZACIÓN Y ADMINISTRATIVA</t>
  </si>
  <si>
    <t>Implementacion Estrategia Gobierno en Linea</t>
  </si>
  <si>
    <t>VIGILANCIA</t>
  </si>
  <si>
    <t>Mantenimiento de maquinaria</t>
  </si>
  <si>
    <t>Contratacion de personal operativo</t>
  </si>
  <si>
    <t>ASEO</t>
  </si>
  <si>
    <t>Suministro de refrigerios</t>
  </si>
  <si>
    <t>Celebracion dia de la madre</t>
  </si>
  <si>
    <t>Suministro de combustible</t>
  </si>
  <si>
    <t>Mantenimiento y aseo zonas verdes cambao</t>
  </si>
  <si>
    <t>Instructor deportivo baloncesto</t>
  </si>
  <si>
    <t>Mantenimiento de vehiculos policia nacional</t>
  </si>
  <si>
    <t>Mantenimiento casa de gobierno</t>
  </si>
  <si>
    <t>Mantenimiento redes acueducto municipal san juan</t>
  </si>
  <si>
    <t>Suministro de cofres, gastos funerarios</t>
  </si>
  <si>
    <t>Mantenimiento de vias</t>
  </si>
  <si>
    <t>Dotacion banda marcial</t>
  </si>
  <si>
    <t>Mantenimiento redes acueducto linea varsovia</t>
  </si>
  <si>
    <t>Mantenimiento linea cartagenita</t>
  </si>
  <si>
    <t xml:space="preserve">Suministro de insumos planta de tratamiento san juan </t>
  </si>
  <si>
    <t>Suministro de materiales</t>
  </si>
  <si>
    <t>Mantenimiento plantas de tratamiento</t>
  </si>
  <si>
    <t>Instructor deportivo artes marciales</t>
  </si>
  <si>
    <t>Celebracion dia de la mujer</t>
  </si>
  <si>
    <t>Instructor banda musical</t>
  </si>
  <si>
    <t>Mantenimiento linea de conduccion acueducto de cambao</t>
  </si>
  <si>
    <t>Mantenimiento alumbrado publico san juan</t>
  </si>
  <si>
    <t>Suministro de materiales para mantenimiento de vias</t>
  </si>
  <si>
    <t>Alquiler de retroexcavadora</t>
  </si>
  <si>
    <t>Construccion de cintas (placa huellas)</t>
  </si>
  <si>
    <t>Suministro de mercados y viveres</t>
  </si>
  <si>
    <t>Atención de 50 familias al año situación de desplazamiento a traves de la entrega de mercados</t>
  </si>
  <si>
    <t>Adecuacion salon comunal cambao</t>
  </si>
  <si>
    <t>Pintura de dependencias municipales</t>
  </si>
  <si>
    <t>Reparaciones locativas dependencias municipales</t>
  </si>
  <si>
    <t>Adecuacion despacho de la alcaldesa</t>
  </si>
  <si>
    <t>Vigilancia plaza de mercado</t>
  </si>
  <si>
    <t>Cofinanciacion construccion segunda etapa planta de beneficio animal</t>
  </si>
  <si>
    <t>Mantenimiento plaza de toros</t>
  </si>
  <si>
    <t>Transformacion empresarial oficina de servicios publicos</t>
  </si>
  <si>
    <t>Reorganizacion y restructuracion  administrativa</t>
  </si>
  <si>
    <t>Apoyo para la formulacion de proyectos de inversion</t>
  </si>
  <si>
    <t>Roceria</t>
  </si>
  <si>
    <t>Reparacion box coulvert</t>
  </si>
  <si>
    <t>Ludoteca</t>
  </si>
  <si>
    <t>Suministro de combustible para el compactador</t>
  </si>
  <si>
    <t>Servicio de recoleccion de basuras y barrido de calles</t>
  </si>
  <si>
    <t>Suministro de combustible vehiculos ponal y fuerzas militares</t>
  </si>
  <si>
    <t>Pago servicios publicos estacion de policia</t>
  </si>
  <si>
    <t>Arriendo lote ejercito nacional</t>
  </si>
  <si>
    <t>Arriendo casa policia nacional cambao</t>
  </si>
  <si>
    <t>Subsidio para la construcción de viviendas de interés social. (urbanizacion Lucrecio cruz Riaño)</t>
  </si>
  <si>
    <t>Instructor deportivo futbol</t>
  </si>
  <si>
    <t>Instructor teatro</t>
  </si>
  <si>
    <t>Mantenimiento vias afectadas por desastres naturales</t>
  </si>
  <si>
    <t>Reparaciones locativas y pintura general</t>
  </si>
  <si>
    <t>Mantenimiento general</t>
  </si>
  <si>
    <t>Suministro de alimentos y vivieres, pago para la preparacion de alimentos</t>
  </si>
  <si>
    <t>Pago de rutas escolares del Municipio</t>
  </si>
  <si>
    <t>PAGO ENERGIA ELECTRICA</t>
  </si>
  <si>
    <t>APOYO DE GASTOS DE FUNCIONAMIENTO A LAS INSTITUCIONES EDUCATIVAS DEL MUNICIPIO</t>
  </si>
  <si>
    <t>Instructor deportivo futsal</t>
  </si>
  <si>
    <t>Suministro de insumos veterinarios - Vacunación de animales.</t>
  </si>
  <si>
    <t>Mantenimiento de maquinaria utilizada para el servicio de aseo</t>
  </si>
  <si>
    <t>Compra vehiculo camion recolector compactador de basuras</t>
  </si>
  <si>
    <t>Subsidio para la construcción de  viviendas de interés social.</t>
  </si>
  <si>
    <t>COMPONENTE DE EFICACIA - PLAN DE ACCIÓN - AÑO 2010</t>
  </si>
  <si>
    <t>Adecuación laboratorio IE.R.D. San Nicolás</t>
  </si>
  <si>
    <t>Mantenimiento equipos de cómputo sedes educativas</t>
  </si>
  <si>
    <t>Construcción de un aula para restaurante escolar (m2)</t>
  </si>
  <si>
    <t>Convenio Interadministrativo Municipio I.E.D. San Juan de Rioseco</t>
  </si>
  <si>
    <t>.</t>
  </si>
  <si>
    <t>Suministro de alimentos y víveres para los restaurantes escolares, Mejoramiento y dotación de restaurantes escolares</t>
  </si>
  <si>
    <t>2083 niños beneficiados</t>
  </si>
  <si>
    <t>Pago bonos de rutas escolares del Municipio.</t>
  </si>
  <si>
    <t xml:space="preserve">RETENCIÓN ESCOLAR, MENOS DESERCIÓN </t>
  </si>
  <si>
    <t>Nuevos equipos de cómputo entregados a las sedes educativas en el AÑO 2010.</t>
  </si>
  <si>
    <t>Nuevos sedes educativas benefiadas en el AÑO 2010.</t>
  </si>
  <si>
    <t>Funcionamiento Sede Territorial de la ESAP</t>
  </si>
  <si>
    <t>Funcionamiento CERES</t>
  </si>
  <si>
    <t>Funcionamiento SENA</t>
  </si>
  <si>
    <t>Convenio Interadministrativo SENA, Convenio Interadministrativo ESAP, Convenio Interadministrativo CERES</t>
  </si>
  <si>
    <t xml:space="preserve">Transferencia recursos CONPES </t>
  </si>
  <si>
    <t xml:space="preserve">SUMINISTRO DE EQUIPOS DE CÓMPUTO </t>
  </si>
  <si>
    <t>Suministro de Com,putadores Programa Computadores para Educar</t>
  </si>
  <si>
    <t>Ejecución Programa Ampliado de Inmunizaciones</t>
  </si>
  <si>
    <t>EJECUCIÓN PIC</t>
  </si>
  <si>
    <t>REALIZACIÓN DE JORNADAS DE SALUD SEXUAL Y REPRODUCTIVA SEGURA (DISMINUCIÓN DE LOS CASOS DE EMBARAZO EN MENORES DE EDAD)</t>
  </si>
  <si>
    <t>REALIZACIÓN DE JORNADAS DE SALUD MENTAL Y OTRAS ENFERMEDADES</t>
  </si>
  <si>
    <t xml:space="preserve">LA NIÑEZ </t>
  </si>
  <si>
    <t xml:space="preserve">LA MUJER </t>
  </si>
  <si>
    <t>Suministro de ayuda alimentaria</t>
  </si>
  <si>
    <t>Refrigerio escolar</t>
  </si>
  <si>
    <t>PAIPI</t>
  </si>
  <si>
    <t>Celebración día de los niños</t>
  </si>
  <si>
    <t>Ejecución programas ICBF, Minprotección.</t>
  </si>
  <si>
    <t>Mantenimiento y reparación parques infantiles</t>
  </si>
  <si>
    <t>Mantenimiento campos deportivos de Cambao</t>
  </si>
  <si>
    <t>Mantenimiento Polideportivo</t>
  </si>
  <si>
    <t>Instructor porritas</t>
  </si>
  <si>
    <t>Juegos Intercolegiados</t>
  </si>
  <si>
    <t>Celebración día del niño</t>
  </si>
  <si>
    <t>Eventos deportivos ferias y fiestas</t>
  </si>
  <si>
    <t>Encuentros deportivos Piscina Municipal</t>
  </si>
  <si>
    <t>Circo Ejercito nacional</t>
  </si>
  <si>
    <t>Juegos Campesinos</t>
  </si>
  <si>
    <t>Dotacion deportistas juegos campesinos</t>
  </si>
  <si>
    <t>Suministro de colchonetas</t>
  </si>
  <si>
    <t>Suministro de colchonetas y balones</t>
  </si>
  <si>
    <t>Implementación deportiva</t>
  </si>
  <si>
    <t>ERVICIOS DE LOGISTICA</t>
  </si>
  <si>
    <t>DOTACIÓN ESCOLAR</t>
  </si>
  <si>
    <t>Suministro de dotación para alumnos del sector rural</t>
  </si>
  <si>
    <t>Estudiantes de la ESAP, CERES, SENA</t>
  </si>
  <si>
    <t xml:space="preserve">Celebracion Familias en Accion </t>
  </si>
  <si>
    <t>Construcción Casa del Adulto Mayor</t>
  </si>
  <si>
    <t>TERMINACIÓN PARQUE PRINCIPAL</t>
  </si>
  <si>
    <t>Escuela de danzas</t>
  </si>
  <si>
    <t>Escuela de Musica (Preorquestal BATURA)</t>
  </si>
  <si>
    <t>Biblioteca</t>
  </si>
  <si>
    <t>Mantenimiento Ludoteca Municopal</t>
  </si>
  <si>
    <t>Mantenimiento Biblioteca Municipal</t>
  </si>
  <si>
    <t>Mantenimiento Casa de la Cultura</t>
  </si>
  <si>
    <t>Mantenimiento Tarima parque principal</t>
  </si>
  <si>
    <t>Construcción segunda etapa planta de beneficio animal (cuartos frios)</t>
  </si>
  <si>
    <t>Funcionamiento ASISTEGAN</t>
  </si>
  <si>
    <t>Ferias Ganaderas</t>
  </si>
  <si>
    <t>2128 ESTUDIANTES</t>
  </si>
  <si>
    <t>80% REGIMEN SUBSIDIADO</t>
  </si>
  <si>
    <t>4000 HABITANTES BENEFICIADOS</t>
  </si>
  <si>
    <t>1576 FINCAS BENEFICIADAS</t>
  </si>
  <si>
    <t>500 FINCAS GANADERAS BENEFICIADAS</t>
  </si>
  <si>
    <t>12 FINCAS BENEFICIADAS</t>
  </si>
  <si>
    <t>50 FAMILISA BENEFICIADAS</t>
  </si>
  <si>
    <t>Proyecto de vivienda afectados ola invernal</t>
  </si>
  <si>
    <t>Capacitación Acueductos veredales</t>
  </si>
  <si>
    <t>Mantenimiento PTAB Cambao y San Juan</t>
  </si>
  <si>
    <t>9721  HABITANTES</t>
  </si>
  <si>
    <t>9721 HABITANTES</t>
  </si>
  <si>
    <t>Costruccion 2 fase colector final</t>
  </si>
  <si>
    <t>4860 HABITANTES</t>
  </si>
  <si>
    <t>Mantenimiento alcantarillado pluvial san juan</t>
  </si>
  <si>
    <t>mantenimiento alcantarillado sanitario san juan</t>
  </si>
  <si>
    <t>Mantenimiento alcantarillado mixto san nicolas</t>
  </si>
  <si>
    <t>Mantenimiento alcantarillado mixto cambao</t>
  </si>
  <si>
    <t>Mantenimiento de alumbrado publico</t>
  </si>
  <si>
    <t>9721 habitantes</t>
  </si>
  <si>
    <t>9761 HABITANTES</t>
  </si>
  <si>
    <t>Estudios y diseños</t>
  </si>
  <si>
    <t xml:space="preserve"> servicio de internet</t>
  </si>
  <si>
    <t>Compra y Mantenimiento de equipos de computo</t>
  </si>
  <si>
    <t>JEFE DE PLANEACIÓN: SONIA ACOSTA.</t>
  </si>
  <si>
    <t>Fecha de elaboración: 30/01/2012</t>
  </si>
  <si>
    <t xml:space="preserve">SUBSIDIOS - FONDO DE SOLIDARIDAD Y PREDISTRIBUCIÓN DEL INGRESO </t>
  </si>
  <si>
    <t>PROYECTOS DE TITULACIÓN Y LEGALIZACIÓN DE PREDIOS</t>
  </si>
  <si>
    <t>Proyectos De Titulación Y Legalización De Pred</t>
  </si>
  <si>
    <t>MONTAJE, DOTACIÓN Y MANTENIMIENTO DE GRANJAS EXPERIMENTALES</t>
  </si>
  <si>
    <t>APOYO Y FOMENTO AL PROGRAMA , SOCIEDAD PROTECTPRA DE ANIMALES (MEJORAMIENTO Y CONTROL SANITARIO DE GANADERIA Y OTRAS ESPECIES)-PROTECCION Y SANIDAD ANIMAL</t>
  </si>
  <si>
    <t>PROMOCIÓN DE ALIANZAS, ASOCIACIONES U OTRAS FORMAS ASOCIATIVAS DE PRODUCTORES</t>
  </si>
  <si>
    <t>PROGRAMAS Y PROYECTOS DE ASISTENCIA TÉCNICA DIRECTA RURAL</t>
  </si>
  <si>
    <t>PAGO DEL PERSONAL TÉCNICO VINCULADO A LA PRESTACIÓN DEL SERVICIO DE ASISTENCIA TÉCNICA DIRECTA RURAL</t>
  </si>
  <si>
    <t>CONTRATOS CELEBRADOS CON  ENTIDADES PRESTADORAS DEL SERVICIO DE ASISTENCIA TÉCNICA DIRECTA RURAL</t>
  </si>
  <si>
    <t xml:space="preserve">DESARROLLO DE PROGRAMAS Y PROYECTOS PRODUCTIVOS EN EL MARCO DEL PLAN AGROPECUARIO </t>
  </si>
  <si>
    <t>MANTENIMIENTO Y DOTACIÓN DE BIBLIOTECAS PÚBLICAS</t>
  </si>
  <si>
    <t>Bibliotecas</t>
  </si>
  <si>
    <t>PREINVERSIÓN: ESTUDIOS, DISEÑOS, CONSULTORIAS, ASESORIAS E INTERVENTORIAS</t>
  </si>
  <si>
    <t>CONSTRUCCIÓN AMPLIACIÓN Y ADECUACIÓN DE INFRAESTRUCTURA EDUCATIVA</t>
  </si>
  <si>
    <t>MANTENIMIENTO DE INFRAESTRUCTURA EDUCATIVA</t>
  </si>
  <si>
    <t>DOTACIÓN DE INFRAESTRUCTURA EDUCATIVA: MOBILIARIO, EQUIPOS DIDÁCTICOS, HERRAMIENTAS PARA TALLERES Y AMBIENTES ESPECIALIZADOS PARA LA EDUCACIÓN MEDIA TÉCNICA</t>
  </si>
  <si>
    <t>DOTACIÓN DE MATERIAL Y MEDIOS PEDAGÓGICOS PARA EL APRENDIZAJE: AUDIOVISUALES, SOFTWARE EDUCATIVO, TEXTOS Y MATERIAL DE LABORATORIO</t>
  </si>
  <si>
    <t>TRANSPORTE ESCOLAR</t>
  </si>
  <si>
    <t>CAPACITACIÓN DE DOCENTES (ENTIDADES CERTIFICADAS)</t>
  </si>
  <si>
    <t>DISEÑO E IMPLEMENTACIÓN DEL SISTEMA DE INFORMACIÓN</t>
  </si>
  <si>
    <t>ALIMENTACIÓN ESCOLAR</t>
  </si>
  <si>
    <t>PRESTACIÓN DIRECTA DEL SERVICIO</t>
  </si>
  <si>
    <t>COMPRA DE ALIMENTOS</t>
  </si>
  <si>
    <t xml:space="preserve">MENAJE, DOTACIÓN Y SU REPOSICIÓN PARA LA PRESTACIÓN DEL SERVICIO DE ALIMENTACIÓN ESCOLAR </t>
  </si>
  <si>
    <t xml:space="preserve">CONTRATACIÓN DE PERSONAL PARA LA PREPARACIÓN DE ALIMENTOS </t>
  </si>
  <si>
    <t>PLAN DE GESTIÓN INTEGRAL DE RESIDUOS SÓLIDOS (PGIRS)</t>
  </si>
  <si>
    <t>SUBSIDIOS - FONDO DE SOLIDARIDAD Y REDISTRIBUCIÓN DEL INGRESO - ASEO</t>
  </si>
  <si>
    <t xml:space="preserve">PAGO DE CONVENIOS O CONTRATOS DE SUMINISTRO DE ENERGÍA ELÉCTRICA PARA EL SERVICIO DE ALUMBRADO </t>
  </si>
  <si>
    <t>COMPONENTE DE EFICACIA - PLAN DE ACCIÓN - AÑO 2012</t>
  </si>
  <si>
    <t xml:space="preserve">PLAN DE DESARROLLO: SAN JUAN </t>
  </si>
  <si>
    <t>JEFE DE PLANEACIÓN: SONIA MARCELA ACOSTA</t>
  </si>
  <si>
    <t xml:space="preserve">EJE / ÁREA/ DIMENSIÓN: SAN JUAN DE RIOSECO </t>
  </si>
  <si>
    <t>EJE / ÁREA/ DIMENSIÓN: SAN JUAN DE RIOSECO</t>
  </si>
  <si>
    <t>PLAN DE DESARROLLO: SAN JUAN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</si>
</sst>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&quot;€&quot;"/>
    <numFmt numFmtId="165" formatCode="[$$-240A]\ #,##0.00"/>
    <numFmt numFmtId="166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/>
      <top/>
      <bottom style="thin">
        <color indexed="8"/>
      </bottom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/>
      <right style="medium">
        <color indexed="8"/>
      </right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/>
      <top style="medium">
        <color indexed="8"/>
      </top>
      <bottom/>
    </border>
    <border>
      <left style="medium"/>
      <right style="medium"/>
      <top/>
      <bottom style="thin"/>
    </border>
    <border>
      <left style="medium"/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>
        <color indexed="8"/>
      </right>
      <top/>
      <bottom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/>
      <top style="thin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>
        <color indexed="8"/>
      </left>
      <right/>
      <top style="medium"/>
      <bottom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>
        <color indexed="8"/>
      </top>
      <bottom/>
    </border>
    <border>
      <left style="medium"/>
      <right style="medium"/>
      <top style="medium">
        <color indexed="8"/>
      </top>
      <bottom style="medium"/>
    </border>
    <border>
      <left/>
      <right style="medium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textRotation="89" wrapText="1"/>
    </xf>
    <xf numFmtId="0" fontId="0" fillId="0" borderId="19" xfId="0" applyFont="1" applyBorder="1" applyAlignment="1">
      <alignment horizontal="justify" vertical="center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89" wrapText="1"/>
    </xf>
    <xf numFmtId="0" fontId="0" fillId="0" borderId="22" xfId="0" applyFont="1" applyBorder="1" applyAlignment="1">
      <alignment horizontal="justify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justify" vertical="center"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/>
    </xf>
    <xf numFmtId="0" fontId="0" fillId="0" borderId="19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justify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justify" vertical="center"/>
    </xf>
    <xf numFmtId="0" fontId="0" fillId="0" borderId="24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 horizontal="center" vertical="center" wrapText="1"/>
    </xf>
    <xf numFmtId="165" fontId="0" fillId="0" borderId="35" xfId="0" applyNumberFormat="1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 horizontal="center" vertical="center" wrapText="1"/>
    </xf>
    <xf numFmtId="165" fontId="0" fillId="0" borderId="35" xfId="0" applyNumberFormat="1" applyFont="1" applyBorder="1" applyAlignment="1">
      <alignment horizontal="center" vertical="center" wrapText="1"/>
    </xf>
    <xf numFmtId="165" fontId="2" fillId="33" borderId="18" xfId="0" applyNumberFormat="1" applyFont="1" applyFill="1" applyBorder="1" applyAlignment="1">
      <alignment horizontal="center" vertical="center" wrapText="1"/>
    </xf>
    <xf numFmtId="165" fontId="2" fillId="33" borderId="36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justify" vertical="center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165" fontId="2" fillId="0" borderId="41" xfId="0" applyNumberFormat="1" applyFont="1" applyBorder="1" applyAlignment="1">
      <alignment horizontal="center" vertical="center" wrapText="1"/>
    </xf>
    <xf numFmtId="165" fontId="2" fillId="0" borderId="42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justify" vertical="center"/>
    </xf>
    <xf numFmtId="2" fontId="0" fillId="0" borderId="45" xfId="0" applyNumberFormat="1" applyFont="1" applyBorder="1" applyAlignment="1">
      <alignment horizontal="center" vertical="center" wrapText="1"/>
    </xf>
    <xf numFmtId="165" fontId="0" fillId="0" borderId="46" xfId="0" applyNumberFormat="1" applyFont="1" applyBorder="1" applyAlignment="1">
      <alignment horizontal="center" vertical="center" wrapText="1"/>
    </xf>
    <xf numFmtId="165" fontId="0" fillId="0" borderId="47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4" fontId="0" fillId="0" borderId="48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64" fontId="0" fillId="0" borderId="40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64" fontId="0" fillId="0" borderId="40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right" vertical="center" wrapText="1"/>
    </xf>
    <xf numFmtId="0" fontId="0" fillId="0" borderId="50" xfId="0" applyFont="1" applyBorder="1" applyAlignment="1">
      <alignment horizontal="right" vertical="center" wrapText="1"/>
    </xf>
    <xf numFmtId="0" fontId="0" fillId="0" borderId="51" xfId="0" applyFont="1" applyBorder="1" applyAlignment="1">
      <alignment horizontal="justify" vertical="center"/>
    </xf>
    <xf numFmtId="2" fontId="0" fillId="0" borderId="52" xfId="0" applyNumberFormat="1" applyFont="1" applyBorder="1" applyAlignment="1">
      <alignment horizontal="center" vertical="center" wrapText="1"/>
    </xf>
    <xf numFmtId="165" fontId="0" fillId="0" borderId="53" xfId="0" applyNumberFormat="1" applyFont="1" applyBorder="1" applyAlignment="1">
      <alignment horizontal="center" vertical="center" wrapText="1"/>
    </xf>
    <xf numFmtId="165" fontId="0" fillId="0" borderId="54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164" fontId="0" fillId="0" borderId="55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center" wrapText="1"/>
    </xf>
    <xf numFmtId="0" fontId="0" fillId="0" borderId="50" xfId="0" applyFont="1" applyBorder="1" applyAlignment="1">
      <alignment horizontal="right" vertical="center" wrapText="1"/>
    </xf>
    <xf numFmtId="0" fontId="0" fillId="0" borderId="51" xfId="0" applyFont="1" applyBorder="1" applyAlignment="1">
      <alignment horizontal="justify" vertical="center"/>
    </xf>
    <xf numFmtId="2" fontId="0" fillId="0" borderId="31" xfId="0" applyNumberFormat="1" applyFont="1" applyBorder="1" applyAlignment="1">
      <alignment horizontal="center" vertical="center" wrapText="1"/>
    </xf>
    <xf numFmtId="165" fontId="0" fillId="0" borderId="33" xfId="0" applyNumberFormat="1" applyFont="1" applyBorder="1" applyAlignment="1">
      <alignment horizontal="center" vertical="center" wrapText="1"/>
    </xf>
    <xf numFmtId="165" fontId="0" fillId="0" borderId="56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 textRotation="89" wrapText="1"/>
    </xf>
    <xf numFmtId="2" fontId="0" fillId="0" borderId="19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0" fillId="0" borderId="56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58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0" fillId="0" borderId="5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60" xfId="0" applyNumberFormat="1" applyFont="1" applyFill="1" applyBorder="1" applyAlignment="1">
      <alignment horizontal="center" vertical="center" wrapText="1"/>
    </xf>
    <xf numFmtId="4" fontId="0" fillId="0" borderId="61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2" fillId="0" borderId="62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 wrapText="1"/>
    </xf>
    <xf numFmtId="4" fontId="0" fillId="0" borderId="62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63" xfId="0" applyNumberFormat="1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56" xfId="0" applyNumberFormat="1" applyFont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4" fontId="0" fillId="0" borderId="62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4" fontId="0" fillId="0" borderId="56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61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64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89" wrapText="1"/>
    </xf>
    <xf numFmtId="4" fontId="0" fillId="0" borderId="6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right" vertical="center" wrapText="1"/>
    </xf>
    <xf numFmtId="4" fontId="2" fillId="0" borderId="68" xfId="0" applyNumberFormat="1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right" vertical="center" wrapText="1"/>
    </xf>
    <xf numFmtId="0" fontId="0" fillId="0" borderId="63" xfId="0" applyFont="1" applyBorder="1" applyAlignment="1">
      <alignment horizontal="right" vertical="center" wrapText="1"/>
    </xf>
    <xf numFmtId="0" fontId="0" fillId="0" borderId="63" xfId="0" applyFont="1" applyBorder="1" applyAlignment="1">
      <alignment horizontal="right" vertical="center" wrapText="1"/>
    </xf>
    <xf numFmtId="0" fontId="0" fillId="0" borderId="69" xfId="0" applyFont="1" applyBorder="1" applyAlignment="1">
      <alignment horizontal="right" vertical="center" wrapText="1"/>
    </xf>
    <xf numFmtId="4" fontId="0" fillId="0" borderId="70" xfId="0" applyNumberFormat="1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>
      <alignment horizontal="center" vertical="center" wrapText="1"/>
    </xf>
    <xf numFmtId="4" fontId="0" fillId="0" borderId="69" xfId="0" applyNumberFormat="1" applyFont="1" applyFill="1" applyBorder="1" applyAlignment="1">
      <alignment horizontal="center" vertical="center" wrapText="1"/>
    </xf>
    <xf numFmtId="4" fontId="0" fillId="0" borderId="64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4" fontId="0" fillId="0" borderId="47" xfId="0" applyNumberFormat="1" applyFont="1" applyFill="1" applyBorder="1" applyAlignment="1">
      <alignment horizontal="center" vertical="center" wrapText="1"/>
    </xf>
    <xf numFmtId="4" fontId="0" fillId="0" borderId="64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right" vertical="center" wrapText="1"/>
    </xf>
    <xf numFmtId="0" fontId="0" fillId="0" borderId="73" xfId="0" applyFont="1" applyBorder="1" applyAlignment="1">
      <alignment horizontal="center" vertical="center" wrapText="1"/>
    </xf>
    <xf numFmtId="4" fontId="0" fillId="0" borderId="74" xfId="0" applyNumberFormat="1" applyFont="1" applyBorder="1" applyAlignment="1">
      <alignment horizontal="center" vertical="center" wrapText="1"/>
    </xf>
    <xf numFmtId="4" fontId="0" fillId="0" borderId="72" xfId="0" applyNumberFormat="1" applyFont="1" applyBorder="1" applyAlignment="1">
      <alignment horizontal="center" vertical="center" wrapText="1"/>
    </xf>
    <xf numFmtId="4" fontId="0" fillId="0" borderId="75" xfId="0" applyNumberFormat="1" applyFont="1" applyBorder="1" applyAlignment="1">
      <alignment horizontal="center" vertical="center" wrapText="1"/>
    </xf>
    <xf numFmtId="4" fontId="0" fillId="0" borderId="76" xfId="0" applyNumberFormat="1" applyFont="1" applyBorder="1" applyAlignment="1">
      <alignment horizontal="center" vertical="center" wrapText="1"/>
    </xf>
    <xf numFmtId="164" fontId="0" fillId="0" borderId="77" xfId="0" applyNumberFormat="1" applyFont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5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78" xfId="0" applyFont="1" applyBorder="1" applyAlignment="1">
      <alignment horizontal="justify" vertical="center"/>
    </xf>
    <xf numFmtId="4" fontId="0" fillId="0" borderId="79" xfId="0" applyNumberFormat="1" applyFont="1" applyBorder="1" applyAlignment="1">
      <alignment horizontal="center" vertical="center" wrapText="1"/>
    </xf>
    <xf numFmtId="4" fontId="0" fillId="0" borderId="7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80" xfId="0" applyNumberFormat="1" applyFont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64" xfId="0" applyNumberFormat="1" applyFont="1" applyFill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164" fontId="0" fillId="0" borderId="48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80" xfId="0" applyFont="1" applyBorder="1" applyAlignment="1">
      <alignment horizontal="right" vertical="center" wrapText="1"/>
    </xf>
    <xf numFmtId="0" fontId="0" fillId="0" borderId="81" xfId="0" applyFont="1" applyFill="1" applyBorder="1" applyAlignment="1">
      <alignment horizontal="justify" vertical="center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8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80" xfId="0" applyNumberFormat="1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164" fontId="0" fillId="0" borderId="80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right" vertical="center" wrapText="1"/>
    </xf>
    <xf numFmtId="0" fontId="0" fillId="0" borderId="64" xfId="0" applyFont="1" applyBorder="1" applyAlignment="1">
      <alignment horizontal="right" vertical="center" wrapText="1"/>
    </xf>
    <xf numFmtId="164" fontId="0" fillId="0" borderId="82" xfId="0" applyNumberFormat="1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4" fontId="2" fillId="0" borderId="83" xfId="0" applyNumberFormat="1" applyFont="1" applyBorder="1" applyAlignment="1">
      <alignment horizontal="center" vertical="center" wrapText="1"/>
    </xf>
    <xf numFmtId="4" fontId="0" fillId="0" borderId="82" xfId="0" applyNumberFormat="1" applyFont="1" applyBorder="1" applyAlignment="1">
      <alignment horizontal="center" vertical="center" wrapText="1"/>
    </xf>
    <xf numFmtId="4" fontId="2" fillId="0" borderId="83" xfId="0" applyNumberFormat="1" applyFont="1" applyFill="1" applyBorder="1" applyAlignment="1">
      <alignment horizontal="center" vertical="center" wrapText="1"/>
    </xf>
    <xf numFmtId="4" fontId="0" fillId="0" borderId="82" xfId="0" applyNumberFormat="1" applyFont="1" applyFill="1" applyBorder="1" applyAlignment="1">
      <alignment horizontal="center" vertical="center" wrapText="1"/>
    </xf>
    <xf numFmtId="4" fontId="0" fillId="0" borderId="82" xfId="0" applyNumberFormat="1" applyFont="1" applyBorder="1" applyAlignment="1">
      <alignment horizontal="center" vertical="center" wrapText="1"/>
    </xf>
    <xf numFmtId="0" fontId="2" fillId="0" borderId="83" xfId="0" applyFont="1" applyBorder="1" applyAlignment="1">
      <alignment horizontal="justify" vertical="center"/>
    </xf>
    <xf numFmtId="0" fontId="0" fillId="0" borderId="82" xfId="0" applyFont="1" applyBorder="1" applyAlignment="1">
      <alignment horizontal="justify" vertical="center"/>
    </xf>
    <xf numFmtId="2" fontId="2" fillId="0" borderId="38" xfId="0" applyNumberFormat="1" applyFont="1" applyBorder="1" applyAlignment="1">
      <alignment horizontal="center" vertical="center" wrapText="1"/>
    </xf>
    <xf numFmtId="2" fontId="0" fillId="0" borderId="44" xfId="0" applyNumberFormat="1" applyFont="1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right" vertical="center" wrapText="1"/>
    </xf>
    <xf numFmtId="0" fontId="2" fillId="0" borderId="83" xfId="0" applyFont="1" applyFill="1" applyBorder="1" applyAlignment="1">
      <alignment horizontal="justify" vertical="center"/>
    </xf>
    <xf numFmtId="4" fontId="0" fillId="0" borderId="82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2" fillId="0" borderId="84" xfId="0" applyNumberFormat="1" applyFont="1" applyFill="1" applyBorder="1" applyAlignment="1">
      <alignment horizontal="center" vertical="center" wrapText="1"/>
    </xf>
    <xf numFmtId="4" fontId="0" fillId="0" borderId="85" xfId="0" applyNumberFormat="1" applyFont="1" applyFill="1" applyBorder="1" applyAlignment="1">
      <alignment horizontal="center" vertical="center" wrapText="1"/>
    </xf>
    <xf numFmtId="4" fontId="0" fillId="0" borderId="86" xfId="0" applyNumberFormat="1" applyFont="1" applyFill="1" applyBorder="1" applyAlignment="1">
      <alignment horizontal="center" vertical="center" wrapText="1"/>
    </xf>
    <xf numFmtId="4" fontId="0" fillId="0" borderId="84" xfId="0" applyNumberFormat="1" applyFont="1" applyFill="1" applyBorder="1" applyAlignment="1">
      <alignment horizontal="center" vertical="center" wrapText="1"/>
    </xf>
    <xf numFmtId="4" fontId="0" fillId="0" borderId="84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justify" vertical="center"/>
    </xf>
    <xf numFmtId="0" fontId="2" fillId="0" borderId="61" xfId="0" applyFont="1" applyFill="1" applyBorder="1" applyAlignment="1">
      <alignment horizontal="right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8" xfId="0" applyFont="1" applyBorder="1" applyAlignment="1">
      <alignment horizontal="justify" vertical="center"/>
    </xf>
    <xf numFmtId="0" fontId="0" fillId="0" borderId="89" xfId="0" applyFont="1" applyBorder="1" applyAlignment="1">
      <alignment horizontal="justify" vertical="center"/>
    </xf>
    <xf numFmtId="0" fontId="0" fillId="0" borderId="89" xfId="0" applyFont="1" applyFill="1" applyBorder="1" applyAlignment="1">
      <alignment horizontal="justify" vertical="center"/>
    </xf>
    <xf numFmtId="0" fontId="0" fillId="0" borderId="89" xfId="0" applyFont="1" applyFill="1" applyBorder="1" applyAlignment="1">
      <alignment horizontal="justify" vertical="center"/>
    </xf>
    <xf numFmtId="0" fontId="2" fillId="33" borderId="7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justify" vertical="center"/>
    </xf>
    <xf numFmtId="4" fontId="0" fillId="0" borderId="51" xfId="0" applyNumberFormat="1" applyFont="1" applyBorder="1" applyAlignment="1">
      <alignment horizontal="center" vertical="center" wrapText="1"/>
    </xf>
    <xf numFmtId="4" fontId="0" fillId="0" borderId="51" xfId="0" applyNumberFormat="1" applyFont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 vertical="center" wrapText="1"/>
    </xf>
    <xf numFmtId="0" fontId="0" fillId="0" borderId="90" xfId="0" applyFont="1" applyBorder="1" applyAlignment="1">
      <alignment horizontal="justify" vertical="center"/>
    </xf>
    <xf numFmtId="4" fontId="0" fillId="0" borderId="74" xfId="0" applyNumberFormat="1" applyFont="1" applyBorder="1" applyAlignment="1">
      <alignment horizontal="center" vertical="center" wrapText="1"/>
    </xf>
    <xf numFmtId="4" fontId="0" fillId="0" borderId="72" xfId="0" applyNumberFormat="1" applyFont="1" applyBorder="1" applyAlignment="1">
      <alignment horizontal="center" vertical="center" wrapText="1"/>
    </xf>
    <xf numFmtId="4" fontId="0" fillId="0" borderId="77" xfId="0" applyNumberFormat="1" applyFont="1" applyFill="1" applyBorder="1" applyAlignment="1">
      <alignment horizontal="center" vertical="center" wrapText="1"/>
    </xf>
    <xf numFmtId="4" fontId="0" fillId="0" borderId="75" xfId="0" applyNumberFormat="1" applyFont="1" applyBorder="1" applyAlignment="1">
      <alignment horizontal="center" vertical="center" wrapText="1"/>
    </xf>
    <xf numFmtId="4" fontId="0" fillId="0" borderId="76" xfId="0" applyNumberFormat="1" applyFont="1" applyBorder="1" applyAlignment="1">
      <alignment horizontal="center" vertical="center" wrapText="1"/>
    </xf>
    <xf numFmtId="164" fontId="0" fillId="0" borderId="77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right" vertical="center" wrapText="1"/>
    </xf>
    <xf numFmtId="4" fontId="0" fillId="0" borderId="91" xfId="0" applyNumberFormat="1" applyFont="1" applyBorder="1" applyAlignment="1">
      <alignment horizontal="center" vertical="center" wrapText="1"/>
    </xf>
    <xf numFmtId="4" fontId="0" fillId="0" borderId="92" xfId="0" applyNumberFormat="1" applyFont="1" applyBorder="1" applyAlignment="1">
      <alignment horizontal="center" vertical="center" wrapText="1"/>
    </xf>
    <xf numFmtId="4" fontId="0" fillId="0" borderId="84" xfId="0" applyNumberFormat="1" applyFont="1" applyBorder="1" applyAlignment="1">
      <alignment horizontal="center" vertical="center" wrapText="1"/>
    </xf>
    <xf numFmtId="4" fontId="0" fillId="0" borderId="84" xfId="0" applyNumberFormat="1" applyFont="1" applyBorder="1" applyAlignment="1">
      <alignment horizontal="center" vertical="center" wrapText="1"/>
    </xf>
    <xf numFmtId="165" fontId="0" fillId="0" borderId="84" xfId="0" applyNumberFormat="1" applyFont="1" applyFill="1" applyBorder="1" applyAlignment="1">
      <alignment horizontal="center" vertical="center" wrapText="1"/>
    </xf>
    <xf numFmtId="164" fontId="0" fillId="0" borderId="83" xfId="0" applyNumberFormat="1" applyFont="1" applyBorder="1" applyAlignment="1">
      <alignment horizontal="center" vertical="center" wrapText="1"/>
    </xf>
    <xf numFmtId="164" fontId="0" fillId="0" borderId="84" xfId="0" applyNumberFormat="1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4" fontId="0" fillId="0" borderId="58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right" vertical="center" wrapText="1"/>
    </xf>
    <xf numFmtId="0" fontId="0" fillId="0" borderId="84" xfId="0" applyFont="1" applyBorder="1" applyAlignment="1">
      <alignment horizontal="justify" vertical="center"/>
    </xf>
    <xf numFmtId="164" fontId="2" fillId="0" borderId="5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justify" vertical="center" wrapText="1"/>
    </xf>
    <xf numFmtId="0" fontId="0" fillId="0" borderId="74" xfId="0" applyFont="1" applyBorder="1" applyAlignment="1">
      <alignment horizontal="right" vertical="center" wrapText="1"/>
    </xf>
    <xf numFmtId="0" fontId="0" fillId="0" borderId="74" xfId="0" applyFont="1" applyBorder="1" applyAlignment="1">
      <alignment horizontal="justify" vertical="center"/>
    </xf>
    <xf numFmtId="2" fontId="0" fillId="0" borderId="74" xfId="0" applyNumberFormat="1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2" fontId="0" fillId="0" borderId="55" xfId="0" applyNumberFormat="1" applyFont="1" applyFill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164" fontId="0" fillId="0" borderId="55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" fontId="0" fillId="0" borderId="52" xfId="0" applyNumberFormat="1" applyFont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78" xfId="0" applyFont="1" applyBorder="1" applyAlignment="1">
      <alignment horizontal="justify" vertical="center"/>
    </xf>
    <xf numFmtId="4" fontId="0" fillId="0" borderId="78" xfId="0" applyNumberFormat="1" applyFont="1" applyBorder="1" applyAlignment="1">
      <alignment horizontal="center" vertical="center" wrapText="1"/>
    </xf>
    <xf numFmtId="4" fontId="0" fillId="0" borderId="77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center" vertical="center" wrapText="1"/>
    </xf>
    <xf numFmtId="4" fontId="2" fillId="33" borderId="45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164" fontId="2" fillId="33" borderId="48" xfId="0" applyNumberFormat="1" applyFont="1" applyFill="1" applyBorder="1" applyAlignment="1">
      <alignment horizontal="center" vertical="center" wrapText="1"/>
    </xf>
    <xf numFmtId="164" fontId="0" fillId="0" borderId="83" xfId="0" applyNumberFormat="1" applyFont="1" applyBorder="1" applyAlignment="1">
      <alignment horizontal="center" vertical="center" wrapText="1"/>
    </xf>
    <xf numFmtId="164" fontId="0" fillId="0" borderId="84" xfId="0" applyNumberFormat="1" applyFont="1" applyBorder="1" applyAlignment="1">
      <alignment horizontal="center" vertical="center" wrapText="1"/>
    </xf>
    <xf numFmtId="164" fontId="2" fillId="0" borderId="84" xfId="0" applyNumberFormat="1" applyFont="1" applyBorder="1" applyAlignment="1">
      <alignment horizontal="center" vertical="center" wrapText="1"/>
    </xf>
    <xf numFmtId="164" fontId="0" fillId="0" borderId="82" xfId="0" applyNumberFormat="1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4" fontId="0" fillId="0" borderId="83" xfId="0" applyNumberFormat="1" applyFont="1" applyBorder="1" applyAlignment="1">
      <alignment horizontal="center" vertical="center" wrapText="1"/>
    </xf>
    <xf numFmtId="4" fontId="2" fillId="0" borderId="84" xfId="0" applyNumberFormat="1" applyFont="1" applyBorder="1" applyAlignment="1">
      <alignment horizontal="center" vertical="center" wrapText="1"/>
    </xf>
    <xf numFmtId="4" fontId="0" fillId="0" borderId="93" xfId="0" applyNumberFormat="1" applyFont="1" applyFill="1" applyBorder="1" applyAlignment="1">
      <alignment horizontal="center" vertical="center" wrapText="1"/>
    </xf>
    <xf numFmtId="4" fontId="0" fillId="0" borderId="94" xfId="0" applyNumberFormat="1" applyFont="1" applyBorder="1" applyAlignment="1">
      <alignment horizontal="center" vertical="center" wrapText="1"/>
    </xf>
    <xf numFmtId="0" fontId="0" fillId="0" borderId="83" xfId="0" applyFont="1" applyBorder="1" applyAlignment="1">
      <alignment horizontal="justify" vertical="center"/>
    </xf>
    <xf numFmtId="0" fontId="0" fillId="0" borderId="84" xfId="0" applyFont="1" applyBorder="1" applyAlignment="1">
      <alignment horizontal="justify" vertical="center"/>
    </xf>
    <xf numFmtId="0" fontId="2" fillId="0" borderId="84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justify" vertical="center"/>
    </xf>
    <xf numFmtId="0" fontId="2" fillId="0" borderId="61" xfId="0" applyFont="1" applyBorder="1" applyAlignment="1">
      <alignment horizontal="right" vertical="center" wrapText="1"/>
    </xf>
    <xf numFmtId="4" fontId="0" fillId="0" borderId="78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80" xfId="0" applyNumberFormat="1" applyFont="1" applyFill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164" fontId="0" fillId="0" borderId="80" xfId="0" applyNumberFormat="1" applyFont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0" fontId="0" fillId="0" borderId="95" xfId="0" applyFont="1" applyBorder="1" applyAlignment="1">
      <alignment horizontal="right" vertical="center" wrapText="1"/>
    </xf>
    <xf numFmtId="4" fontId="0" fillId="0" borderId="96" xfId="0" applyNumberFormat="1" applyFont="1" applyBorder="1" applyAlignment="1">
      <alignment horizontal="center" vertical="center" wrapText="1"/>
    </xf>
    <xf numFmtId="4" fontId="0" fillId="0" borderId="79" xfId="0" applyNumberFormat="1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 wrapText="1"/>
    </xf>
    <xf numFmtId="0" fontId="0" fillId="0" borderId="90" xfId="0" applyFont="1" applyBorder="1" applyAlignment="1">
      <alignment horizontal="right" vertical="center" wrapText="1"/>
    </xf>
    <xf numFmtId="4" fontId="0" fillId="0" borderId="75" xfId="0" applyNumberFormat="1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82" xfId="0" applyNumberFormat="1" applyFont="1" applyBorder="1" applyAlignment="1">
      <alignment horizontal="center" vertical="center" wrapText="1"/>
    </xf>
    <xf numFmtId="0" fontId="0" fillId="0" borderId="84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right" vertical="center" wrapText="1"/>
    </xf>
    <xf numFmtId="0" fontId="0" fillId="0" borderId="97" xfId="0" applyFont="1" applyBorder="1" applyAlignment="1">
      <alignment horizontal="justify" vertical="center"/>
    </xf>
    <xf numFmtId="4" fontId="0" fillId="0" borderId="97" xfId="0" applyNumberFormat="1" applyFont="1" applyBorder="1" applyAlignment="1">
      <alignment horizontal="center" vertical="center" wrapText="1"/>
    </xf>
    <xf numFmtId="4" fontId="0" fillId="0" borderId="97" xfId="0" applyNumberFormat="1" applyFont="1" applyBorder="1" applyAlignment="1">
      <alignment horizontal="center" vertical="center" wrapText="1"/>
    </xf>
    <xf numFmtId="4" fontId="2" fillId="0" borderId="97" xfId="0" applyNumberFormat="1" applyFont="1" applyBorder="1" applyAlignment="1">
      <alignment horizontal="center" vertical="center" wrapText="1"/>
    </xf>
    <xf numFmtId="4" fontId="0" fillId="0" borderId="97" xfId="0" applyNumberFormat="1" applyFont="1" applyFill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164" fontId="0" fillId="0" borderId="97" xfId="0" applyNumberFormat="1" applyFont="1" applyBorder="1" applyAlignment="1">
      <alignment horizontal="center" vertical="center" wrapText="1"/>
    </xf>
    <xf numFmtId="4" fontId="0" fillId="0" borderId="64" xfId="0" applyNumberFormat="1" applyFont="1" applyBorder="1" applyAlignment="1">
      <alignment horizontal="center" vertical="center" wrapText="1"/>
    </xf>
    <xf numFmtId="0" fontId="0" fillId="0" borderId="98" xfId="0" applyFont="1" applyBorder="1" applyAlignment="1">
      <alignment horizontal="right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justify" vertical="center"/>
    </xf>
    <xf numFmtId="0" fontId="0" fillId="0" borderId="95" xfId="0" applyFont="1" applyBorder="1" applyAlignment="1">
      <alignment horizontal="right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0" fontId="0" fillId="0" borderId="99" xfId="0" applyFont="1" applyBorder="1" applyAlignment="1">
      <alignment horizontal="right" vertical="center" wrapText="1"/>
    </xf>
    <xf numFmtId="0" fontId="0" fillId="0" borderId="100" xfId="0" applyFont="1" applyBorder="1" applyAlignment="1">
      <alignment horizontal="right" vertical="center" wrapText="1"/>
    </xf>
    <xf numFmtId="0" fontId="0" fillId="0" borderId="99" xfId="0" applyFont="1" applyBorder="1" applyAlignment="1">
      <alignment horizontal="justify" vertical="center"/>
    </xf>
    <xf numFmtId="0" fontId="0" fillId="0" borderId="100" xfId="0" applyFont="1" applyBorder="1" applyAlignment="1">
      <alignment horizontal="justify" vertical="center"/>
    </xf>
    <xf numFmtId="4" fontId="0" fillId="0" borderId="99" xfId="0" applyNumberFormat="1" applyFont="1" applyBorder="1" applyAlignment="1">
      <alignment horizontal="center" vertical="center" wrapText="1"/>
    </xf>
    <xf numFmtId="4" fontId="0" fillId="0" borderId="100" xfId="0" applyNumberFormat="1" applyFont="1" applyBorder="1" applyAlignment="1">
      <alignment horizontal="center" vertical="center" wrapText="1"/>
    </xf>
    <xf numFmtId="4" fontId="0" fillId="0" borderId="101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Border="1" applyAlignment="1">
      <alignment horizontal="center" vertical="center" wrapText="1"/>
    </xf>
    <xf numFmtId="0" fontId="0" fillId="0" borderId="78" xfId="0" applyFont="1" applyBorder="1" applyAlignment="1">
      <alignment horizontal="right" vertical="center" wrapText="1"/>
    </xf>
    <xf numFmtId="0" fontId="2" fillId="0" borderId="89" xfId="0" applyFont="1" applyBorder="1" applyAlignment="1">
      <alignment horizontal="justify" vertical="center"/>
    </xf>
    <xf numFmtId="0" fontId="2" fillId="0" borderId="89" xfId="0" applyFont="1" applyFill="1" applyBorder="1" applyAlignment="1">
      <alignment horizontal="justify" vertical="center"/>
    </xf>
    <xf numFmtId="0" fontId="0" fillId="0" borderId="48" xfId="0" applyFont="1" applyBorder="1" applyAlignment="1">
      <alignment horizontal="center" vertical="center" wrapText="1"/>
    </xf>
    <xf numFmtId="164" fontId="2" fillId="0" borderId="8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1" xfId="0" applyFont="1" applyBorder="1" applyAlignment="1">
      <alignment horizontal="center" vertical="center" textRotation="89" wrapText="1"/>
    </xf>
    <xf numFmtId="0" fontId="0" fillId="0" borderId="58" xfId="0" applyFont="1" applyBorder="1" applyAlignment="1">
      <alignment horizontal="right" vertical="center" wrapText="1"/>
    </xf>
    <xf numFmtId="2" fontId="0" fillId="0" borderId="78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80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right" vertical="center" wrapText="1"/>
    </xf>
    <xf numFmtId="4" fontId="2" fillId="0" borderId="102" xfId="0" applyNumberFormat="1" applyFont="1" applyFill="1" applyBorder="1" applyAlignment="1">
      <alignment horizontal="center" vertical="center" wrapText="1"/>
    </xf>
    <xf numFmtId="4" fontId="0" fillId="0" borderId="103" xfId="0" applyNumberFormat="1" applyFont="1" applyFill="1" applyBorder="1" applyAlignment="1">
      <alignment horizontal="center" vertical="center" wrapText="1"/>
    </xf>
    <xf numFmtId="0" fontId="0" fillId="0" borderId="89" xfId="0" applyFont="1" applyBorder="1" applyAlignment="1">
      <alignment horizontal="justify" vertical="center"/>
    </xf>
    <xf numFmtId="2" fontId="0" fillId="0" borderId="44" xfId="0" applyNumberFormat="1" applyFont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0" fontId="0" fillId="0" borderId="78" xfId="0" applyFont="1" applyBorder="1" applyAlignment="1">
      <alignment horizontal="righ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98" xfId="0" applyFont="1" applyBorder="1" applyAlignment="1">
      <alignment horizontal="right" vertical="center" wrapText="1"/>
    </xf>
    <xf numFmtId="0" fontId="0" fillId="0" borderId="48" xfId="0" applyFont="1" applyFill="1" applyBorder="1" applyAlignment="1">
      <alignment horizontal="center" vertical="center" wrapText="1"/>
    </xf>
    <xf numFmtId="165" fontId="0" fillId="0" borderId="46" xfId="0" applyNumberFormat="1" applyFont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4" fontId="0" fillId="0" borderId="70" xfId="0" applyNumberFormat="1" applyFont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justify" vertical="center"/>
    </xf>
    <xf numFmtId="0" fontId="0" fillId="0" borderId="105" xfId="0" applyFont="1" applyBorder="1" applyAlignment="1">
      <alignment horizontal="justify" vertical="center"/>
    </xf>
    <xf numFmtId="0" fontId="0" fillId="0" borderId="105" xfId="0" applyFont="1" applyBorder="1" applyAlignment="1">
      <alignment horizontal="justify" vertical="center"/>
    </xf>
    <xf numFmtId="0" fontId="0" fillId="0" borderId="104" xfId="0" applyFont="1" applyBorder="1" applyAlignment="1">
      <alignment horizontal="justify" vertical="center"/>
    </xf>
    <xf numFmtId="2" fontId="0" fillId="0" borderId="47" xfId="0" applyNumberFormat="1" applyFont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justify" vertical="center"/>
    </xf>
    <xf numFmtId="4" fontId="0" fillId="0" borderId="106" xfId="0" applyNumberFormat="1" applyFont="1" applyFill="1" applyBorder="1" applyAlignment="1">
      <alignment horizontal="center" vertical="center" wrapText="1"/>
    </xf>
    <xf numFmtId="165" fontId="0" fillId="0" borderId="81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4" fontId="0" fillId="0" borderId="55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/>
    </xf>
    <xf numFmtId="0" fontId="0" fillId="0" borderId="53" xfId="0" applyFont="1" applyBorder="1" applyAlignment="1">
      <alignment horizontal="justify" vertical="center"/>
    </xf>
    <xf numFmtId="0" fontId="0" fillId="0" borderId="20" xfId="0" applyFont="1" applyBorder="1" applyAlignment="1">
      <alignment horizontal="right" vertical="center" wrapText="1"/>
    </xf>
    <xf numFmtId="0" fontId="0" fillId="0" borderId="55" xfId="0" applyFont="1" applyBorder="1" applyAlignment="1">
      <alignment horizontal="right" vertical="center" wrapText="1"/>
    </xf>
    <xf numFmtId="4" fontId="0" fillId="0" borderId="107" xfId="0" applyNumberFormat="1" applyFont="1" applyFill="1" applyBorder="1" applyAlignment="1">
      <alignment horizontal="center" vertical="center" wrapText="1"/>
    </xf>
    <xf numFmtId="4" fontId="2" fillId="0" borderId="106" xfId="0" applyNumberFormat="1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right" vertical="center" wrapText="1"/>
    </xf>
    <xf numFmtId="0" fontId="2" fillId="0" borderId="90" xfId="0" applyFont="1" applyBorder="1" applyAlignment="1">
      <alignment horizontal="justify"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" fontId="2" fillId="0" borderId="66" xfId="0" applyNumberFormat="1" applyFont="1" applyBorder="1" applyAlignment="1">
      <alignment horizontal="center" vertical="center" wrapText="1"/>
    </xf>
    <xf numFmtId="2" fontId="0" fillId="0" borderId="74" xfId="0" applyNumberFormat="1" applyFont="1" applyBorder="1" applyAlignment="1">
      <alignment horizontal="center" vertical="center" wrapText="1"/>
    </xf>
    <xf numFmtId="2" fontId="0" fillId="0" borderId="72" xfId="0" applyNumberFormat="1" applyFont="1" applyBorder="1" applyAlignment="1">
      <alignment horizontal="center" vertical="center" wrapText="1"/>
    </xf>
    <xf numFmtId="2" fontId="0" fillId="0" borderId="77" xfId="0" applyNumberFormat="1" applyFont="1" applyFill="1" applyBorder="1" applyAlignment="1">
      <alignment horizontal="center" vertical="center" wrapText="1"/>
    </xf>
    <xf numFmtId="0" fontId="2" fillId="0" borderId="98" xfId="0" applyFont="1" applyBorder="1" applyAlignment="1">
      <alignment horizontal="right" vertical="center" wrapText="1"/>
    </xf>
    <xf numFmtId="2" fontId="2" fillId="0" borderId="83" xfId="0" applyNumberFormat="1" applyFont="1" applyFill="1" applyBorder="1" applyAlignment="1">
      <alignment horizontal="center" vertical="center" wrapText="1"/>
    </xf>
    <xf numFmtId="2" fontId="0" fillId="0" borderId="84" xfId="0" applyNumberFormat="1" applyFont="1" applyFill="1" applyBorder="1" applyAlignment="1">
      <alignment horizontal="center" vertical="center" wrapText="1"/>
    </xf>
    <xf numFmtId="2" fontId="0" fillId="0" borderId="82" xfId="0" applyNumberFormat="1" applyFont="1" applyFill="1" applyBorder="1" applyAlignment="1">
      <alignment horizontal="center" vertical="center" wrapText="1"/>
    </xf>
    <xf numFmtId="2" fontId="2" fillId="0" borderId="83" xfId="0" applyNumberFormat="1" applyFont="1" applyBorder="1" applyAlignment="1">
      <alignment horizontal="center" vertical="center" wrapText="1"/>
    </xf>
    <xf numFmtId="2" fontId="0" fillId="0" borderId="84" xfId="0" applyNumberFormat="1" applyFont="1" applyBorder="1" applyAlignment="1">
      <alignment horizontal="center" vertical="center" wrapText="1"/>
    </xf>
    <xf numFmtId="2" fontId="0" fillId="0" borderId="8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4" fontId="2" fillId="0" borderId="99" xfId="0" applyNumberFormat="1" applyFont="1" applyFill="1" applyBorder="1" applyAlignment="1">
      <alignment vertical="center" wrapText="1"/>
    </xf>
    <xf numFmtId="4" fontId="2" fillId="0" borderId="102" xfId="0" applyNumberFormat="1" applyFont="1" applyFill="1" applyBorder="1" applyAlignment="1">
      <alignment vertical="center" wrapText="1"/>
    </xf>
    <xf numFmtId="4" fontId="2" fillId="0" borderId="66" xfId="0" applyNumberFormat="1" applyFont="1" applyFill="1" applyBorder="1" applyAlignment="1">
      <alignment horizontal="center" vertical="center" wrapText="1"/>
    </xf>
    <xf numFmtId="4" fontId="2" fillId="0" borderId="101" xfId="0" applyNumberFormat="1" applyFont="1" applyFill="1" applyBorder="1" applyAlignment="1">
      <alignment vertical="center" wrapText="1"/>
    </xf>
    <xf numFmtId="4" fontId="2" fillId="0" borderId="81" xfId="0" applyNumberFormat="1" applyFont="1" applyFill="1" applyBorder="1" applyAlignment="1">
      <alignment vertical="center" wrapText="1"/>
    </xf>
    <xf numFmtId="164" fontId="0" fillId="0" borderId="96" xfId="0" applyNumberFormat="1" applyFont="1" applyBorder="1" applyAlignment="1">
      <alignment horizontal="center" vertical="center" wrapText="1"/>
    </xf>
    <xf numFmtId="0" fontId="0" fillId="0" borderId="96" xfId="0" applyFont="1" applyBorder="1" applyAlignment="1">
      <alignment horizontal="right" vertical="center" wrapText="1"/>
    </xf>
    <xf numFmtId="2" fontId="0" fillId="0" borderId="106" xfId="0" applyNumberFormat="1" applyFont="1" applyBorder="1" applyAlignment="1">
      <alignment horizontal="center" vertical="center" wrapText="1"/>
    </xf>
    <xf numFmtId="2" fontId="0" fillId="0" borderId="106" xfId="0" applyNumberFormat="1" applyFont="1" applyFill="1" applyBorder="1" applyAlignment="1">
      <alignment horizontal="center" vertical="center" wrapText="1"/>
    </xf>
    <xf numFmtId="4" fontId="0" fillId="0" borderId="106" xfId="0" applyNumberFormat="1" applyFont="1" applyBorder="1" applyAlignment="1">
      <alignment horizontal="center" vertical="center" wrapText="1"/>
    </xf>
    <xf numFmtId="4" fontId="2" fillId="0" borderId="102" xfId="0" applyNumberFormat="1" applyFont="1" applyBorder="1" applyAlignment="1">
      <alignment horizontal="center" vertical="center" wrapText="1"/>
    </xf>
    <xf numFmtId="4" fontId="0" fillId="0" borderId="101" xfId="0" applyNumberFormat="1" applyFont="1" applyBorder="1" applyAlignment="1">
      <alignment horizontal="center" vertical="center" wrapText="1"/>
    </xf>
    <xf numFmtId="4" fontId="0" fillId="0" borderId="103" xfId="0" applyNumberFormat="1" applyFont="1" applyBorder="1" applyAlignment="1">
      <alignment horizontal="center" vertical="center" wrapText="1"/>
    </xf>
    <xf numFmtId="4" fontId="2" fillId="0" borderId="96" xfId="0" applyNumberFormat="1" applyFont="1" applyBorder="1" applyAlignment="1">
      <alignment horizontal="center" vertical="center" wrapText="1"/>
    </xf>
    <xf numFmtId="4" fontId="0" fillId="0" borderId="96" xfId="0" applyNumberFormat="1" applyFont="1" applyBorder="1" applyAlignment="1">
      <alignment horizontal="center" vertical="center" wrapText="1"/>
    </xf>
    <xf numFmtId="0" fontId="0" fillId="0" borderId="90" xfId="0" applyFont="1" applyBorder="1" applyAlignment="1">
      <alignment horizontal="right" vertical="center" wrapText="1"/>
    </xf>
    <xf numFmtId="0" fontId="0" fillId="0" borderId="74" xfId="0" applyFont="1" applyBorder="1" applyAlignment="1">
      <alignment horizontal="justify" vertical="center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108" xfId="0" applyFont="1" applyBorder="1" applyAlignment="1">
      <alignment horizontal="right" vertical="center" wrapText="1"/>
    </xf>
    <xf numFmtId="0" fontId="2" fillId="0" borderId="109" xfId="0" applyFont="1" applyBorder="1" applyAlignment="1">
      <alignment horizontal="justify" vertical="center"/>
    </xf>
    <xf numFmtId="4" fontId="2" fillId="0" borderId="109" xfId="0" applyNumberFormat="1" applyFont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Border="1" applyAlignment="1">
      <alignment horizontal="center" vertical="center" wrapText="1"/>
    </xf>
    <xf numFmtId="4" fontId="2" fillId="0" borderId="110" xfId="0" applyNumberFormat="1" applyFont="1" applyBorder="1" applyAlignment="1">
      <alignment horizontal="center" vertical="center" wrapText="1"/>
    </xf>
    <xf numFmtId="0" fontId="2" fillId="0" borderId="111" xfId="0" applyFont="1" applyBorder="1" applyAlignment="1">
      <alignment horizontal="right" vertical="center" wrapText="1"/>
    </xf>
    <xf numFmtId="0" fontId="0" fillId="0" borderId="112" xfId="0" applyFont="1" applyBorder="1" applyAlignment="1">
      <alignment horizontal="right" vertical="center" wrapText="1"/>
    </xf>
    <xf numFmtId="0" fontId="2" fillId="0" borderId="111" xfId="0" applyFont="1" applyBorder="1" applyAlignment="1">
      <alignment horizontal="justify" vertical="center"/>
    </xf>
    <xf numFmtId="0" fontId="0" fillId="0" borderId="112" xfId="0" applyFont="1" applyBorder="1" applyAlignment="1">
      <alignment horizontal="justify" vertical="center"/>
    </xf>
    <xf numFmtId="4" fontId="0" fillId="0" borderId="113" xfId="0" applyNumberFormat="1" applyFont="1" applyBorder="1" applyAlignment="1">
      <alignment horizontal="center" vertical="center" wrapText="1"/>
    </xf>
    <xf numFmtId="4" fontId="0" fillId="0" borderId="114" xfId="0" applyNumberFormat="1" applyFont="1" applyBorder="1" applyAlignment="1">
      <alignment horizontal="center" vertical="center" wrapText="1"/>
    </xf>
    <xf numFmtId="4" fontId="2" fillId="0" borderId="111" xfId="0" applyNumberFormat="1" applyFont="1" applyBorder="1" applyAlignment="1">
      <alignment horizontal="center" vertical="center" wrapText="1"/>
    </xf>
    <xf numFmtId="4" fontId="0" fillId="0" borderId="112" xfId="0" applyNumberFormat="1" applyFont="1" applyBorder="1" applyAlignment="1">
      <alignment horizontal="center" vertical="center" wrapText="1"/>
    </xf>
    <xf numFmtId="4" fontId="2" fillId="0" borderId="111" xfId="0" applyNumberFormat="1" applyFont="1" applyFill="1" applyBorder="1" applyAlignment="1">
      <alignment horizontal="center" vertical="center" wrapText="1"/>
    </xf>
    <xf numFmtId="4" fontId="0" fillId="0" borderId="100" xfId="0" applyNumberFormat="1" applyFont="1" applyFill="1" applyBorder="1" applyAlignment="1">
      <alignment horizontal="center" vertical="center" wrapText="1"/>
    </xf>
    <xf numFmtId="4" fontId="0" fillId="0" borderId="112" xfId="0" applyNumberFormat="1" applyFont="1" applyFill="1" applyBorder="1" applyAlignment="1">
      <alignment horizontal="center" vertical="center" wrapText="1"/>
    </xf>
    <xf numFmtId="164" fontId="0" fillId="0" borderId="61" xfId="0" applyNumberFormat="1" applyFont="1" applyBorder="1" applyAlignment="1">
      <alignment horizontal="center" vertical="center" wrapText="1"/>
    </xf>
    <xf numFmtId="164" fontId="0" fillId="0" borderId="64" xfId="0" applyNumberFormat="1" applyFont="1" applyBorder="1" applyAlignment="1">
      <alignment horizontal="center" vertical="center" wrapText="1"/>
    </xf>
    <xf numFmtId="4" fontId="0" fillId="0" borderId="89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" fontId="2" fillId="0" borderId="99" xfId="0" applyNumberFormat="1" applyFont="1" applyBorder="1" applyAlignment="1">
      <alignment horizontal="center" vertical="center" wrapText="1"/>
    </xf>
    <xf numFmtId="4" fontId="2" fillId="0" borderId="99" xfId="0" applyNumberFormat="1" applyFont="1" applyFill="1" applyBorder="1" applyAlignment="1">
      <alignment horizontal="center" vertical="center" wrapText="1"/>
    </xf>
    <xf numFmtId="0" fontId="2" fillId="0" borderId="99" xfId="0" applyFont="1" applyBorder="1" applyAlignment="1">
      <alignment horizontal="justify" vertical="center"/>
    </xf>
    <xf numFmtId="0" fontId="2" fillId="0" borderId="99" xfId="0" applyFont="1" applyBorder="1" applyAlignment="1">
      <alignment horizontal="right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right" vertical="center" wrapText="1"/>
    </xf>
    <xf numFmtId="4" fontId="0" fillId="0" borderId="75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4" fontId="2" fillId="0" borderId="115" xfId="0" applyNumberFormat="1" applyFont="1" applyBorder="1" applyAlignment="1">
      <alignment horizontal="center" vertical="center" wrapText="1"/>
    </xf>
    <xf numFmtId="4" fontId="0" fillId="0" borderId="88" xfId="0" applyNumberFormat="1" applyFont="1" applyBorder="1" applyAlignment="1">
      <alignment horizontal="center" vertical="center" wrapText="1"/>
    </xf>
    <xf numFmtId="4" fontId="0" fillId="0" borderId="89" xfId="0" applyNumberFormat="1" applyFont="1" applyBorder="1" applyAlignment="1">
      <alignment horizontal="center" vertical="center" wrapText="1"/>
    </xf>
    <xf numFmtId="4" fontId="0" fillId="0" borderId="104" xfId="0" applyNumberFormat="1" applyFont="1" applyBorder="1" applyAlignment="1">
      <alignment horizontal="center" vertical="center" wrapText="1"/>
    </xf>
    <xf numFmtId="0" fontId="2" fillId="0" borderId="99" xfId="0" applyFont="1" applyBorder="1" applyAlignment="1">
      <alignment horizontal="left" vertical="center" wrapText="1"/>
    </xf>
    <xf numFmtId="0" fontId="0" fillId="0" borderId="100" xfId="0" applyFont="1" applyBorder="1" applyAlignment="1">
      <alignment horizontal="left" vertical="center" wrapText="1"/>
    </xf>
    <xf numFmtId="0" fontId="2" fillId="0" borderId="102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right" vertical="center" wrapText="1"/>
    </xf>
    <xf numFmtId="0" fontId="0" fillId="0" borderId="116" xfId="0" applyFont="1" applyBorder="1" applyAlignment="1">
      <alignment horizontal="justify" vertical="center"/>
    </xf>
    <xf numFmtId="4" fontId="0" fillId="0" borderId="116" xfId="0" applyNumberFormat="1" applyFont="1" applyBorder="1" applyAlignment="1">
      <alignment horizontal="center" vertical="center" wrapText="1"/>
    </xf>
    <xf numFmtId="4" fontId="0" fillId="0" borderId="116" xfId="0" applyNumberFormat="1" applyFont="1" applyFill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4" fontId="0" fillId="0" borderId="100" xfId="0" applyNumberFormat="1" applyFont="1" applyBorder="1" applyAlignment="1">
      <alignment horizontal="center" vertical="center" wrapText="1"/>
    </xf>
    <xf numFmtId="4" fontId="0" fillId="0" borderId="112" xfId="0" applyNumberFormat="1" applyFont="1" applyBorder="1" applyAlignment="1">
      <alignment horizontal="center" vertical="center" wrapText="1"/>
    </xf>
    <xf numFmtId="0" fontId="0" fillId="0" borderId="100" xfId="0" applyFont="1" applyBorder="1" applyAlignment="1">
      <alignment/>
    </xf>
    <xf numFmtId="4" fontId="0" fillId="0" borderId="100" xfId="0" applyNumberFormat="1" applyFont="1" applyFill="1" applyBorder="1" applyAlignment="1">
      <alignment horizontal="center" vertical="center" wrapText="1"/>
    </xf>
    <xf numFmtId="4" fontId="0" fillId="0" borderId="112" xfId="0" applyNumberFormat="1" applyFont="1" applyFill="1" applyBorder="1" applyAlignment="1">
      <alignment horizontal="center" vertical="center" wrapText="1"/>
    </xf>
    <xf numFmtId="4" fontId="2" fillId="0" borderId="100" xfId="0" applyNumberFormat="1" applyFont="1" applyBorder="1" applyAlignment="1">
      <alignment horizontal="center" vertical="center" wrapText="1"/>
    </xf>
    <xf numFmtId="4" fontId="2" fillId="0" borderId="112" xfId="0" applyNumberFormat="1" applyFont="1" applyBorder="1" applyAlignment="1">
      <alignment horizontal="center" vertical="center" wrapText="1"/>
    </xf>
    <xf numFmtId="0" fontId="0" fillId="0" borderId="100" xfId="0" applyFont="1" applyBorder="1" applyAlignment="1">
      <alignment horizontal="right" vertical="center" wrapText="1"/>
    </xf>
    <xf numFmtId="0" fontId="0" fillId="0" borderId="112" xfId="0" applyFont="1" applyBorder="1" applyAlignment="1">
      <alignment horizontal="right" vertical="center" wrapText="1"/>
    </xf>
    <xf numFmtId="0" fontId="0" fillId="0" borderId="100" xfId="0" applyFont="1" applyBorder="1" applyAlignment="1">
      <alignment horizontal="justify" vertical="center"/>
    </xf>
    <xf numFmtId="4" fontId="0" fillId="0" borderId="69" xfId="0" applyNumberFormat="1" applyFont="1" applyBorder="1" applyAlignment="1">
      <alignment horizontal="center" vertical="center" wrapText="1"/>
    </xf>
    <xf numFmtId="4" fontId="0" fillId="0" borderId="69" xfId="0" applyNumberFormat="1" applyFont="1" applyFill="1" applyBorder="1" applyAlignment="1">
      <alignment horizontal="center" vertical="center" wrapText="1"/>
    </xf>
    <xf numFmtId="4" fontId="2" fillId="0" borderId="69" xfId="0" applyNumberFormat="1" applyFont="1" applyBorder="1" applyAlignment="1">
      <alignment horizontal="center" vertical="center" wrapText="1"/>
    </xf>
    <xf numFmtId="0" fontId="0" fillId="0" borderId="69" xfId="0" applyFont="1" applyBorder="1" applyAlignment="1">
      <alignment horizontal="right" vertical="center" wrapText="1"/>
    </xf>
    <xf numFmtId="0" fontId="0" fillId="0" borderId="69" xfId="0" applyFont="1" applyBorder="1" applyAlignment="1">
      <alignment horizontal="justify" vertical="center"/>
    </xf>
    <xf numFmtId="0" fontId="2" fillId="0" borderId="100" xfId="0" applyFont="1" applyBorder="1" applyAlignment="1">
      <alignment horizontal="right" vertical="center" wrapText="1"/>
    </xf>
    <xf numFmtId="4" fontId="2" fillId="0" borderId="100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right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4" fontId="0" fillId="0" borderId="99" xfId="0" applyNumberFormat="1" applyFont="1" applyFill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4" fontId="2" fillId="0" borderId="116" xfId="0" applyNumberFormat="1" applyFont="1" applyBorder="1" applyAlignment="1">
      <alignment horizontal="center" vertical="center" wrapText="1"/>
    </xf>
    <xf numFmtId="0" fontId="0" fillId="0" borderId="116" xfId="0" applyFont="1" applyBorder="1" applyAlignment="1">
      <alignment horizontal="left" vertical="center" wrapText="1"/>
    </xf>
    <xf numFmtId="4" fontId="0" fillId="0" borderId="117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justify" vertical="center" wrapText="1"/>
    </xf>
    <xf numFmtId="9" fontId="0" fillId="0" borderId="40" xfId="52" applyFont="1" applyFill="1" applyBorder="1" applyAlignment="1">
      <alignment horizontal="center" vertical="center" wrapText="1"/>
    </xf>
    <xf numFmtId="9" fontId="0" fillId="0" borderId="24" xfId="52" applyFont="1" applyFill="1" applyBorder="1" applyAlignment="1">
      <alignment horizontal="center" vertical="center" wrapText="1"/>
    </xf>
    <xf numFmtId="9" fontId="0" fillId="0" borderId="48" xfId="52" applyFont="1" applyFill="1" applyBorder="1" applyAlignment="1">
      <alignment horizontal="center" vertical="center" wrapText="1"/>
    </xf>
    <xf numFmtId="9" fontId="0" fillId="0" borderId="20" xfId="52" applyFont="1" applyFill="1" applyBorder="1" applyAlignment="1">
      <alignment horizontal="center" vertical="center" wrapText="1"/>
    </xf>
    <xf numFmtId="9" fontId="0" fillId="0" borderId="55" xfId="52" applyFont="1" applyFill="1" applyBorder="1" applyAlignment="1">
      <alignment horizontal="center" vertical="center" wrapText="1"/>
    </xf>
    <xf numFmtId="9" fontId="0" fillId="33" borderId="21" xfId="52" applyFont="1" applyFill="1" applyBorder="1" applyAlignment="1">
      <alignment horizontal="center" vertical="center" wrapText="1"/>
    </xf>
    <xf numFmtId="165" fontId="0" fillId="0" borderId="48" xfId="0" applyNumberFormat="1" applyFont="1" applyBorder="1" applyAlignment="1">
      <alignment horizontal="center" vertical="center" wrapText="1"/>
    </xf>
    <xf numFmtId="0" fontId="0" fillId="0" borderId="118" xfId="0" applyFont="1" applyBorder="1" applyAlignment="1">
      <alignment horizontal="right" vertical="center" wrapText="1"/>
    </xf>
    <xf numFmtId="0" fontId="0" fillId="0" borderId="119" xfId="0" applyFont="1" applyBorder="1" applyAlignment="1">
      <alignment horizontal="justify" vertical="center"/>
    </xf>
    <xf numFmtId="2" fontId="0" fillId="0" borderId="119" xfId="0" applyNumberFormat="1" applyFont="1" applyBorder="1" applyAlignment="1">
      <alignment horizontal="center" vertical="center" wrapText="1"/>
    </xf>
    <xf numFmtId="2" fontId="0" fillId="0" borderId="120" xfId="0" applyNumberFormat="1" applyFont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65" fontId="0" fillId="0" borderId="122" xfId="0" applyNumberFormat="1" applyFont="1" applyBorder="1" applyAlignment="1">
      <alignment horizontal="center" vertical="center" wrapText="1"/>
    </xf>
    <xf numFmtId="165" fontId="0" fillId="0" borderId="121" xfId="0" applyNumberFormat="1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justify" vertical="center"/>
    </xf>
    <xf numFmtId="0" fontId="0" fillId="0" borderId="83" xfId="0" applyFont="1" applyFill="1" applyBorder="1" applyAlignment="1">
      <alignment horizontal="center" vertical="center" wrapText="1"/>
    </xf>
    <xf numFmtId="164" fontId="0" fillId="0" borderId="83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/>
    </xf>
    <xf numFmtId="0" fontId="0" fillId="0" borderId="33" xfId="0" applyFont="1" applyBorder="1" applyAlignment="1">
      <alignment horizontal="justify" vertical="center"/>
    </xf>
    <xf numFmtId="0" fontId="0" fillId="0" borderId="90" xfId="0" applyFont="1" applyBorder="1" applyAlignment="1">
      <alignment horizontal="justify" vertical="center"/>
    </xf>
    <xf numFmtId="4" fontId="2" fillId="0" borderId="75" xfId="0" applyNumberFormat="1" applyFont="1" applyBorder="1" applyAlignment="1">
      <alignment horizontal="center" vertical="center" wrapText="1"/>
    </xf>
    <xf numFmtId="4" fontId="2" fillId="0" borderId="76" xfId="0" applyNumberFormat="1" applyFont="1" applyBorder="1" applyAlignment="1">
      <alignment horizontal="center" vertical="center" wrapText="1"/>
    </xf>
    <xf numFmtId="0" fontId="0" fillId="0" borderId="106" xfId="0" applyFont="1" applyBorder="1" applyAlignment="1">
      <alignment horizontal="justify" vertical="center"/>
    </xf>
    <xf numFmtId="0" fontId="0" fillId="0" borderId="82" xfId="0" applyFont="1" applyBorder="1" applyAlignment="1">
      <alignment horizontal="justify" vertical="center"/>
    </xf>
    <xf numFmtId="4" fontId="0" fillId="0" borderId="81" xfId="0" applyNumberFormat="1" applyFont="1" applyBorder="1" applyAlignment="1">
      <alignment horizontal="center" vertical="center" wrapText="1"/>
    </xf>
    <xf numFmtId="0" fontId="0" fillId="0" borderId="78" xfId="0" applyFont="1" applyBorder="1" applyAlignment="1">
      <alignment horizontal="justify" vertical="center" wrapText="1"/>
    </xf>
    <xf numFmtId="165" fontId="0" fillId="0" borderId="84" xfId="0" applyNumberFormat="1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4" fontId="0" fillId="0" borderId="96" xfId="0" applyNumberFormat="1" applyFont="1" applyBorder="1" applyAlignment="1">
      <alignment horizontal="center" vertical="center" wrapText="1"/>
    </xf>
    <xf numFmtId="0" fontId="2" fillId="0" borderId="97" xfId="0" applyFont="1" applyBorder="1" applyAlignment="1">
      <alignment horizontal="justify" vertical="center"/>
    </xf>
    <xf numFmtId="2" fontId="2" fillId="0" borderId="97" xfId="0" applyNumberFormat="1" applyFont="1" applyBorder="1" applyAlignment="1">
      <alignment horizontal="center" vertical="center" wrapText="1"/>
    </xf>
    <xf numFmtId="2" fontId="2" fillId="0" borderId="97" xfId="0" applyNumberFormat="1" applyFont="1" applyFill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164" fontId="2" fillId="0" borderId="79" xfId="0" applyNumberFormat="1" applyFont="1" applyBorder="1" applyAlignment="1">
      <alignment horizontal="center" vertical="center" wrapText="1"/>
    </xf>
    <xf numFmtId="164" fontId="2" fillId="0" borderId="97" xfId="0" applyNumberFormat="1" applyFont="1" applyBorder="1" applyAlignment="1">
      <alignment horizontal="center" vertical="center" wrapText="1"/>
    </xf>
    <xf numFmtId="4" fontId="0" fillId="0" borderId="123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right" vertical="center" wrapText="1"/>
    </xf>
    <xf numFmtId="0" fontId="2" fillId="0" borderId="78" xfId="0" applyFont="1" applyBorder="1" applyAlignment="1">
      <alignment horizontal="justify" vertical="center" wrapText="1"/>
    </xf>
    <xf numFmtId="2" fontId="2" fillId="0" borderId="78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80" xfId="0" applyNumberFormat="1" applyFont="1" applyFill="1" applyBorder="1" applyAlignment="1">
      <alignment horizontal="center" vertical="center" wrapText="1"/>
    </xf>
    <xf numFmtId="4" fontId="2" fillId="0" borderId="79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164" fontId="2" fillId="0" borderId="80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justify" vertical="center"/>
    </xf>
    <xf numFmtId="4" fontId="2" fillId="0" borderId="78" xfId="0" applyNumberFormat="1" applyFont="1" applyBorder="1" applyAlignment="1">
      <alignment horizontal="center" vertical="center" wrapText="1"/>
    </xf>
    <xf numFmtId="4" fontId="2" fillId="0" borderId="80" xfId="0" applyNumberFormat="1" applyFont="1" applyFill="1" applyBorder="1" applyAlignment="1">
      <alignment horizontal="center" vertical="center" wrapText="1"/>
    </xf>
    <xf numFmtId="0" fontId="2" fillId="0" borderId="124" xfId="0" applyFont="1" applyBorder="1" applyAlignment="1">
      <alignment horizontal="right" vertical="center" wrapText="1"/>
    </xf>
    <xf numFmtId="0" fontId="2" fillId="0" borderId="124" xfId="0" applyFont="1" applyBorder="1" applyAlignment="1">
      <alignment horizontal="justify" vertical="center"/>
    </xf>
    <xf numFmtId="4" fontId="2" fillId="0" borderId="124" xfId="0" applyNumberFormat="1" applyFont="1" applyBorder="1" applyAlignment="1">
      <alignment horizontal="center" vertical="center" wrapText="1"/>
    </xf>
    <xf numFmtId="4" fontId="2" fillId="0" borderId="124" xfId="0" applyNumberFormat="1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right" vertical="center" wrapText="1"/>
    </xf>
    <xf numFmtId="4" fontId="2" fillId="0" borderId="97" xfId="0" applyNumberFormat="1" applyFont="1" applyFill="1" applyBorder="1" applyAlignment="1">
      <alignment horizontal="center" vertical="center" wrapText="1"/>
    </xf>
    <xf numFmtId="0" fontId="0" fillId="0" borderId="112" xfId="0" applyFont="1" applyBorder="1" applyAlignment="1">
      <alignment horizontal="left" vertical="center" wrapText="1"/>
    </xf>
    <xf numFmtId="0" fontId="2" fillId="0" borderId="125" xfId="0" applyFont="1" applyBorder="1" applyAlignment="1">
      <alignment horizontal="right" vertical="center" wrapText="1"/>
    </xf>
    <xf numFmtId="0" fontId="2" fillId="0" borderId="125" xfId="0" applyFont="1" applyBorder="1" applyAlignment="1">
      <alignment horizontal="justify" vertical="center"/>
    </xf>
    <xf numFmtId="4" fontId="2" fillId="0" borderId="125" xfId="0" applyNumberFormat="1" applyFont="1" applyBorder="1" applyAlignment="1">
      <alignment horizontal="center" vertical="center" wrapText="1"/>
    </xf>
    <xf numFmtId="4" fontId="2" fillId="0" borderId="125" xfId="0" applyNumberFormat="1" applyFont="1" applyFill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0" fontId="0" fillId="0" borderId="125" xfId="0" applyFont="1" applyBorder="1" applyAlignment="1">
      <alignment horizontal="justify" vertical="center"/>
    </xf>
    <xf numFmtId="0" fontId="0" fillId="0" borderId="112" xfId="0" applyFont="1" applyBorder="1" applyAlignment="1">
      <alignment horizontal="justify" vertical="center"/>
    </xf>
    <xf numFmtId="4" fontId="0" fillId="0" borderId="125" xfId="0" applyNumberFormat="1" applyFont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9" fontId="0" fillId="0" borderId="126" xfId="52" applyFont="1" applyBorder="1" applyAlignment="1">
      <alignment horizontal="center" vertical="center"/>
    </xf>
    <xf numFmtId="9" fontId="0" fillId="0" borderId="85" xfId="0" applyNumberFormat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justify" vertical="center" wrapText="1"/>
    </xf>
    <xf numFmtId="166" fontId="7" fillId="0" borderId="126" xfId="0" applyNumberFormat="1" applyFont="1" applyFill="1" applyBorder="1" applyAlignment="1">
      <alignment/>
    </xf>
    <xf numFmtId="166" fontId="8" fillId="0" borderId="126" xfId="0" applyNumberFormat="1" applyFont="1" applyFill="1" applyBorder="1" applyAlignment="1">
      <alignment/>
    </xf>
    <xf numFmtId="0" fontId="2" fillId="0" borderId="9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4" fontId="0" fillId="0" borderId="79" xfId="0" applyNumberFormat="1" applyFont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/>
    </xf>
    <xf numFmtId="0" fontId="0" fillId="0" borderId="14" xfId="0" applyFont="1" applyBorder="1" applyAlignment="1">
      <alignment horizontal="right" vertical="center" wrapText="1"/>
    </xf>
    <xf numFmtId="165" fontId="0" fillId="0" borderId="79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4" fontId="0" fillId="0" borderId="58" xfId="0" applyNumberFormat="1" applyFont="1" applyFill="1" applyBorder="1" applyAlignment="1">
      <alignment horizontal="center" vertical="center" wrapText="1"/>
    </xf>
    <xf numFmtId="166" fontId="7" fillId="0" borderId="126" xfId="0" applyNumberFormat="1" applyFont="1" applyFill="1" applyBorder="1" applyAlignment="1">
      <alignment/>
    </xf>
    <xf numFmtId="4" fontId="0" fillId="0" borderId="99" xfId="0" applyNumberFormat="1" applyFont="1" applyFill="1" applyBorder="1" applyAlignment="1">
      <alignment vertical="center" wrapText="1"/>
    </xf>
    <xf numFmtId="4" fontId="0" fillId="0" borderId="99" xfId="0" applyNumberFormat="1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1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4" fontId="0" fillId="0" borderId="77" xfId="0" applyNumberFormat="1" applyFont="1" applyBorder="1" applyAlignment="1">
      <alignment horizontal="center" vertical="center" wrapText="1"/>
    </xf>
    <xf numFmtId="164" fontId="0" fillId="0" borderId="80" xfId="0" applyNumberFormat="1" applyFont="1" applyBorder="1" applyAlignment="1">
      <alignment horizontal="center" vertical="center" wrapText="1"/>
    </xf>
    <xf numFmtId="164" fontId="0" fillId="0" borderId="4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164" fontId="0" fillId="0" borderId="77" xfId="0" applyNumberFormat="1" applyFont="1" applyBorder="1" applyAlignment="1">
      <alignment horizontal="center" vertical="center" wrapText="1"/>
    </xf>
    <xf numFmtId="164" fontId="0" fillId="0" borderId="48" xfId="0" applyNumberFormat="1" applyFont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7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9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164" fontId="0" fillId="0" borderId="96" xfId="0" applyNumberFormat="1" applyFont="1" applyFill="1" applyBorder="1" applyAlignment="1">
      <alignment horizontal="center" vertical="center" wrapText="1"/>
    </xf>
    <xf numFmtId="164" fontId="0" fillId="0" borderId="80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164" fontId="0" fillId="0" borderId="80" xfId="0" applyNumberFormat="1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164" fontId="0" fillId="0" borderId="96" xfId="0" applyNumberFormat="1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164" fontId="0" fillId="0" borderId="84" xfId="0" applyNumberFormat="1" applyFont="1" applyBorder="1" applyAlignment="1">
      <alignment horizontal="center" vertical="center" wrapText="1"/>
    </xf>
    <xf numFmtId="164" fontId="0" fillId="0" borderId="106" xfId="0" applyNumberFormat="1" applyFont="1" applyBorder="1" applyAlignment="1">
      <alignment horizontal="center" vertical="center" wrapText="1"/>
    </xf>
    <xf numFmtId="164" fontId="0" fillId="0" borderId="82" xfId="0" applyNumberFormat="1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164" fontId="0" fillId="0" borderId="84" xfId="0" applyNumberFormat="1" applyFont="1" applyBorder="1" applyAlignment="1">
      <alignment horizontal="center" vertical="center" wrapText="1"/>
    </xf>
    <xf numFmtId="164" fontId="0" fillId="0" borderId="106" xfId="0" applyNumberFormat="1" applyFont="1" applyBorder="1" applyAlignment="1">
      <alignment horizontal="center" vertical="center" wrapText="1"/>
    </xf>
    <xf numFmtId="164" fontId="0" fillId="0" borderId="96" xfId="0" applyNumberFormat="1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11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164" fontId="0" fillId="0" borderId="61" xfId="0" applyNumberFormat="1" applyFont="1" applyBorder="1" applyAlignment="1">
      <alignment horizontal="center" vertical="center" wrapText="1"/>
    </xf>
    <xf numFmtId="164" fontId="0" fillId="0" borderId="64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164" fontId="0" fillId="0" borderId="61" xfId="0" applyNumberFormat="1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164" fontId="0" fillId="0" borderId="76" xfId="0" applyNumberFormat="1" applyFont="1" applyBorder="1" applyAlignment="1">
      <alignment horizontal="center" vertical="center" wrapText="1"/>
    </xf>
    <xf numFmtId="164" fontId="0" fillId="0" borderId="47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4" fontId="0" fillId="0" borderId="75" xfId="0" applyNumberFormat="1" applyFont="1" applyBorder="1" applyAlignment="1">
      <alignment horizontal="center" vertical="center" wrapText="1"/>
    </xf>
    <xf numFmtId="164" fontId="0" fillId="0" borderId="79" xfId="0" applyNumberFormat="1" applyFont="1" applyBorder="1" applyAlignment="1">
      <alignment horizontal="center" vertical="center" wrapText="1"/>
    </xf>
    <xf numFmtId="164" fontId="0" fillId="0" borderId="46" xfId="0" applyNumberFormat="1" applyFont="1" applyBorder="1" applyAlignment="1">
      <alignment horizontal="center" vertical="center" wrapText="1"/>
    </xf>
    <xf numFmtId="164" fontId="0" fillId="0" borderId="64" xfId="0" applyNumberFormat="1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164" fontId="0" fillId="0" borderId="58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1</xdr:col>
      <xdr:colOff>1619250</xdr:colOff>
      <xdr:row>3</xdr:row>
      <xdr:rowOff>152400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866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628650</xdr:colOff>
      <xdr:row>0</xdr:row>
      <xdr:rowOff>28575</xdr:rowOff>
    </xdr:from>
    <xdr:to>
      <xdr:col>16</xdr:col>
      <xdr:colOff>1552575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92850" y="285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857250</xdr:colOff>
      <xdr:row>32</xdr:row>
      <xdr:rowOff>152400</xdr:rowOff>
    </xdr:from>
    <xdr:to>
      <xdr:col>16</xdr:col>
      <xdr:colOff>1581150</xdr:colOff>
      <xdr:row>36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7706975" y="1017270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2238375</xdr:colOff>
      <xdr:row>38</xdr:row>
      <xdr:rowOff>0</xdr:rowOff>
    </xdr:to>
    <xdr:pic>
      <xdr:nvPicPr>
        <xdr:cNvPr id="4" name="Picture 8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91850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39</xdr:row>
      <xdr:rowOff>19050</xdr:rowOff>
    </xdr:from>
    <xdr:to>
      <xdr:col>1</xdr:col>
      <xdr:colOff>1800225</xdr:colOff>
      <xdr:row>42</xdr:row>
      <xdr:rowOff>171450</xdr:rowOff>
    </xdr:to>
    <xdr:pic>
      <xdr:nvPicPr>
        <xdr:cNvPr id="5" name="Picture 2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72825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542925</xdr:colOff>
      <xdr:row>40</xdr:row>
      <xdr:rowOff>104775</xdr:rowOff>
    </xdr:from>
    <xdr:to>
      <xdr:col>16</xdr:col>
      <xdr:colOff>1466850</xdr:colOff>
      <xdr:row>46</xdr:row>
      <xdr:rowOff>66675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07125" y="114204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790575</xdr:colOff>
      <xdr:row>92</xdr:row>
      <xdr:rowOff>104775</xdr:rowOff>
    </xdr:from>
    <xdr:to>
      <xdr:col>16</xdr:col>
      <xdr:colOff>1514475</xdr:colOff>
      <xdr:row>95</xdr:row>
      <xdr:rowOff>152400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7640300" y="30775275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99</xdr:row>
      <xdr:rowOff>9525</xdr:rowOff>
    </xdr:from>
    <xdr:to>
      <xdr:col>1</xdr:col>
      <xdr:colOff>1714500</xdr:colOff>
      <xdr:row>102</xdr:row>
      <xdr:rowOff>161925</xdr:rowOff>
    </xdr:to>
    <xdr:pic>
      <xdr:nvPicPr>
        <xdr:cNvPr id="8" name="Picture 2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813500"/>
          <a:ext cx="1962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542925</xdr:colOff>
      <xdr:row>100</xdr:row>
      <xdr:rowOff>161925</xdr:rowOff>
    </xdr:from>
    <xdr:to>
      <xdr:col>16</xdr:col>
      <xdr:colOff>1466850</xdr:colOff>
      <xdr:row>106</xdr:row>
      <xdr:rowOff>47625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07125" y="32156400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153</xdr:row>
      <xdr:rowOff>133350</xdr:rowOff>
    </xdr:from>
    <xdr:to>
      <xdr:col>16</xdr:col>
      <xdr:colOff>981075</xdr:colOff>
      <xdr:row>157</xdr:row>
      <xdr:rowOff>19050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7106900" y="44176950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1</xdr:col>
      <xdr:colOff>2324100</xdr:colOff>
      <xdr:row>6</xdr:row>
      <xdr:rowOff>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2638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504825</xdr:colOff>
      <xdr:row>3</xdr:row>
      <xdr:rowOff>85725</xdr:rowOff>
    </xdr:from>
    <xdr:to>
      <xdr:col>16</xdr:col>
      <xdr:colOff>1485900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02100" y="571500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2247900</xdr:colOff>
      <xdr:row>45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1585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45</xdr:row>
      <xdr:rowOff>0</xdr:rowOff>
    </xdr:from>
    <xdr:to>
      <xdr:col>16</xdr:col>
      <xdr:colOff>1362075</xdr:colOff>
      <xdr:row>45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78275" y="125158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45</xdr:row>
      <xdr:rowOff>0</xdr:rowOff>
    </xdr:from>
    <xdr:to>
      <xdr:col>1</xdr:col>
      <xdr:colOff>2476500</xdr:colOff>
      <xdr:row>45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515850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952500</xdr:colOff>
      <xdr:row>45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97275" y="125158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45</xdr:row>
      <xdr:rowOff>0</xdr:rowOff>
    </xdr:from>
    <xdr:to>
      <xdr:col>1</xdr:col>
      <xdr:colOff>2647950</xdr:colOff>
      <xdr:row>45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515850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45</xdr:row>
      <xdr:rowOff>0</xdr:rowOff>
    </xdr:from>
    <xdr:to>
      <xdr:col>16</xdr:col>
      <xdr:colOff>952500</xdr:colOff>
      <xdr:row>45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68700" y="125158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533400</xdr:colOff>
      <xdr:row>41</xdr:row>
      <xdr:rowOff>114300</xdr:rowOff>
    </xdr:from>
    <xdr:to>
      <xdr:col>16</xdr:col>
      <xdr:colOff>1447800</xdr:colOff>
      <xdr:row>44</xdr:row>
      <xdr:rowOff>152400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5506700" y="1198245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1</xdr:col>
      <xdr:colOff>2324100</xdr:colOff>
      <xdr:row>6</xdr:row>
      <xdr:rowOff>85725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2638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0</xdr:row>
      <xdr:rowOff>123825</xdr:rowOff>
    </xdr:from>
    <xdr:to>
      <xdr:col>11</xdr:col>
      <xdr:colOff>571500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123825"/>
          <a:ext cx="981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2247900</xdr:colOff>
      <xdr:row>65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65</xdr:row>
      <xdr:rowOff>0</xdr:rowOff>
    </xdr:from>
    <xdr:to>
      <xdr:col>16</xdr:col>
      <xdr:colOff>1362075</xdr:colOff>
      <xdr:row>65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87800" y="146018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65</xdr:row>
      <xdr:rowOff>0</xdr:rowOff>
    </xdr:from>
    <xdr:to>
      <xdr:col>1</xdr:col>
      <xdr:colOff>2476500</xdr:colOff>
      <xdr:row>65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60182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952500</xdr:colOff>
      <xdr:row>65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06800" y="146018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65</xdr:row>
      <xdr:rowOff>0</xdr:rowOff>
    </xdr:from>
    <xdr:to>
      <xdr:col>1</xdr:col>
      <xdr:colOff>2647950</xdr:colOff>
      <xdr:row>65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601825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65</xdr:row>
      <xdr:rowOff>0</xdr:rowOff>
    </xdr:from>
    <xdr:to>
      <xdr:col>16</xdr:col>
      <xdr:colOff>952500</xdr:colOff>
      <xdr:row>65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78225" y="146018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628650</xdr:colOff>
      <xdr:row>60</xdr:row>
      <xdr:rowOff>133350</xdr:rowOff>
    </xdr:from>
    <xdr:to>
      <xdr:col>16</xdr:col>
      <xdr:colOff>1543050</xdr:colOff>
      <xdr:row>64</xdr:row>
      <xdr:rowOff>9525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5611475" y="1392555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1</xdr:col>
      <xdr:colOff>2286000</xdr:colOff>
      <xdr:row>6</xdr:row>
      <xdr:rowOff>9525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2647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581025</xdr:colOff>
      <xdr:row>3</xdr:row>
      <xdr:rowOff>57150</xdr:rowOff>
    </xdr:from>
    <xdr:to>
      <xdr:col>16</xdr:col>
      <xdr:colOff>1562100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40150" y="542925"/>
          <a:ext cx="981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409575</xdr:colOff>
      <xdr:row>61</xdr:row>
      <xdr:rowOff>85725</xdr:rowOff>
    </xdr:from>
    <xdr:to>
      <xdr:col>16</xdr:col>
      <xdr:colOff>1323975</xdr:colOff>
      <xdr:row>64</xdr:row>
      <xdr:rowOff>123825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4944725" y="13306425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2247900</xdr:colOff>
      <xdr:row>5</xdr:row>
      <xdr:rowOff>142875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47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600075</xdr:colOff>
      <xdr:row>3</xdr:row>
      <xdr:rowOff>57150</xdr:rowOff>
    </xdr:from>
    <xdr:to>
      <xdr:col>16</xdr:col>
      <xdr:colOff>1581150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35450" y="542925"/>
          <a:ext cx="981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2247900</xdr:colOff>
      <xdr:row>39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39</xdr:row>
      <xdr:rowOff>0</xdr:rowOff>
    </xdr:from>
    <xdr:to>
      <xdr:col>16</xdr:col>
      <xdr:colOff>1362075</xdr:colOff>
      <xdr:row>39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16375" y="98869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0</xdr:rowOff>
    </xdr:from>
    <xdr:to>
      <xdr:col>1</xdr:col>
      <xdr:colOff>2476500</xdr:colOff>
      <xdr:row>39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886950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952500</xdr:colOff>
      <xdr:row>39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35375" y="98869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0</xdr:rowOff>
    </xdr:from>
    <xdr:to>
      <xdr:col>1</xdr:col>
      <xdr:colOff>2647950</xdr:colOff>
      <xdr:row>39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886950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39</xdr:row>
      <xdr:rowOff>0</xdr:rowOff>
    </xdr:from>
    <xdr:to>
      <xdr:col>16</xdr:col>
      <xdr:colOff>952500</xdr:colOff>
      <xdr:row>39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06800" y="98869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35</xdr:row>
      <xdr:rowOff>95250</xdr:rowOff>
    </xdr:from>
    <xdr:to>
      <xdr:col>16</xdr:col>
      <xdr:colOff>1352550</xdr:colOff>
      <xdr:row>38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5449550" y="933450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2314575</xdr:colOff>
      <xdr:row>6</xdr:row>
      <xdr:rowOff>9525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2647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581025</xdr:colOff>
      <xdr:row>3</xdr:row>
      <xdr:rowOff>38100</xdr:rowOff>
    </xdr:from>
    <xdr:to>
      <xdr:col>16</xdr:col>
      <xdr:colOff>1562100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73525" y="523875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2247900</xdr:colOff>
      <xdr:row>40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40</xdr:row>
      <xdr:rowOff>0</xdr:rowOff>
    </xdr:from>
    <xdr:to>
      <xdr:col>16</xdr:col>
      <xdr:colOff>1362075</xdr:colOff>
      <xdr:row>40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0" y="111728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40</xdr:row>
      <xdr:rowOff>0</xdr:rowOff>
    </xdr:from>
    <xdr:to>
      <xdr:col>1</xdr:col>
      <xdr:colOff>2476500</xdr:colOff>
      <xdr:row>40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17282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40</xdr:row>
      <xdr:rowOff>0</xdr:rowOff>
    </xdr:from>
    <xdr:to>
      <xdr:col>16</xdr:col>
      <xdr:colOff>952500</xdr:colOff>
      <xdr:row>40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0" y="111728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40</xdr:row>
      <xdr:rowOff>0</xdr:rowOff>
    </xdr:from>
    <xdr:to>
      <xdr:col>1</xdr:col>
      <xdr:colOff>2647950</xdr:colOff>
      <xdr:row>40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172825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40</xdr:row>
      <xdr:rowOff>0</xdr:rowOff>
    </xdr:from>
    <xdr:to>
      <xdr:col>16</xdr:col>
      <xdr:colOff>952500</xdr:colOff>
      <xdr:row>40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11728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542925</xdr:colOff>
      <xdr:row>36</xdr:row>
      <xdr:rowOff>9525</xdr:rowOff>
    </xdr:from>
    <xdr:to>
      <xdr:col>16</xdr:col>
      <xdr:colOff>1457325</xdr:colOff>
      <xdr:row>39</xdr:row>
      <xdr:rowOff>47625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5411450" y="1053465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2314575</xdr:colOff>
      <xdr:row>5</xdr:row>
      <xdr:rowOff>200025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2647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</xdr:row>
      <xdr:rowOff>0</xdr:rowOff>
    </xdr:from>
    <xdr:to>
      <xdr:col>11</xdr:col>
      <xdr:colOff>514350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61925"/>
          <a:ext cx="981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2247900</xdr:colOff>
      <xdr:row>71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30425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71</xdr:row>
      <xdr:rowOff>0</xdr:rowOff>
    </xdr:from>
    <xdr:to>
      <xdr:col>16</xdr:col>
      <xdr:colOff>1362075</xdr:colOff>
      <xdr:row>71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40175" y="148304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71</xdr:row>
      <xdr:rowOff>0</xdr:rowOff>
    </xdr:from>
    <xdr:to>
      <xdr:col>1</xdr:col>
      <xdr:colOff>2476500</xdr:colOff>
      <xdr:row>71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83042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71</xdr:row>
      <xdr:rowOff>0</xdr:rowOff>
    </xdr:from>
    <xdr:to>
      <xdr:col>16</xdr:col>
      <xdr:colOff>952500</xdr:colOff>
      <xdr:row>71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59175" y="148304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71</xdr:row>
      <xdr:rowOff>0</xdr:rowOff>
    </xdr:from>
    <xdr:to>
      <xdr:col>1</xdr:col>
      <xdr:colOff>2647950</xdr:colOff>
      <xdr:row>71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830425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71</xdr:row>
      <xdr:rowOff>0</xdr:rowOff>
    </xdr:from>
    <xdr:to>
      <xdr:col>16</xdr:col>
      <xdr:colOff>952500</xdr:colOff>
      <xdr:row>71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30600" y="148304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485775</xdr:colOff>
      <xdr:row>66</xdr:row>
      <xdr:rowOff>95250</xdr:rowOff>
    </xdr:from>
    <xdr:to>
      <xdr:col>16</xdr:col>
      <xdr:colOff>1400175</xdr:colOff>
      <xdr:row>69</xdr:row>
      <xdr:rowOff>133350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5420975" y="1411605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2247900</xdr:colOff>
      <xdr:row>5</xdr:row>
      <xdr:rowOff>142875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2638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514350</xdr:colOff>
      <xdr:row>3</xdr:row>
      <xdr:rowOff>57150</xdr:rowOff>
    </xdr:from>
    <xdr:to>
      <xdr:col>16</xdr:col>
      <xdr:colOff>1495425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92575" y="542925"/>
          <a:ext cx="981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2247900</xdr:colOff>
      <xdr:row>36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8215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36</xdr:row>
      <xdr:rowOff>0</xdr:rowOff>
    </xdr:from>
    <xdr:to>
      <xdr:col>16</xdr:col>
      <xdr:colOff>1362075</xdr:colOff>
      <xdr:row>36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59225" y="95821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2476500</xdr:colOff>
      <xdr:row>36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82150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952500</xdr:colOff>
      <xdr:row>36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78225" y="9582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2647950</xdr:colOff>
      <xdr:row>36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82150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36</xdr:row>
      <xdr:rowOff>0</xdr:rowOff>
    </xdr:from>
    <xdr:to>
      <xdr:col>16</xdr:col>
      <xdr:colOff>952500</xdr:colOff>
      <xdr:row>36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49650" y="95821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581025</xdr:colOff>
      <xdr:row>32</xdr:row>
      <xdr:rowOff>0</xdr:rowOff>
    </xdr:from>
    <xdr:to>
      <xdr:col>16</xdr:col>
      <xdr:colOff>1495425</xdr:colOff>
      <xdr:row>35</xdr:row>
      <xdr:rowOff>38100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5535275" y="893445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</xdr:col>
      <xdr:colOff>2286000</xdr:colOff>
      <xdr:row>5</xdr:row>
      <xdr:rowOff>180975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2638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609600</xdr:colOff>
      <xdr:row>3</xdr:row>
      <xdr:rowOff>85725</xdr:rowOff>
    </xdr:from>
    <xdr:to>
      <xdr:col>16</xdr:col>
      <xdr:colOff>1590675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16375" y="571500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2247900</xdr:colOff>
      <xdr:row>34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67825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2476500</xdr:colOff>
      <xdr:row>34</xdr:row>
      <xdr:rowOff>0</xdr:rowOff>
    </xdr:to>
    <xdr:pic>
      <xdr:nvPicPr>
        <xdr:cNvPr id="4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26782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2647950</xdr:colOff>
      <xdr:row>34</xdr:row>
      <xdr:rowOff>0</xdr:rowOff>
    </xdr:to>
    <xdr:pic>
      <xdr:nvPicPr>
        <xdr:cNvPr id="5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267825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466725</xdr:colOff>
      <xdr:row>30</xdr:row>
      <xdr:rowOff>9525</xdr:rowOff>
    </xdr:from>
    <xdr:to>
      <xdr:col>16</xdr:col>
      <xdr:colOff>571500</xdr:colOff>
      <xdr:row>33</xdr:row>
      <xdr:rowOff>47625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4439900" y="862965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2295525</xdr:colOff>
      <xdr:row>5</xdr:row>
      <xdr:rowOff>190500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638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609600</xdr:colOff>
      <xdr:row>3</xdr:row>
      <xdr:rowOff>28575</xdr:rowOff>
    </xdr:from>
    <xdr:to>
      <xdr:col>16</xdr:col>
      <xdr:colOff>1590675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97300" y="514350"/>
          <a:ext cx="98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2247900</xdr:colOff>
      <xdr:row>47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49325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47</xdr:row>
      <xdr:rowOff>0</xdr:rowOff>
    </xdr:from>
    <xdr:to>
      <xdr:col>16</xdr:col>
      <xdr:colOff>1362075</xdr:colOff>
      <xdr:row>47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68700" y="136493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47</xdr:row>
      <xdr:rowOff>0</xdr:rowOff>
    </xdr:from>
    <xdr:to>
      <xdr:col>1</xdr:col>
      <xdr:colOff>2476500</xdr:colOff>
      <xdr:row>47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64932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47</xdr:row>
      <xdr:rowOff>0</xdr:rowOff>
    </xdr:from>
    <xdr:to>
      <xdr:col>16</xdr:col>
      <xdr:colOff>952500</xdr:colOff>
      <xdr:row>47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87700" y="136493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47</xdr:row>
      <xdr:rowOff>0</xdr:rowOff>
    </xdr:from>
    <xdr:to>
      <xdr:col>1</xdr:col>
      <xdr:colOff>2647950</xdr:colOff>
      <xdr:row>47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649325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47</xdr:row>
      <xdr:rowOff>0</xdr:rowOff>
    </xdr:from>
    <xdr:to>
      <xdr:col>16</xdr:col>
      <xdr:colOff>952500</xdr:colOff>
      <xdr:row>47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59125" y="136493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43</xdr:row>
      <xdr:rowOff>47625</xdr:rowOff>
    </xdr:from>
    <xdr:to>
      <xdr:col>16</xdr:col>
      <xdr:colOff>752475</xdr:colOff>
      <xdr:row>46</xdr:row>
      <xdr:rowOff>85725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4401800" y="1304925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95250</xdr:rowOff>
    </xdr:from>
    <xdr:to>
      <xdr:col>1</xdr:col>
      <xdr:colOff>2266950</xdr:colOff>
      <xdr:row>5</xdr:row>
      <xdr:rowOff>190500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638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581025</xdr:colOff>
      <xdr:row>3</xdr:row>
      <xdr:rowOff>57150</xdr:rowOff>
    </xdr:from>
    <xdr:to>
      <xdr:col>16</xdr:col>
      <xdr:colOff>1562100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49650" y="542925"/>
          <a:ext cx="981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58</xdr:row>
      <xdr:rowOff>85725</xdr:rowOff>
    </xdr:from>
    <xdr:to>
      <xdr:col>16</xdr:col>
      <xdr:colOff>876300</xdr:colOff>
      <xdr:row>61</xdr:row>
      <xdr:rowOff>123825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4306550" y="1383030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1</xdr:col>
      <xdr:colOff>1781175</xdr:colOff>
      <xdr:row>5</xdr:row>
      <xdr:rowOff>28575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2019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600075</xdr:colOff>
      <xdr:row>38</xdr:row>
      <xdr:rowOff>142875</xdr:rowOff>
    </xdr:from>
    <xdr:to>
      <xdr:col>17</xdr:col>
      <xdr:colOff>19050</xdr:colOff>
      <xdr:row>42</xdr:row>
      <xdr:rowOff>19050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rcRect l="27119" t="2000" r="33219" b="-11999"/>
        <a:stretch>
          <a:fillRect/>
        </a:stretch>
      </xdr:blipFill>
      <xdr:spPr>
        <a:xfrm>
          <a:off x="16840200" y="9267825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257175</xdr:colOff>
      <xdr:row>0</xdr:row>
      <xdr:rowOff>142875</xdr:rowOff>
    </xdr:from>
    <xdr:to>
      <xdr:col>16</xdr:col>
      <xdr:colOff>1181100</xdr:colOff>
      <xdr:row>6</xdr:row>
      <xdr:rowOff>133350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21275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2314575</xdr:colOff>
      <xdr:row>5</xdr:row>
      <xdr:rowOff>190500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638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628650</xdr:colOff>
      <xdr:row>3</xdr:row>
      <xdr:rowOff>57150</xdr:rowOff>
    </xdr:from>
    <xdr:to>
      <xdr:col>16</xdr:col>
      <xdr:colOff>1609725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11600" y="542925"/>
          <a:ext cx="981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2247900</xdr:colOff>
      <xdr:row>72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92275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72</xdr:row>
      <xdr:rowOff>0</xdr:rowOff>
    </xdr:from>
    <xdr:to>
      <xdr:col>16</xdr:col>
      <xdr:colOff>1362075</xdr:colOff>
      <xdr:row>72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63950" y="143922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72</xdr:row>
      <xdr:rowOff>0</xdr:rowOff>
    </xdr:from>
    <xdr:to>
      <xdr:col>1</xdr:col>
      <xdr:colOff>2476500</xdr:colOff>
      <xdr:row>72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392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72</xdr:row>
      <xdr:rowOff>0</xdr:rowOff>
    </xdr:from>
    <xdr:to>
      <xdr:col>16</xdr:col>
      <xdr:colOff>952500</xdr:colOff>
      <xdr:row>72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82950" y="143922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72</xdr:row>
      <xdr:rowOff>0</xdr:rowOff>
    </xdr:from>
    <xdr:to>
      <xdr:col>1</xdr:col>
      <xdr:colOff>2647950</xdr:colOff>
      <xdr:row>72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392275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72</xdr:row>
      <xdr:rowOff>0</xdr:rowOff>
    </xdr:from>
    <xdr:to>
      <xdr:col>16</xdr:col>
      <xdr:colOff>952500</xdr:colOff>
      <xdr:row>72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54375" y="143922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69</xdr:row>
      <xdr:rowOff>9525</xdr:rowOff>
    </xdr:from>
    <xdr:to>
      <xdr:col>16</xdr:col>
      <xdr:colOff>704850</xdr:colOff>
      <xdr:row>72</xdr:row>
      <xdr:rowOff>47625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4449425" y="13916025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</xdr:col>
      <xdr:colOff>2286000</xdr:colOff>
      <xdr:row>5</xdr:row>
      <xdr:rowOff>200025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2638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581025</xdr:colOff>
      <xdr:row>3</xdr:row>
      <xdr:rowOff>28575</xdr:rowOff>
    </xdr:from>
    <xdr:to>
      <xdr:col>16</xdr:col>
      <xdr:colOff>1562100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45075" y="514350"/>
          <a:ext cx="98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2247900</xdr:colOff>
      <xdr:row>67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3990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67</xdr:row>
      <xdr:rowOff>0</xdr:rowOff>
    </xdr:from>
    <xdr:to>
      <xdr:col>16</xdr:col>
      <xdr:colOff>1362075</xdr:colOff>
      <xdr:row>67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45050" y="144399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67</xdr:row>
      <xdr:rowOff>0</xdr:rowOff>
    </xdr:from>
    <xdr:to>
      <xdr:col>1</xdr:col>
      <xdr:colOff>2476500</xdr:colOff>
      <xdr:row>67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439900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952500</xdr:colOff>
      <xdr:row>67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64050" y="144399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67</xdr:row>
      <xdr:rowOff>0</xdr:rowOff>
    </xdr:from>
    <xdr:to>
      <xdr:col>1</xdr:col>
      <xdr:colOff>2647950</xdr:colOff>
      <xdr:row>67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439900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67</xdr:row>
      <xdr:rowOff>0</xdr:rowOff>
    </xdr:from>
    <xdr:to>
      <xdr:col>16</xdr:col>
      <xdr:colOff>952500</xdr:colOff>
      <xdr:row>67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35475" y="144399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64</xdr:row>
      <xdr:rowOff>9525</xdr:rowOff>
    </xdr:from>
    <xdr:to>
      <xdr:col>16</xdr:col>
      <xdr:colOff>609600</xdr:colOff>
      <xdr:row>67</xdr:row>
      <xdr:rowOff>47625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5535275" y="1396365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2314575</xdr:colOff>
      <xdr:row>5</xdr:row>
      <xdr:rowOff>200025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2638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3</xdr:row>
      <xdr:rowOff>38100</xdr:rowOff>
    </xdr:from>
    <xdr:to>
      <xdr:col>16</xdr:col>
      <xdr:colOff>1514475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92600" y="523875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2247900</xdr:colOff>
      <xdr:row>42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82125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42</xdr:row>
      <xdr:rowOff>0</xdr:rowOff>
    </xdr:from>
    <xdr:to>
      <xdr:col>16</xdr:col>
      <xdr:colOff>1362075</xdr:colOff>
      <xdr:row>42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93821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2476500</xdr:colOff>
      <xdr:row>42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38212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952500</xdr:colOff>
      <xdr:row>42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93821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2647950</xdr:colOff>
      <xdr:row>42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382125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42</xdr:row>
      <xdr:rowOff>0</xdr:rowOff>
    </xdr:from>
    <xdr:to>
      <xdr:col>16</xdr:col>
      <xdr:colOff>952500</xdr:colOff>
      <xdr:row>42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30625" y="93821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39</xdr:row>
      <xdr:rowOff>9525</xdr:rowOff>
    </xdr:from>
    <xdr:to>
      <xdr:col>16</xdr:col>
      <xdr:colOff>695325</xdr:colOff>
      <xdr:row>42</xdr:row>
      <xdr:rowOff>47625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4916150" y="8905875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2314575</xdr:colOff>
      <xdr:row>5</xdr:row>
      <xdr:rowOff>161925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647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581025</xdr:colOff>
      <xdr:row>3</xdr:row>
      <xdr:rowOff>9525</xdr:rowOff>
    </xdr:from>
    <xdr:to>
      <xdr:col>16</xdr:col>
      <xdr:colOff>1562100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73575" y="495300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2247900</xdr:colOff>
      <xdr:row>33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33</xdr:row>
      <xdr:rowOff>0</xdr:rowOff>
    </xdr:from>
    <xdr:to>
      <xdr:col>16</xdr:col>
      <xdr:colOff>1362075</xdr:colOff>
      <xdr:row>33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79152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2476500</xdr:colOff>
      <xdr:row>33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915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952500</xdr:colOff>
      <xdr:row>33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92550" y="79152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2647950</xdr:colOff>
      <xdr:row>33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915275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33</xdr:row>
      <xdr:rowOff>0</xdr:rowOff>
    </xdr:from>
    <xdr:to>
      <xdr:col>16</xdr:col>
      <xdr:colOff>952500</xdr:colOff>
      <xdr:row>33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63975" y="79152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30</xdr:row>
      <xdr:rowOff>9525</xdr:rowOff>
    </xdr:from>
    <xdr:to>
      <xdr:col>16</xdr:col>
      <xdr:colOff>495300</xdr:colOff>
      <xdr:row>33</xdr:row>
      <xdr:rowOff>47625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4839950" y="7439025"/>
          <a:ext cx="2247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2352675</xdr:colOff>
      <xdr:row>5</xdr:row>
      <xdr:rowOff>171450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2647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628650</xdr:colOff>
      <xdr:row>3</xdr:row>
      <xdr:rowOff>57150</xdr:rowOff>
    </xdr:from>
    <xdr:to>
      <xdr:col>16</xdr:col>
      <xdr:colOff>1609725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45025" y="542925"/>
          <a:ext cx="981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2247900</xdr:colOff>
      <xdr:row>57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5895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57</xdr:row>
      <xdr:rowOff>0</xdr:rowOff>
    </xdr:from>
    <xdr:to>
      <xdr:col>16</xdr:col>
      <xdr:colOff>1362075</xdr:colOff>
      <xdr:row>57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97375" y="144589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2476500</xdr:colOff>
      <xdr:row>57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458950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57</xdr:row>
      <xdr:rowOff>0</xdr:rowOff>
    </xdr:from>
    <xdr:to>
      <xdr:col>16</xdr:col>
      <xdr:colOff>952500</xdr:colOff>
      <xdr:row>57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16375" y="144589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57</xdr:row>
      <xdr:rowOff>0</xdr:rowOff>
    </xdr:from>
    <xdr:to>
      <xdr:col>1</xdr:col>
      <xdr:colOff>2647950</xdr:colOff>
      <xdr:row>57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458950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57</xdr:row>
      <xdr:rowOff>0</xdr:rowOff>
    </xdr:from>
    <xdr:to>
      <xdr:col>16</xdr:col>
      <xdr:colOff>952500</xdr:colOff>
      <xdr:row>57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87800" y="144589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54</xdr:row>
      <xdr:rowOff>0</xdr:rowOff>
    </xdr:from>
    <xdr:to>
      <xdr:col>16</xdr:col>
      <xdr:colOff>495300</xdr:colOff>
      <xdr:row>57</xdr:row>
      <xdr:rowOff>38100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4973300" y="13973175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2352675</xdr:colOff>
      <xdr:row>5</xdr:row>
      <xdr:rowOff>171450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2657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561975</xdr:colOff>
      <xdr:row>3</xdr:row>
      <xdr:rowOff>38100</xdr:rowOff>
    </xdr:from>
    <xdr:to>
      <xdr:col>16</xdr:col>
      <xdr:colOff>1543050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40175" y="523875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2247900</xdr:colOff>
      <xdr:row>72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49425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72</xdr:row>
      <xdr:rowOff>0</xdr:rowOff>
    </xdr:from>
    <xdr:to>
      <xdr:col>16</xdr:col>
      <xdr:colOff>1362075</xdr:colOff>
      <xdr:row>72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144494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72</xdr:row>
      <xdr:rowOff>0</xdr:rowOff>
    </xdr:from>
    <xdr:to>
      <xdr:col>1</xdr:col>
      <xdr:colOff>2476500</xdr:colOff>
      <xdr:row>72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44942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72</xdr:row>
      <xdr:rowOff>0</xdr:rowOff>
    </xdr:from>
    <xdr:to>
      <xdr:col>16</xdr:col>
      <xdr:colOff>952500</xdr:colOff>
      <xdr:row>72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78200" y="144494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72</xdr:row>
      <xdr:rowOff>0</xdr:rowOff>
    </xdr:from>
    <xdr:to>
      <xdr:col>1</xdr:col>
      <xdr:colOff>2647950</xdr:colOff>
      <xdr:row>72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449425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72</xdr:row>
      <xdr:rowOff>0</xdr:rowOff>
    </xdr:from>
    <xdr:to>
      <xdr:col>16</xdr:col>
      <xdr:colOff>952500</xdr:colOff>
      <xdr:row>72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49625" y="144494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581025</xdr:colOff>
      <xdr:row>69</xdr:row>
      <xdr:rowOff>9525</xdr:rowOff>
    </xdr:from>
    <xdr:to>
      <xdr:col>16</xdr:col>
      <xdr:colOff>714375</xdr:colOff>
      <xdr:row>72</xdr:row>
      <xdr:rowOff>47625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4554200" y="13973175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2352675</xdr:colOff>
      <xdr:row>6</xdr:row>
      <xdr:rowOff>114300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2638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2</xdr:row>
      <xdr:rowOff>0</xdr:rowOff>
    </xdr:from>
    <xdr:to>
      <xdr:col>16</xdr:col>
      <xdr:colOff>1362075</xdr:colOff>
      <xdr:row>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35525" y="323850"/>
          <a:ext cx="981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49</xdr:row>
      <xdr:rowOff>0</xdr:rowOff>
    </xdr:from>
    <xdr:to>
      <xdr:col>16</xdr:col>
      <xdr:colOff>981075</xdr:colOff>
      <xdr:row>52</xdr:row>
      <xdr:rowOff>38100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5897225" y="11649075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2314575</xdr:colOff>
      <xdr:row>5</xdr:row>
      <xdr:rowOff>171450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638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</xdr:row>
      <xdr:rowOff>38100</xdr:rowOff>
    </xdr:from>
    <xdr:to>
      <xdr:col>11</xdr:col>
      <xdr:colOff>104775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20002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2247900</xdr:colOff>
      <xdr:row>60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60</xdr:row>
      <xdr:rowOff>0</xdr:rowOff>
    </xdr:from>
    <xdr:to>
      <xdr:col>1</xdr:col>
      <xdr:colOff>2476500</xdr:colOff>
      <xdr:row>60</xdr:row>
      <xdr:rowOff>0</xdr:rowOff>
    </xdr:to>
    <xdr:pic>
      <xdr:nvPicPr>
        <xdr:cNvPr id="4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925550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60</xdr:row>
      <xdr:rowOff>0</xdr:rowOff>
    </xdr:from>
    <xdr:to>
      <xdr:col>1</xdr:col>
      <xdr:colOff>2647950</xdr:colOff>
      <xdr:row>60</xdr:row>
      <xdr:rowOff>0</xdr:rowOff>
    </xdr:to>
    <xdr:pic>
      <xdr:nvPicPr>
        <xdr:cNvPr id="5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925550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1171575</xdr:colOff>
      <xdr:row>55</xdr:row>
      <xdr:rowOff>95250</xdr:rowOff>
    </xdr:from>
    <xdr:to>
      <xdr:col>16</xdr:col>
      <xdr:colOff>1438275</xdr:colOff>
      <xdr:row>57</xdr:row>
      <xdr:rowOff>133350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6287750" y="13211175"/>
          <a:ext cx="1590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2362200</xdr:colOff>
      <xdr:row>5</xdr:row>
      <xdr:rowOff>190500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2638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581025</xdr:colOff>
      <xdr:row>3</xdr:row>
      <xdr:rowOff>66675</xdr:rowOff>
    </xdr:from>
    <xdr:to>
      <xdr:col>16</xdr:col>
      <xdr:colOff>1562100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21175" y="552450"/>
          <a:ext cx="981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2247900</xdr:colOff>
      <xdr:row>50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2995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50</xdr:row>
      <xdr:rowOff>0</xdr:rowOff>
    </xdr:from>
    <xdr:to>
      <xdr:col>16</xdr:col>
      <xdr:colOff>1362075</xdr:colOff>
      <xdr:row>50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110299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50</xdr:row>
      <xdr:rowOff>0</xdr:rowOff>
    </xdr:from>
    <xdr:to>
      <xdr:col>1</xdr:col>
      <xdr:colOff>2476500</xdr:colOff>
      <xdr:row>50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029950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952500</xdr:colOff>
      <xdr:row>50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40150" y="110299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50</xdr:row>
      <xdr:rowOff>0</xdr:rowOff>
    </xdr:from>
    <xdr:to>
      <xdr:col>1</xdr:col>
      <xdr:colOff>2647950</xdr:colOff>
      <xdr:row>50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029950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50</xdr:row>
      <xdr:rowOff>0</xdr:rowOff>
    </xdr:from>
    <xdr:to>
      <xdr:col>16</xdr:col>
      <xdr:colOff>952500</xdr:colOff>
      <xdr:row>50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11575" y="110299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46</xdr:row>
      <xdr:rowOff>66675</xdr:rowOff>
    </xdr:from>
    <xdr:to>
      <xdr:col>16</xdr:col>
      <xdr:colOff>1162050</xdr:colOff>
      <xdr:row>49</xdr:row>
      <xdr:rowOff>104775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5363825" y="10448925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1</xdr:col>
      <xdr:colOff>2314575</xdr:colOff>
      <xdr:row>6</xdr:row>
      <xdr:rowOff>19050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2638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609600</xdr:colOff>
      <xdr:row>3</xdr:row>
      <xdr:rowOff>9525</xdr:rowOff>
    </xdr:from>
    <xdr:to>
      <xdr:col>16</xdr:col>
      <xdr:colOff>1590675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0" y="495300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36</xdr:row>
      <xdr:rowOff>28575</xdr:rowOff>
    </xdr:from>
    <xdr:to>
      <xdr:col>16</xdr:col>
      <xdr:colOff>1524000</xdr:colOff>
      <xdr:row>39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5916275" y="8753475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123825</xdr:rowOff>
    </xdr:from>
    <xdr:to>
      <xdr:col>1</xdr:col>
      <xdr:colOff>2324100</xdr:colOff>
      <xdr:row>6</xdr:row>
      <xdr:rowOff>9525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2638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609600</xdr:colOff>
      <xdr:row>3</xdr:row>
      <xdr:rowOff>57150</xdr:rowOff>
    </xdr:from>
    <xdr:to>
      <xdr:col>16</xdr:col>
      <xdr:colOff>1590675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83200" y="542925"/>
          <a:ext cx="981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67</xdr:row>
      <xdr:rowOff>0</xdr:rowOff>
    </xdr:from>
    <xdr:to>
      <xdr:col>16</xdr:col>
      <xdr:colOff>1362075</xdr:colOff>
      <xdr:row>67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54600" y="135826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952500</xdr:colOff>
      <xdr:row>67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73600" y="135826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67</xdr:row>
      <xdr:rowOff>0</xdr:rowOff>
    </xdr:from>
    <xdr:to>
      <xdr:col>16</xdr:col>
      <xdr:colOff>952500</xdr:colOff>
      <xdr:row>67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45025" y="135826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419100</xdr:colOff>
      <xdr:row>63</xdr:row>
      <xdr:rowOff>57150</xdr:rowOff>
    </xdr:from>
    <xdr:to>
      <xdr:col>16</xdr:col>
      <xdr:colOff>1333500</xdr:colOff>
      <xdr:row>66</xdr:row>
      <xdr:rowOff>95250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6468725" y="1299210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2324100</xdr:colOff>
      <xdr:row>5</xdr:row>
      <xdr:rowOff>171450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2638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0</xdr:row>
      <xdr:rowOff>57150</xdr:rowOff>
    </xdr:from>
    <xdr:to>
      <xdr:col>11</xdr:col>
      <xdr:colOff>638175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87225" y="5715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2247900</xdr:colOff>
      <xdr:row>80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80</xdr:row>
      <xdr:rowOff>0</xdr:rowOff>
    </xdr:from>
    <xdr:to>
      <xdr:col>16</xdr:col>
      <xdr:colOff>1362075</xdr:colOff>
      <xdr:row>80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45050" y="173640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80</xdr:row>
      <xdr:rowOff>0</xdr:rowOff>
    </xdr:from>
    <xdr:to>
      <xdr:col>1</xdr:col>
      <xdr:colOff>2476500</xdr:colOff>
      <xdr:row>80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3640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80</xdr:row>
      <xdr:rowOff>0</xdr:rowOff>
    </xdr:from>
    <xdr:to>
      <xdr:col>16</xdr:col>
      <xdr:colOff>952500</xdr:colOff>
      <xdr:row>80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64050" y="173640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80</xdr:row>
      <xdr:rowOff>0</xdr:rowOff>
    </xdr:from>
    <xdr:to>
      <xdr:col>16</xdr:col>
      <xdr:colOff>952500</xdr:colOff>
      <xdr:row>80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35475" y="173640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762000</xdr:colOff>
      <xdr:row>76</xdr:row>
      <xdr:rowOff>76200</xdr:rowOff>
    </xdr:from>
    <xdr:to>
      <xdr:col>17</xdr:col>
      <xdr:colOff>19050</xdr:colOff>
      <xdr:row>79</xdr:row>
      <xdr:rowOff>114300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6602075" y="16792575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2324100</xdr:colOff>
      <xdr:row>5</xdr:row>
      <xdr:rowOff>171450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2638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504825</xdr:colOff>
      <xdr:row>3</xdr:row>
      <xdr:rowOff>85725</xdr:rowOff>
    </xdr:from>
    <xdr:to>
      <xdr:col>16</xdr:col>
      <xdr:colOff>1485900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06900" y="571500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2247900</xdr:colOff>
      <xdr:row>42</xdr:row>
      <xdr:rowOff>0</xdr:rowOff>
    </xdr:to>
    <xdr:pic>
      <xdr:nvPicPr>
        <xdr:cNvPr id="3" name="Picture 5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3020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381000</xdr:colOff>
      <xdr:row>42</xdr:row>
      <xdr:rowOff>0</xdr:rowOff>
    </xdr:from>
    <xdr:to>
      <xdr:col>16</xdr:col>
      <xdr:colOff>1362075</xdr:colOff>
      <xdr:row>42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83075" y="130302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2476500</xdr:colOff>
      <xdr:row>42</xdr:row>
      <xdr:rowOff>0</xdr:rowOff>
    </xdr:to>
    <xdr:pic>
      <xdr:nvPicPr>
        <xdr:cNvPr id="5" name="Picture 7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030200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952500</xdr:colOff>
      <xdr:row>42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02075" y="130302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2647950</xdr:colOff>
      <xdr:row>42</xdr:row>
      <xdr:rowOff>0</xdr:rowOff>
    </xdr:to>
    <xdr:pic>
      <xdr:nvPicPr>
        <xdr:cNvPr id="7" name="Picture 9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030200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1295400</xdr:colOff>
      <xdr:row>42</xdr:row>
      <xdr:rowOff>0</xdr:rowOff>
    </xdr:from>
    <xdr:to>
      <xdr:col>16</xdr:col>
      <xdr:colOff>952500</xdr:colOff>
      <xdr:row>42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0" y="130302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590550</xdr:colOff>
      <xdr:row>37</xdr:row>
      <xdr:rowOff>114300</xdr:rowOff>
    </xdr:from>
    <xdr:to>
      <xdr:col>16</xdr:col>
      <xdr:colOff>1504950</xdr:colOff>
      <xdr:row>40</xdr:row>
      <xdr:rowOff>152400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rcRect l="27119" t="2000" r="33219" b="-11999"/>
        <a:stretch>
          <a:fillRect/>
        </a:stretch>
      </xdr:blipFill>
      <xdr:spPr>
        <a:xfrm>
          <a:off x="15868650" y="12334875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view="pageBreakPreview" zoomScale="70" zoomScaleNormal="75" zoomScaleSheetLayoutView="70" zoomScalePageLayoutView="0" workbookViewId="0" topLeftCell="A1">
      <selection activeCell="A110" sqref="A110"/>
    </sheetView>
  </sheetViews>
  <sheetFormatPr defaultColWidth="11.421875" defaultRowHeight="12.75"/>
  <cols>
    <col min="1" max="1" width="6.00390625" style="2" customWidth="1"/>
    <col min="2" max="2" width="73.140625" style="2" customWidth="1"/>
    <col min="3" max="3" width="10.140625" style="3" customWidth="1"/>
    <col min="4" max="4" width="13.7109375" style="3" customWidth="1"/>
    <col min="5" max="5" width="12.421875" style="2" customWidth="1"/>
    <col min="6" max="6" width="17.28125" style="6" customWidth="1"/>
    <col min="7" max="7" width="17.28125" style="2" bestFit="1" customWidth="1"/>
    <col min="8" max="8" width="12.00390625" style="2" customWidth="1"/>
    <col min="9" max="9" width="9.57421875" style="2" customWidth="1"/>
    <col min="10" max="10" width="14.28125" style="2" customWidth="1"/>
    <col min="11" max="12" width="9.57421875" style="2" customWidth="1"/>
    <col min="13" max="13" width="14.28125" style="2" customWidth="1"/>
    <col min="14" max="14" width="17.00390625" style="2" customWidth="1"/>
    <col min="15" max="15" width="16.421875" style="2" customWidth="1"/>
    <col min="16" max="16" width="22.7109375" style="2" customWidth="1"/>
    <col min="17" max="17" width="23.8515625" style="2" customWidth="1"/>
    <col min="18" max="16384" width="11.421875" style="2" customWidth="1"/>
  </cols>
  <sheetData>
    <row r="1" spans="2:17" ht="15.75">
      <c r="B1" s="687" t="s">
        <v>33</v>
      </c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</row>
    <row r="2" spans="2:17" ht="15.75">
      <c r="B2" s="687" t="s">
        <v>12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</row>
    <row r="3" spans="2:17" ht="15.75">
      <c r="B3" s="49"/>
      <c r="C3" s="49"/>
      <c r="D3" s="50"/>
      <c r="E3" s="50"/>
      <c r="F3" s="688" t="s">
        <v>466</v>
      </c>
      <c r="G3" s="688"/>
      <c r="H3" s="688"/>
      <c r="I3" s="688"/>
      <c r="J3" s="688"/>
      <c r="K3" s="688"/>
      <c r="L3" s="688"/>
      <c r="M3" s="49"/>
      <c r="N3" s="49"/>
      <c r="O3" s="49"/>
      <c r="P3" s="49"/>
      <c r="Q3" s="67"/>
    </row>
    <row r="5" s="49" customFormat="1" ht="15"/>
    <row r="6" s="49" customFormat="1" ht="15"/>
    <row r="7" spans="1:17" ht="12.75">
      <c r="A7" s="670" t="s">
        <v>24</v>
      </c>
      <c r="B7" s="670"/>
      <c r="C7" s="670"/>
      <c r="D7" s="670"/>
      <c r="E7" s="670"/>
      <c r="F7" s="670"/>
      <c r="L7" s="670"/>
      <c r="M7" s="670"/>
      <c r="N7" s="4" t="s">
        <v>13</v>
      </c>
      <c r="P7" s="4"/>
      <c r="Q7" s="4"/>
    </row>
    <row r="8" spans="1:17" ht="12.75">
      <c r="A8" s="670" t="s">
        <v>51</v>
      </c>
      <c r="B8" s="670"/>
      <c r="C8" s="670"/>
      <c r="D8" s="670"/>
      <c r="E8" s="670"/>
      <c r="F8" s="670"/>
      <c r="L8" s="4"/>
      <c r="M8" s="4"/>
      <c r="N8" s="4" t="s">
        <v>239</v>
      </c>
      <c r="P8" s="4"/>
      <c r="Q8" s="4"/>
    </row>
    <row r="9" spans="1:17" ht="12.75">
      <c r="A9" s="670" t="s">
        <v>25</v>
      </c>
      <c r="B9" s="670"/>
      <c r="C9" s="670"/>
      <c r="D9" s="670"/>
      <c r="E9" s="670"/>
      <c r="F9" s="670"/>
      <c r="L9" s="4"/>
      <c r="M9" s="4"/>
      <c r="N9" s="399" t="s">
        <v>468</v>
      </c>
      <c r="P9" s="4"/>
      <c r="Q9" s="4"/>
    </row>
    <row r="10" spans="1:17" ht="12.75">
      <c r="A10" s="1" t="s">
        <v>467</v>
      </c>
      <c r="B10" s="5"/>
      <c r="L10" s="5"/>
      <c r="M10" s="5"/>
      <c r="N10" s="1" t="s">
        <v>437</v>
      </c>
      <c r="P10" s="5"/>
      <c r="Q10" s="5"/>
    </row>
    <row r="11" ht="13.5" thickBot="1"/>
    <row r="12" spans="1:17" ht="12.75">
      <c r="A12" s="402" t="s">
        <v>469</v>
      </c>
      <c r="B12" s="8"/>
      <c r="C12" s="9"/>
      <c r="D12" s="9"/>
      <c r="E12" s="8"/>
      <c r="F12" s="10"/>
      <c r="G12" s="662" t="s">
        <v>53</v>
      </c>
      <c r="H12" s="674"/>
      <c r="I12" s="674"/>
      <c r="J12" s="674"/>
      <c r="K12" s="674"/>
      <c r="L12" s="674"/>
      <c r="M12" s="674"/>
      <c r="N12" s="674"/>
      <c r="O12" s="663"/>
      <c r="P12" s="662" t="s">
        <v>23</v>
      </c>
      <c r="Q12" s="663"/>
    </row>
    <row r="13" spans="1:17" ht="12.75">
      <c r="A13" s="11" t="s">
        <v>26</v>
      </c>
      <c r="B13" s="12"/>
      <c r="C13" s="13"/>
      <c r="D13" s="13"/>
      <c r="E13" s="12"/>
      <c r="F13" s="14"/>
      <c r="G13" s="676" t="s">
        <v>50</v>
      </c>
      <c r="H13" s="677"/>
      <c r="I13" s="677"/>
      <c r="J13" s="677"/>
      <c r="K13" s="677"/>
      <c r="L13" s="677"/>
      <c r="M13" s="677"/>
      <c r="N13" s="677"/>
      <c r="O13" s="678"/>
      <c r="P13" s="676" t="s">
        <v>412</v>
      </c>
      <c r="Q13" s="678"/>
    </row>
    <row r="14" spans="1:17" ht="13.5" thickBot="1">
      <c r="A14" s="15" t="s">
        <v>27</v>
      </c>
      <c r="B14" s="16"/>
      <c r="C14" s="17"/>
      <c r="D14" s="17"/>
      <c r="E14" s="16"/>
      <c r="F14" s="18"/>
      <c r="G14" s="679"/>
      <c r="H14" s="680"/>
      <c r="I14" s="680"/>
      <c r="J14" s="680"/>
      <c r="K14" s="680"/>
      <c r="L14" s="680"/>
      <c r="M14" s="680"/>
      <c r="N14" s="680"/>
      <c r="O14" s="681"/>
      <c r="P14" s="679"/>
      <c r="Q14" s="681"/>
    </row>
    <row r="15" ht="13.5" thickBot="1"/>
    <row r="16" spans="1:17" ht="13.5" thickBot="1">
      <c r="A16" s="664" t="s">
        <v>32</v>
      </c>
      <c r="B16" s="665"/>
      <c r="C16" s="665"/>
      <c r="D16" s="665"/>
      <c r="E16" s="665"/>
      <c r="F16" s="666"/>
      <c r="G16" s="654" t="s">
        <v>14</v>
      </c>
      <c r="H16" s="655"/>
      <c r="I16" s="655"/>
      <c r="J16" s="655"/>
      <c r="K16" s="655"/>
      <c r="L16" s="655"/>
      <c r="M16" s="655"/>
      <c r="N16" s="655"/>
      <c r="O16" s="655"/>
      <c r="P16" s="656" t="s">
        <v>49</v>
      </c>
      <c r="Q16" s="659" t="s">
        <v>15</v>
      </c>
    </row>
    <row r="17" spans="1:17" ht="13.5" thickBot="1">
      <c r="A17" s="667"/>
      <c r="B17" s="668"/>
      <c r="C17" s="668"/>
      <c r="D17" s="668"/>
      <c r="E17" s="668"/>
      <c r="F17" s="669"/>
      <c r="G17" s="19"/>
      <c r="H17" s="20"/>
      <c r="I17" s="20"/>
      <c r="J17" s="20"/>
      <c r="K17" s="21" t="s">
        <v>22</v>
      </c>
      <c r="L17" s="21"/>
      <c r="M17" s="20"/>
      <c r="N17" s="20"/>
      <c r="O17" s="20"/>
      <c r="P17" s="657"/>
      <c r="Q17" s="660"/>
    </row>
    <row r="18" spans="1:17" ht="126" customHeight="1" thickBot="1">
      <c r="A18" s="31" t="s">
        <v>16</v>
      </c>
      <c r="B18" s="272" t="s">
        <v>17</v>
      </c>
      <c r="C18" s="273" t="s">
        <v>54</v>
      </c>
      <c r="D18" s="273" t="s">
        <v>55</v>
      </c>
      <c r="E18" s="273" t="s">
        <v>56</v>
      </c>
      <c r="F18" s="28" t="s">
        <v>34</v>
      </c>
      <c r="G18" s="28" t="s">
        <v>18</v>
      </c>
      <c r="H18" s="22" t="s">
        <v>19</v>
      </c>
      <c r="I18" s="22" t="s">
        <v>47</v>
      </c>
      <c r="J18" s="22" t="s">
        <v>48</v>
      </c>
      <c r="K18" s="22" t="s">
        <v>28</v>
      </c>
      <c r="L18" s="22" t="s">
        <v>29</v>
      </c>
      <c r="M18" s="22" t="s">
        <v>20</v>
      </c>
      <c r="N18" s="22" t="s">
        <v>30</v>
      </c>
      <c r="O18" s="25" t="s">
        <v>31</v>
      </c>
      <c r="P18" s="658"/>
      <c r="Q18" s="661"/>
    </row>
    <row r="19" spans="1:17" ht="30.75" customHeight="1">
      <c r="A19" s="79" t="s">
        <v>35</v>
      </c>
      <c r="B19" s="106" t="s">
        <v>210</v>
      </c>
      <c r="C19" s="248">
        <v>26</v>
      </c>
      <c r="D19" s="248">
        <v>26</v>
      </c>
      <c r="E19" s="81">
        <f>+D19/C19*100</f>
        <v>100</v>
      </c>
      <c r="F19" s="572">
        <v>1</v>
      </c>
      <c r="G19" s="83">
        <f aca="true" t="shared" si="0" ref="G19:M19">SUM(G20:G22)</f>
        <v>13984</v>
      </c>
      <c r="H19" s="83">
        <f t="shared" si="0"/>
        <v>2155.895</v>
      </c>
      <c r="I19" s="83">
        <f t="shared" si="0"/>
        <v>0</v>
      </c>
      <c r="J19" s="83">
        <f t="shared" si="0"/>
        <v>0</v>
      </c>
      <c r="K19" s="83">
        <f t="shared" si="0"/>
        <v>0</v>
      </c>
      <c r="L19" s="83">
        <f t="shared" si="0"/>
        <v>0</v>
      </c>
      <c r="M19" s="83">
        <f t="shared" si="0"/>
        <v>0</v>
      </c>
      <c r="N19" s="83">
        <v>45000</v>
      </c>
      <c r="O19" s="84">
        <f>+G19+H19+I19+J19+K19+L19+M19</f>
        <v>16139.895</v>
      </c>
      <c r="P19" s="94"/>
      <c r="Q19" s="95"/>
    </row>
    <row r="20" spans="1:17" s="207" customFormat="1" ht="25.5">
      <c r="A20" s="375"/>
      <c r="B20" s="571" t="s">
        <v>352</v>
      </c>
      <c r="C20" s="253"/>
      <c r="D20" s="253">
        <v>1</v>
      </c>
      <c r="E20" s="109"/>
      <c r="F20" s="573"/>
      <c r="G20" s="110">
        <v>10984</v>
      </c>
      <c r="H20" s="110"/>
      <c r="I20" s="110"/>
      <c r="J20" s="110"/>
      <c r="K20" s="110"/>
      <c r="L20" s="110"/>
      <c r="M20" s="110"/>
      <c r="N20" s="110"/>
      <c r="O20" s="111"/>
      <c r="P20" s="689" t="s">
        <v>205</v>
      </c>
      <c r="Q20" s="54" t="s">
        <v>340</v>
      </c>
    </row>
    <row r="21" spans="1:17" s="207" customFormat="1" ht="12.75">
      <c r="A21" s="375"/>
      <c r="B21" s="571" t="s">
        <v>353</v>
      </c>
      <c r="C21" s="253"/>
      <c r="D21" s="253">
        <v>1</v>
      </c>
      <c r="E21" s="109"/>
      <c r="F21" s="573"/>
      <c r="G21" s="110">
        <v>3000</v>
      </c>
      <c r="H21" s="110"/>
      <c r="I21" s="110"/>
      <c r="J21" s="110"/>
      <c r="K21" s="110"/>
      <c r="L21" s="110"/>
      <c r="M21" s="110"/>
      <c r="N21" s="110"/>
      <c r="O21" s="111"/>
      <c r="P21" s="690"/>
      <c r="Q21" s="54" t="s">
        <v>341</v>
      </c>
    </row>
    <row r="22" spans="1:17" s="207" customFormat="1" ht="13.5" thickBot="1">
      <c r="A22" s="375"/>
      <c r="B22" s="571" t="s">
        <v>395</v>
      </c>
      <c r="C22" s="253"/>
      <c r="D22" s="253"/>
      <c r="E22" s="109"/>
      <c r="F22" s="573"/>
      <c r="G22" s="110"/>
      <c r="H22" s="110">
        <v>2155.895</v>
      </c>
      <c r="I22" s="110"/>
      <c r="J22" s="110"/>
      <c r="K22" s="110"/>
      <c r="L22" s="110"/>
      <c r="M22" s="110"/>
      <c r="N22" s="110"/>
      <c r="O22" s="111"/>
      <c r="P22" s="690"/>
      <c r="Q22" s="54"/>
    </row>
    <row r="23" spans="1:17" ht="12.75">
      <c r="A23" s="79" t="s">
        <v>39</v>
      </c>
      <c r="B23" s="80" t="s">
        <v>211</v>
      </c>
      <c r="C23" s="248">
        <v>200</v>
      </c>
      <c r="D23" s="248">
        <v>100</v>
      </c>
      <c r="E23" s="81">
        <f>+D23/C23</f>
        <v>0.5</v>
      </c>
      <c r="F23" s="572">
        <v>0.5</v>
      </c>
      <c r="G23" s="83">
        <f>SUM(G24)</f>
        <v>37000</v>
      </c>
      <c r="H23" s="83">
        <f aca="true" t="shared" si="1" ref="H23:M23">SUM(H24)</f>
        <v>0</v>
      </c>
      <c r="I23" s="83">
        <f t="shared" si="1"/>
        <v>0</v>
      </c>
      <c r="J23" s="83">
        <f t="shared" si="1"/>
        <v>0</v>
      </c>
      <c r="K23" s="83">
        <f t="shared" si="1"/>
        <v>0</v>
      </c>
      <c r="L23" s="83">
        <f t="shared" si="1"/>
        <v>0</v>
      </c>
      <c r="M23" s="83">
        <f t="shared" si="1"/>
        <v>17000</v>
      </c>
      <c r="N23" s="83">
        <v>23000</v>
      </c>
      <c r="O23" s="84">
        <f>+G23+H23+I23+J23+K23+L23+M23</f>
        <v>54000</v>
      </c>
      <c r="P23" s="96"/>
      <c r="Q23" s="97"/>
    </row>
    <row r="24" spans="1:17" ht="77.25" thickBot="1">
      <c r="A24" s="87"/>
      <c r="B24" s="88" t="s">
        <v>354</v>
      </c>
      <c r="C24" s="249">
        <v>200</v>
      </c>
      <c r="D24" s="249">
        <v>100</v>
      </c>
      <c r="E24" s="89"/>
      <c r="F24" s="574"/>
      <c r="G24" s="90">
        <v>37000</v>
      </c>
      <c r="H24" s="90"/>
      <c r="I24" s="90"/>
      <c r="J24" s="90"/>
      <c r="K24" s="90"/>
      <c r="L24" s="90"/>
      <c r="M24" s="90">
        <v>17000</v>
      </c>
      <c r="N24" s="90"/>
      <c r="O24" s="91"/>
      <c r="P24" s="92" t="s">
        <v>205</v>
      </c>
      <c r="Q24" s="93" t="s">
        <v>355</v>
      </c>
    </row>
    <row r="25" spans="1:17" ht="25.5">
      <c r="A25" s="79" t="s">
        <v>39</v>
      </c>
      <c r="B25" s="80" t="s">
        <v>212</v>
      </c>
      <c r="C25" s="248">
        <v>1725</v>
      </c>
      <c r="D25" s="248">
        <v>2083</v>
      </c>
      <c r="E25" s="81">
        <f>+D25/C25*100</f>
        <v>120.75362318840578</v>
      </c>
      <c r="F25" s="572">
        <v>1.1414</v>
      </c>
      <c r="G25" s="83">
        <f aca="true" t="shared" si="2" ref="G25:M25">SUM(G26:G26)</f>
        <v>30250.8</v>
      </c>
      <c r="H25" s="83">
        <f t="shared" si="2"/>
        <v>0</v>
      </c>
      <c r="I25" s="83">
        <f t="shared" si="2"/>
        <v>0</v>
      </c>
      <c r="J25" s="83">
        <f t="shared" si="2"/>
        <v>11338.77</v>
      </c>
      <c r="K25" s="83">
        <f t="shared" si="2"/>
        <v>0</v>
      </c>
      <c r="L25" s="83">
        <f t="shared" si="2"/>
        <v>0</v>
      </c>
      <c r="M25" s="83">
        <f t="shared" si="2"/>
        <v>0</v>
      </c>
      <c r="N25" s="83">
        <v>51000</v>
      </c>
      <c r="O25" s="84">
        <f>+G25+H25+I25+J25+K25+L25+M25</f>
        <v>41589.57</v>
      </c>
      <c r="P25" s="85"/>
      <c r="Q25" s="97" t="s">
        <v>358</v>
      </c>
    </row>
    <row r="26" spans="1:17" ht="64.5" thickBot="1">
      <c r="A26" s="98"/>
      <c r="B26" s="23" t="s">
        <v>357</v>
      </c>
      <c r="C26" s="120">
        <v>36</v>
      </c>
      <c r="D26" s="117">
        <v>36</v>
      </c>
      <c r="E26" s="70">
        <f>+D26/C26*100</f>
        <v>100</v>
      </c>
      <c r="F26" s="575"/>
      <c r="G26" s="73">
        <v>30250.8</v>
      </c>
      <c r="H26" s="73"/>
      <c r="I26" s="73"/>
      <c r="J26" s="73">
        <v>11338.77</v>
      </c>
      <c r="K26" s="73"/>
      <c r="L26" s="73"/>
      <c r="M26" s="73"/>
      <c r="N26" s="73"/>
      <c r="O26" s="74"/>
      <c r="P26" s="570" t="s">
        <v>206</v>
      </c>
      <c r="Q26" s="59" t="s">
        <v>342</v>
      </c>
    </row>
    <row r="27" spans="1:17" ht="25.5">
      <c r="A27" s="79" t="s">
        <v>41</v>
      </c>
      <c r="B27" s="80" t="s">
        <v>213</v>
      </c>
      <c r="C27" s="248">
        <v>460</v>
      </c>
      <c r="D27" s="248">
        <v>421</v>
      </c>
      <c r="E27" s="81">
        <f>+D27/C27*100</f>
        <v>91.52173913043478</v>
      </c>
      <c r="F27" s="572">
        <v>0.9152</v>
      </c>
      <c r="G27" s="83">
        <f>SUM(G28)</f>
        <v>75909.031</v>
      </c>
      <c r="H27" s="83">
        <f aca="true" t="shared" si="3" ref="H27:M27">SUM(H28)</f>
        <v>0</v>
      </c>
      <c r="I27" s="83">
        <f t="shared" si="3"/>
        <v>0</v>
      </c>
      <c r="J27" s="83">
        <f t="shared" si="3"/>
        <v>82042.969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v>48672</v>
      </c>
      <c r="O27" s="84">
        <f>+G27+H27+I27+J27+K27+L27+M27</f>
        <v>157952</v>
      </c>
      <c r="P27" s="85"/>
      <c r="Q27" s="86"/>
    </row>
    <row r="28" spans="1:17" ht="51.75" thickBot="1">
      <c r="A28" s="107"/>
      <c r="B28" s="108" t="s">
        <v>359</v>
      </c>
      <c r="C28" s="251">
        <v>460</v>
      </c>
      <c r="D28" s="251">
        <v>421</v>
      </c>
      <c r="E28" s="101">
        <f>+D28/C28*100</f>
        <v>91.52173913043478</v>
      </c>
      <c r="F28" s="576"/>
      <c r="G28" s="102">
        <v>75909.031</v>
      </c>
      <c r="H28" s="102"/>
      <c r="I28" s="102"/>
      <c r="J28" s="102">
        <v>82042.969</v>
      </c>
      <c r="K28" s="102"/>
      <c r="L28" s="102"/>
      <c r="M28" s="102"/>
      <c r="N28" s="102"/>
      <c r="O28" s="103"/>
      <c r="P28" s="92" t="s">
        <v>207</v>
      </c>
      <c r="Q28" s="318" t="s">
        <v>343</v>
      </c>
    </row>
    <row r="29" spans="1:17" ht="38.25">
      <c r="A29" s="35" t="s">
        <v>43</v>
      </c>
      <c r="B29" s="36" t="s">
        <v>360</v>
      </c>
      <c r="C29" s="118">
        <v>152</v>
      </c>
      <c r="D29" s="118">
        <v>213</v>
      </c>
      <c r="E29" s="69">
        <f>+D29/C29*100</f>
        <v>140.13157894736844</v>
      </c>
      <c r="F29" s="573"/>
      <c r="G29" s="72">
        <f aca="true" t="shared" si="4" ref="G29:M29">SUM(G30:G31)</f>
        <v>4500</v>
      </c>
      <c r="H29" s="72">
        <f t="shared" si="4"/>
        <v>300</v>
      </c>
      <c r="I29" s="72">
        <f t="shared" si="4"/>
        <v>0</v>
      </c>
      <c r="J29" s="72">
        <f t="shared" si="4"/>
        <v>0</v>
      </c>
      <c r="K29" s="72">
        <f t="shared" si="4"/>
        <v>0</v>
      </c>
      <c r="L29" s="72">
        <f t="shared" si="4"/>
        <v>0</v>
      </c>
      <c r="M29" s="72">
        <f t="shared" si="4"/>
        <v>0</v>
      </c>
      <c r="N29" s="72">
        <v>4500</v>
      </c>
      <c r="O29" s="84">
        <f>+G29+H29+I29+J29+K29+L29+M29</f>
        <v>4800</v>
      </c>
      <c r="P29" s="55"/>
      <c r="Q29" s="29" t="s">
        <v>397</v>
      </c>
    </row>
    <row r="30" spans="1:17" ht="12.75">
      <c r="A30" s="34"/>
      <c r="B30" s="23" t="s">
        <v>396</v>
      </c>
      <c r="C30" s="117"/>
      <c r="D30" s="117"/>
      <c r="E30" s="70"/>
      <c r="F30" s="575"/>
      <c r="G30" s="73">
        <v>4500</v>
      </c>
      <c r="H30" s="73">
        <v>300</v>
      </c>
      <c r="I30" s="73"/>
      <c r="J30" s="73"/>
      <c r="K30" s="73"/>
      <c r="L30" s="73"/>
      <c r="M30" s="73"/>
      <c r="N30" s="73"/>
      <c r="O30" s="74"/>
      <c r="P30" s="691" t="s">
        <v>207</v>
      </c>
      <c r="Q30" s="30"/>
    </row>
    <row r="31" spans="1:17" ht="13.5" thickBot="1">
      <c r="A31" s="34"/>
      <c r="B31" s="40"/>
      <c r="C31" s="120"/>
      <c r="D31" s="120"/>
      <c r="E31" s="71"/>
      <c r="F31" s="575"/>
      <c r="G31" s="75"/>
      <c r="H31" s="75"/>
      <c r="I31" s="75"/>
      <c r="J31" s="75"/>
      <c r="K31" s="75"/>
      <c r="L31" s="75"/>
      <c r="M31" s="75"/>
      <c r="N31" s="75"/>
      <c r="O31" s="74"/>
      <c r="P31" s="692"/>
      <c r="Q31" s="59"/>
    </row>
    <row r="32" spans="1:17" ht="24.75" customHeight="1" thickBot="1">
      <c r="A32" s="480"/>
      <c r="B32" s="43" t="s">
        <v>21</v>
      </c>
      <c r="C32" s="252"/>
      <c r="D32" s="252"/>
      <c r="E32" s="45"/>
      <c r="F32" s="577"/>
      <c r="G32" s="77">
        <f aca="true" t="shared" si="5" ref="G32:M32">+G19+G23+G25+G27+G29</f>
        <v>161643.831</v>
      </c>
      <c r="H32" s="77">
        <f t="shared" si="5"/>
        <v>2455.895</v>
      </c>
      <c r="I32" s="77">
        <f t="shared" si="5"/>
        <v>0</v>
      </c>
      <c r="J32" s="77">
        <f t="shared" si="5"/>
        <v>93381.739</v>
      </c>
      <c r="K32" s="77">
        <f t="shared" si="5"/>
        <v>0</v>
      </c>
      <c r="L32" s="77">
        <f t="shared" si="5"/>
        <v>0</v>
      </c>
      <c r="M32" s="77">
        <f t="shared" si="5"/>
        <v>17000</v>
      </c>
      <c r="N32" s="77">
        <f>SUM(N19,N23,N25,N27,N29)</f>
        <v>172172</v>
      </c>
      <c r="O32" s="78">
        <f>SUM(G32:M32)</f>
        <v>274481.46499999997</v>
      </c>
      <c r="P32" s="46"/>
      <c r="Q32" s="47"/>
    </row>
    <row r="33" ht="12.75"/>
    <row r="34" ht="12.75"/>
    <row r="35" ht="12.75"/>
    <row r="36" ht="12.75"/>
    <row r="37" ht="12.75"/>
    <row r="41" spans="1:17" ht="15.75">
      <c r="A41" s="687" t="s">
        <v>33</v>
      </c>
      <c r="B41" s="687"/>
      <c r="C41" s="687"/>
      <c r="D41" s="687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</row>
    <row r="42" spans="1:17" ht="15.75">
      <c r="A42" s="687" t="s">
        <v>12</v>
      </c>
      <c r="B42" s="687"/>
      <c r="C42" s="687"/>
      <c r="D42" s="687"/>
      <c r="E42" s="687"/>
      <c r="F42" s="687"/>
      <c r="G42" s="687"/>
      <c r="H42" s="687"/>
      <c r="I42" s="687"/>
      <c r="J42" s="687"/>
      <c r="K42" s="687"/>
      <c r="L42" s="687"/>
      <c r="M42" s="687"/>
      <c r="N42" s="687"/>
      <c r="O42" s="687"/>
      <c r="P42" s="687"/>
      <c r="Q42" s="687"/>
    </row>
    <row r="43" spans="1:17" ht="15.75">
      <c r="A43" s="49"/>
      <c r="B43" s="49"/>
      <c r="C43" s="50"/>
      <c r="D43" s="50"/>
      <c r="E43" s="688" t="s">
        <v>466</v>
      </c>
      <c r="F43" s="688"/>
      <c r="G43" s="688"/>
      <c r="H43" s="688"/>
      <c r="I43" s="688"/>
      <c r="J43" s="688"/>
      <c r="K43" s="688"/>
      <c r="L43" s="49"/>
      <c r="M43" s="49"/>
      <c r="N43" s="49"/>
      <c r="O43" s="49"/>
      <c r="P43" s="675"/>
      <c r="Q43" s="675"/>
    </row>
    <row r="46" s="49" customFormat="1" ht="15"/>
    <row r="47" spans="1:17" ht="12.75">
      <c r="A47" s="670" t="s">
        <v>24</v>
      </c>
      <c r="B47" s="670"/>
      <c r="C47" s="670"/>
      <c r="D47" s="670"/>
      <c r="E47" s="670"/>
      <c r="F47" s="670"/>
      <c r="L47" s="670"/>
      <c r="M47" s="670"/>
      <c r="N47" s="4" t="s">
        <v>13</v>
      </c>
      <c r="P47" s="4"/>
      <c r="Q47" s="4"/>
    </row>
    <row r="48" spans="1:17" ht="12.75">
      <c r="A48" s="670" t="s">
        <v>51</v>
      </c>
      <c r="B48" s="670"/>
      <c r="C48" s="670"/>
      <c r="D48" s="670"/>
      <c r="E48" s="670"/>
      <c r="F48" s="670"/>
      <c r="L48" s="4"/>
      <c r="M48" s="4"/>
      <c r="N48" s="4" t="s">
        <v>240</v>
      </c>
      <c r="P48" s="4"/>
      <c r="Q48" s="4"/>
    </row>
    <row r="49" spans="1:17" ht="12.75">
      <c r="A49" s="670" t="s">
        <v>25</v>
      </c>
      <c r="B49" s="670"/>
      <c r="C49" s="670"/>
      <c r="D49" s="670"/>
      <c r="E49" s="670"/>
      <c r="F49" s="670"/>
      <c r="L49" s="4"/>
      <c r="M49" s="4"/>
      <c r="N49" s="399" t="s">
        <v>436</v>
      </c>
      <c r="P49" s="4"/>
      <c r="Q49" s="4"/>
    </row>
    <row r="50" spans="1:17" ht="12.75">
      <c r="A50" s="5" t="str">
        <f>A10</f>
        <v>PLAN DE DESARROLLO: SAN JUAN </v>
      </c>
      <c r="B50" s="5"/>
      <c r="L50" s="5"/>
      <c r="M50" s="5"/>
      <c r="N50" s="1" t="s">
        <v>437</v>
      </c>
      <c r="P50" s="5"/>
      <c r="Q50" s="5"/>
    </row>
    <row r="51" ht="13.5" thickBot="1"/>
    <row r="52" spans="1:17" ht="12.75">
      <c r="A52" s="402" t="s">
        <v>470</v>
      </c>
      <c r="B52" s="8"/>
      <c r="C52" s="9"/>
      <c r="D52" s="9"/>
      <c r="E52" s="8"/>
      <c r="F52" s="10"/>
      <c r="G52" s="662" t="s">
        <v>53</v>
      </c>
      <c r="H52" s="674"/>
      <c r="I52" s="674"/>
      <c r="J52" s="674"/>
      <c r="K52" s="674"/>
      <c r="L52" s="674"/>
      <c r="M52" s="674"/>
      <c r="N52" s="674"/>
      <c r="O52" s="663"/>
      <c r="P52" s="662" t="s">
        <v>23</v>
      </c>
      <c r="Q52" s="663"/>
    </row>
    <row r="53" spans="1:17" ht="12.75">
      <c r="A53" s="11" t="s">
        <v>26</v>
      </c>
      <c r="B53" s="12"/>
      <c r="C53" s="13"/>
      <c r="D53" s="13"/>
      <c r="E53" s="12"/>
      <c r="F53" s="14"/>
      <c r="G53" s="676" t="s">
        <v>65</v>
      </c>
      <c r="H53" s="677"/>
      <c r="I53" s="677"/>
      <c r="J53" s="677"/>
      <c r="K53" s="677"/>
      <c r="L53" s="677"/>
      <c r="M53" s="677"/>
      <c r="N53" s="677"/>
      <c r="O53" s="678"/>
      <c r="P53" s="676"/>
      <c r="Q53" s="678"/>
    </row>
    <row r="54" spans="1:17" ht="13.5" thickBot="1">
      <c r="A54" s="15" t="s">
        <v>208</v>
      </c>
      <c r="B54" s="16"/>
      <c r="C54" s="17"/>
      <c r="D54" s="17"/>
      <c r="E54" s="16"/>
      <c r="F54" s="18"/>
      <c r="G54" s="679"/>
      <c r="H54" s="680"/>
      <c r="I54" s="680"/>
      <c r="J54" s="680"/>
      <c r="K54" s="680"/>
      <c r="L54" s="680"/>
      <c r="M54" s="680"/>
      <c r="N54" s="680"/>
      <c r="O54" s="681"/>
      <c r="P54" s="679"/>
      <c r="Q54" s="681"/>
    </row>
    <row r="55" ht="13.5" thickBot="1"/>
    <row r="56" spans="1:17" ht="13.5" thickBot="1">
      <c r="A56" s="664" t="s">
        <v>32</v>
      </c>
      <c r="B56" s="665"/>
      <c r="C56" s="665"/>
      <c r="D56" s="665"/>
      <c r="E56" s="665"/>
      <c r="F56" s="666"/>
      <c r="G56" s="654" t="s">
        <v>14</v>
      </c>
      <c r="H56" s="655"/>
      <c r="I56" s="655"/>
      <c r="J56" s="655"/>
      <c r="K56" s="655"/>
      <c r="L56" s="655"/>
      <c r="M56" s="655"/>
      <c r="N56" s="655"/>
      <c r="O56" s="655"/>
      <c r="P56" s="656" t="s">
        <v>49</v>
      </c>
      <c r="Q56" s="659" t="s">
        <v>15</v>
      </c>
    </row>
    <row r="57" spans="1:17" ht="13.5" thickBot="1">
      <c r="A57" s="667"/>
      <c r="B57" s="668"/>
      <c r="C57" s="668"/>
      <c r="D57" s="668"/>
      <c r="E57" s="668"/>
      <c r="F57" s="669"/>
      <c r="G57" s="19"/>
      <c r="H57" s="20"/>
      <c r="I57" s="20"/>
      <c r="J57" s="20"/>
      <c r="K57" s="21" t="s">
        <v>22</v>
      </c>
      <c r="L57" s="21"/>
      <c r="M57" s="20"/>
      <c r="N57" s="20"/>
      <c r="O57" s="20"/>
      <c r="P57" s="657"/>
      <c r="Q57" s="660"/>
    </row>
    <row r="58" spans="1:17" ht="117.75" customHeight="1" thickBot="1">
      <c r="A58" s="31" t="s">
        <v>16</v>
      </c>
      <c r="B58" s="272" t="s">
        <v>17</v>
      </c>
      <c r="C58" s="273" t="s">
        <v>54</v>
      </c>
      <c r="D58" s="273" t="s">
        <v>55</v>
      </c>
      <c r="E58" s="273" t="s">
        <v>56</v>
      </c>
      <c r="F58" s="28" t="s">
        <v>34</v>
      </c>
      <c r="G58" s="28" t="s">
        <v>18</v>
      </c>
      <c r="H58" s="22" t="s">
        <v>19</v>
      </c>
      <c r="I58" s="22" t="s">
        <v>47</v>
      </c>
      <c r="J58" s="22" t="s">
        <v>48</v>
      </c>
      <c r="K58" s="22" t="s">
        <v>28</v>
      </c>
      <c r="L58" s="22" t="s">
        <v>29</v>
      </c>
      <c r="M58" s="22" t="s">
        <v>20</v>
      </c>
      <c r="N58" s="22" t="s">
        <v>30</v>
      </c>
      <c r="O58" s="25" t="s">
        <v>31</v>
      </c>
      <c r="P58" s="658"/>
      <c r="Q58" s="661"/>
    </row>
    <row r="59" spans="1:17" ht="76.5">
      <c r="A59" s="79" t="s">
        <v>35</v>
      </c>
      <c r="B59" s="80" t="s">
        <v>197</v>
      </c>
      <c r="C59" s="248">
        <v>200</v>
      </c>
      <c r="D59" s="248">
        <v>407</v>
      </c>
      <c r="E59" s="81">
        <f>+D59/C59*100</f>
        <v>203.5</v>
      </c>
      <c r="F59" s="439">
        <v>100</v>
      </c>
      <c r="G59" s="83">
        <f>SUM(G60:G62)</f>
        <v>0</v>
      </c>
      <c r="H59" s="83">
        <f aca="true" t="shared" si="6" ref="H59:M59">SUM(H60:H62)</f>
        <v>0</v>
      </c>
      <c r="I59" s="83">
        <f t="shared" si="6"/>
        <v>0</v>
      </c>
      <c r="J59" s="83">
        <f t="shared" si="6"/>
        <v>0</v>
      </c>
      <c r="K59" s="83">
        <f t="shared" si="6"/>
        <v>0</v>
      </c>
      <c r="L59" s="83">
        <f t="shared" si="6"/>
        <v>0</v>
      </c>
      <c r="M59" s="83">
        <f t="shared" si="6"/>
        <v>0</v>
      </c>
      <c r="N59" s="83"/>
      <c r="O59" s="443">
        <f>SUM(G59:M59)</f>
        <v>0</v>
      </c>
      <c r="P59" s="85"/>
      <c r="Q59" s="97" t="s">
        <v>366</v>
      </c>
    </row>
    <row r="60" spans="1:17" ht="12.75">
      <c r="A60" s="440"/>
      <c r="B60" s="23" t="s">
        <v>363</v>
      </c>
      <c r="C60" s="117">
        <v>27</v>
      </c>
      <c r="D60" s="117">
        <f>+C60+C61+C62</f>
        <v>407</v>
      </c>
      <c r="E60" s="70"/>
      <c r="F60" s="24"/>
      <c r="G60" s="73"/>
      <c r="H60" s="73"/>
      <c r="I60" s="73"/>
      <c r="J60" s="73"/>
      <c r="K60" s="73"/>
      <c r="L60" s="73"/>
      <c r="M60" s="73"/>
      <c r="N60" s="73"/>
      <c r="O60" s="444"/>
      <c r="P60" s="42" t="s">
        <v>198</v>
      </c>
      <c r="Q60" s="671" t="s">
        <v>398</v>
      </c>
    </row>
    <row r="61" spans="1:17" ht="12.75">
      <c r="A61" s="579"/>
      <c r="B61" s="580" t="s">
        <v>364</v>
      </c>
      <c r="C61" s="581">
        <v>180</v>
      </c>
      <c r="D61" s="581"/>
      <c r="E61" s="582"/>
      <c r="F61" s="583"/>
      <c r="G61" s="584"/>
      <c r="H61" s="584"/>
      <c r="I61" s="584"/>
      <c r="J61" s="584"/>
      <c r="K61" s="584"/>
      <c r="L61" s="584"/>
      <c r="M61" s="584"/>
      <c r="N61" s="584"/>
      <c r="O61" s="585"/>
      <c r="P61" s="586"/>
      <c r="Q61" s="672"/>
    </row>
    <row r="62" spans="1:17" ht="43.5" customHeight="1" thickBot="1">
      <c r="A62" s="377"/>
      <c r="B62" s="88" t="s">
        <v>365</v>
      </c>
      <c r="C62" s="436">
        <v>200</v>
      </c>
      <c r="D62" s="436"/>
      <c r="E62" s="437"/>
      <c r="F62" s="441"/>
      <c r="G62" s="442"/>
      <c r="H62" s="442"/>
      <c r="I62" s="442"/>
      <c r="J62" s="442"/>
      <c r="K62" s="442"/>
      <c r="L62" s="442"/>
      <c r="M62" s="442"/>
      <c r="N62" s="442"/>
      <c r="O62" s="578"/>
      <c r="P62" s="395"/>
      <c r="Q62" s="673"/>
    </row>
    <row r="63" spans="1:17" ht="13.5" thickBot="1">
      <c r="A63" s="647"/>
      <c r="B63" s="225"/>
      <c r="C63" s="427"/>
      <c r="D63" s="427"/>
      <c r="E63" s="428"/>
      <c r="F63" s="636"/>
      <c r="G63" s="648"/>
      <c r="H63" s="648"/>
      <c r="I63" s="648"/>
      <c r="J63" s="648"/>
      <c r="K63" s="648"/>
      <c r="L63" s="648"/>
      <c r="M63" s="648"/>
      <c r="N63" s="648"/>
      <c r="O63" s="649"/>
      <c r="P63" s="234"/>
      <c r="Q63" s="354"/>
    </row>
    <row r="64" spans="1:17" ht="64.5" thickBot="1">
      <c r="A64" s="51">
        <v>2</v>
      </c>
      <c r="B64" s="645" t="s">
        <v>450</v>
      </c>
      <c r="C64" s="243">
        <v>1</v>
      </c>
      <c r="D64" s="243">
        <v>50</v>
      </c>
      <c r="E64" s="243">
        <f>+D64/C64*100</f>
        <v>5000</v>
      </c>
      <c r="F64" s="433">
        <v>100</v>
      </c>
      <c r="G64" s="433">
        <v>10000</v>
      </c>
      <c r="H64" s="266">
        <v>0</v>
      </c>
      <c r="I64" s="266">
        <v>0</v>
      </c>
      <c r="J64" s="266">
        <v>0</v>
      </c>
      <c r="K64" s="266">
        <v>0</v>
      </c>
      <c r="L64" s="266">
        <v>0</v>
      </c>
      <c r="M64" s="266">
        <v>0</v>
      </c>
      <c r="N64" s="481">
        <f>G64</f>
        <v>10000</v>
      </c>
      <c r="O64" s="483">
        <v>0</v>
      </c>
      <c r="P64" s="92" t="s">
        <v>206</v>
      </c>
      <c r="Q64" s="54"/>
    </row>
    <row r="65" spans="1:17" ht="14.25" thickBot="1">
      <c r="A65" s="51"/>
      <c r="B65" s="639"/>
      <c r="C65" s="243"/>
      <c r="D65" s="243"/>
      <c r="E65" s="243"/>
      <c r="F65" s="433"/>
      <c r="G65" s="651">
        <f>G64</f>
        <v>10000</v>
      </c>
      <c r="H65" s="266"/>
      <c r="I65" s="266"/>
      <c r="J65" s="266"/>
      <c r="K65" s="266"/>
      <c r="L65" s="266"/>
      <c r="M65" s="266"/>
      <c r="N65" s="652">
        <f>N64</f>
        <v>10000</v>
      </c>
      <c r="O65" s="483"/>
      <c r="P65" s="53"/>
      <c r="Q65" s="54"/>
    </row>
    <row r="66" spans="1:17" ht="64.5" thickBot="1">
      <c r="A66" s="51">
        <v>3</v>
      </c>
      <c r="B66" s="645" t="s">
        <v>451</v>
      </c>
      <c r="C66" s="243">
        <v>1</v>
      </c>
      <c r="D66" s="243">
        <v>50</v>
      </c>
      <c r="E66" s="243">
        <f>+D66/C66*100</f>
        <v>5000</v>
      </c>
      <c r="F66" s="433">
        <v>100</v>
      </c>
      <c r="G66" s="433">
        <f>G67</f>
        <v>40000</v>
      </c>
      <c r="H66" s="266">
        <v>0</v>
      </c>
      <c r="I66" s="266">
        <v>0</v>
      </c>
      <c r="J66" s="266">
        <v>0</v>
      </c>
      <c r="K66" s="266">
        <v>0</v>
      </c>
      <c r="L66" s="266">
        <v>0</v>
      </c>
      <c r="M66" s="266">
        <v>0</v>
      </c>
      <c r="N66" s="481">
        <f>G66</f>
        <v>40000</v>
      </c>
      <c r="O66" s="483">
        <v>0</v>
      </c>
      <c r="P66" s="92" t="s">
        <v>206</v>
      </c>
      <c r="Q66" s="54"/>
    </row>
    <row r="67" spans="1:17" ht="14.25" thickBot="1">
      <c r="A67" s="51"/>
      <c r="B67" s="639"/>
      <c r="C67" s="243"/>
      <c r="D67" s="243"/>
      <c r="E67" s="243"/>
      <c r="F67" s="433"/>
      <c r="G67" s="640">
        <v>40000</v>
      </c>
      <c r="H67" s="266"/>
      <c r="I67" s="266"/>
      <c r="J67" s="266"/>
      <c r="K67" s="266"/>
      <c r="L67" s="266"/>
      <c r="M67" s="266"/>
      <c r="N67" s="652">
        <f>N66</f>
        <v>40000</v>
      </c>
      <c r="O67" s="483"/>
      <c r="P67" s="53"/>
      <c r="Q67" s="54"/>
    </row>
    <row r="68" spans="1:17" ht="64.5" thickBot="1">
      <c r="A68" s="51">
        <v>4</v>
      </c>
      <c r="B68" s="645" t="s">
        <v>452</v>
      </c>
      <c r="C68" s="243">
        <v>4</v>
      </c>
      <c r="D68" s="243">
        <v>50</v>
      </c>
      <c r="E68" s="243">
        <f>+D68/C68*100</f>
        <v>1250</v>
      </c>
      <c r="F68" s="433">
        <v>100</v>
      </c>
      <c r="G68" s="266">
        <f>G69</f>
        <v>23024</v>
      </c>
      <c r="H68" s="266">
        <v>0</v>
      </c>
      <c r="I68" s="266">
        <v>0</v>
      </c>
      <c r="J68" s="266">
        <v>0</v>
      </c>
      <c r="K68" s="266">
        <v>0</v>
      </c>
      <c r="L68" s="266">
        <v>0</v>
      </c>
      <c r="M68" s="266">
        <v>0</v>
      </c>
      <c r="N68" s="481">
        <f>G68</f>
        <v>23024</v>
      </c>
      <c r="O68" s="483">
        <v>0</v>
      </c>
      <c r="P68" s="92" t="s">
        <v>206</v>
      </c>
      <c r="Q68" s="54"/>
    </row>
    <row r="69" spans="1:17" ht="14.25" thickBot="1">
      <c r="A69" s="51"/>
      <c r="B69" s="639"/>
      <c r="C69" s="243"/>
      <c r="D69" s="243"/>
      <c r="E69" s="243"/>
      <c r="F69" s="433"/>
      <c r="G69" s="640">
        <v>23024</v>
      </c>
      <c r="H69" s="266"/>
      <c r="I69" s="266"/>
      <c r="J69" s="266"/>
      <c r="K69" s="266"/>
      <c r="L69" s="266"/>
      <c r="M69" s="266"/>
      <c r="N69" s="652">
        <f>N68</f>
        <v>23024</v>
      </c>
      <c r="O69" s="483"/>
      <c r="P69" s="53"/>
      <c r="Q69" s="54"/>
    </row>
    <row r="70" spans="1:17" ht="64.5" thickBot="1">
      <c r="A70" s="51">
        <v>5</v>
      </c>
      <c r="B70" s="645" t="s">
        <v>453</v>
      </c>
      <c r="C70" s="243">
        <v>6</v>
      </c>
      <c r="D70" s="243">
        <v>50</v>
      </c>
      <c r="E70" s="243">
        <f>+D70/C70*100</f>
        <v>833.3333333333334</v>
      </c>
      <c r="F70" s="433">
        <v>100</v>
      </c>
      <c r="G70" s="266">
        <f>G71</f>
        <v>20000</v>
      </c>
      <c r="H70" s="266">
        <v>0</v>
      </c>
      <c r="I70" s="266">
        <v>0</v>
      </c>
      <c r="J70" s="266">
        <v>0</v>
      </c>
      <c r="K70" s="266">
        <v>0</v>
      </c>
      <c r="L70" s="266">
        <v>0</v>
      </c>
      <c r="M70" s="266">
        <v>0</v>
      </c>
      <c r="N70" s="481">
        <f>G70</f>
        <v>20000</v>
      </c>
      <c r="O70" s="483">
        <v>0</v>
      </c>
      <c r="P70" s="92" t="s">
        <v>206</v>
      </c>
      <c r="Q70" s="54"/>
    </row>
    <row r="71" spans="1:17" ht="14.25" thickBot="1">
      <c r="A71" s="51"/>
      <c r="B71" s="639"/>
      <c r="C71" s="243"/>
      <c r="D71" s="243"/>
      <c r="E71" s="243"/>
      <c r="F71" s="433"/>
      <c r="G71" s="640">
        <v>20000</v>
      </c>
      <c r="H71" s="266"/>
      <c r="I71" s="266"/>
      <c r="J71" s="266"/>
      <c r="K71" s="266"/>
      <c r="L71" s="266"/>
      <c r="M71" s="266"/>
      <c r="N71" s="652">
        <f>N70</f>
        <v>20000</v>
      </c>
      <c r="O71" s="483"/>
      <c r="P71" s="53"/>
      <c r="Q71" s="54"/>
    </row>
    <row r="72" spans="1:17" ht="64.5" thickBot="1">
      <c r="A72" s="51">
        <v>6</v>
      </c>
      <c r="B72" s="645" t="s">
        <v>454</v>
      </c>
      <c r="C72" s="243">
        <v>6</v>
      </c>
      <c r="D72" s="243">
        <v>50</v>
      </c>
      <c r="E72" s="243">
        <f aca="true" t="shared" si="7" ref="E72:E87">+D72/C72*100</f>
        <v>833.3333333333334</v>
      </c>
      <c r="F72" s="433">
        <v>101</v>
      </c>
      <c r="G72" s="266">
        <v>0</v>
      </c>
      <c r="H72" s="266">
        <v>0</v>
      </c>
      <c r="I72" s="266">
        <v>0</v>
      </c>
      <c r="J72" s="266">
        <v>0</v>
      </c>
      <c r="K72" s="266">
        <v>0</v>
      </c>
      <c r="L72" s="266">
        <v>0</v>
      </c>
      <c r="M72" s="266">
        <v>0</v>
      </c>
      <c r="N72" s="481">
        <f aca="true" t="shared" si="8" ref="N72:N87">G72</f>
        <v>0</v>
      </c>
      <c r="O72" s="483">
        <v>0</v>
      </c>
      <c r="P72" s="92" t="s">
        <v>206</v>
      </c>
      <c r="Q72" s="54"/>
    </row>
    <row r="73" spans="1:17" ht="13.5" thickBot="1">
      <c r="A73" s="51"/>
      <c r="B73" s="639"/>
      <c r="C73" s="243"/>
      <c r="D73" s="243"/>
      <c r="E73" s="243"/>
      <c r="F73" s="433"/>
      <c r="G73" s="266"/>
      <c r="H73" s="266"/>
      <c r="I73" s="266"/>
      <c r="J73" s="266"/>
      <c r="K73" s="266"/>
      <c r="L73" s="266"/>
      <c r="M73" s="266"/>
      <c r="N73" s="481"/>
      <c r="O73" s="483"/>
      <c r="P73" s="53"/>
      <c r="Q73" s="54"/>
    </row>
    <row r="74" spans="1:17" ht="64.5" thickBot="1">
      <c r="A74" s="51">
        <v>7</v>
      </c>
      <c r="B74" s="645" t="s">
        <v>455</v>
      </c>
      <c r="C74" s="243">
        <v>10</v>
      </c>
      <c r="D74" s="243">
        <v>50</v>
      </c>
      <c r="E74" s="243">
        <f t="shared" si="7"/>
        <v>500</v>
      </c>
      <c r="F74" s="433">
        <v>107</v>
      </c>
      <c r="G74" s="266">
        <f>G75</f>
        <v>78000</v>
      </c>
      <c r="H74" s="266">
        <f aca="true" t="shared" si="9" ref="H74:M74">SUM(H76:H81)</f>
        <v>0</v>
      </c>
      <c r="I74" s="266">
        <f t="shared" si="9"/>
        <v>0</v>
      </c>
      <c r="J74" s="266">
        <f t="shared" si="9"/>
        <v>0</v>
      </c>
      <c r="K74" s="266">
        <f t="shared" si="9"/>
        <v>0</v>
      </c>
      <c r="L74" s="266">
        <f t="shared" si="9"/>
        <v>0</v>
      </c>
      <c r="M74" s="266">
        <f t="shared" si="9"/>
        <v>0</v>
      </c>
      <c r="N74" s="481">
        <f t="shared" si="8"/>
        <v>78000</v>
      </c>
      <c r="O74" s="483">
        <v>0</v>
      </c>
      <c r="P74" s="92" t="s">
        <v>206</v>
      </c>
      <c r="Q74" s="54"/>
    </row>
    <row r="75" spans="1:17" ht="13.5" thickBot="1">
      <c r="A75" s="51"/>
      <c r="B75" s="639"/>
      <c r="C75" s="243"/>
      <c r="D75" s="243"/>
      <c r="E75" s="243"/>
      <c r="F75" s="433"/>
      <c r="G75" s="650">
        <v>78000</v>
      </c>
      <c r="H75" s="266"/>
      <c r="I75" s="266"/>
      <c r="J75" s="266"/>
      <c r="K75" s="266"/>
      <c r="L75" s="266"/>
      <c r="M75" s="266"/>
      <c r="N75" s="652">
        <f>N74</f>
        <v>78000</v>
      </c>
      <c r="O75" s="483"/>
      <c r="P75" s="53"/>
      <c r="Q75" s="54"/>
    </row>
    <row r="76" spans="1:17" ht="64.5" thickBot="1">
      <c r="A76" s="51">
        <v>8</v>
      </c>
      <c r="B76" s="645" t="s">
        <v>456</v>
      </c>
      <c r="C76" s="243">
        <v>23</v>
      </c>
      <c r="D76" s="243">
        <v>50</v>
      </c>
      <c r="E76" s="243">
        <f t="shared" si="7"/>
        <v>217.39130434782606</v>
      </c>
      <c r="F76" s="433">
        <v>108</v>
      </c>
      <c r="G76" s="266">
        <f>SUM(G78:G80)</f>
        <v>0</v>
      </c>
      <c r="H76" s="266">
        <f aca="true" t="shared" si="10" ref="H76:M76">SUM(H78:H83)</f>
        <v>0</v>
      </c>
      <c r="I76" s="266">
        <f t="shared" si="10"/>
        <v>0</v>
      </c>
      <c r="J76" s="266">
        <f t="shared" si="10"/>
        <v>0</v>
      </c>
      <c r="K76" s="266">
        <f t="shared" si="10"/>
        <v>0</v>
      </c>
      <c r="L76" s="266">
        <f t="shared" si="10"/>
        <v>0</v>
      </c>
      <c r="M76" s="266">
        <f t="shared" si="10"/>
        <v>0</v>
      </c>
      <c r="N76" s="481">
        <f t="shared" si="8"/>
        <v>0</v>
      </c>
      <c r="O76" s="483">
        <v>0</v>
      </c>
      <c r="P76" s="92" t="s">
        <v>206</v>
      </c>
      <c r="Q76" s="54"/>
    </row>
    <row r="77" spans="1:17" ht="13.5" thickBot="1">
      <c r="A77" s="51"/>
      <c r="B77" s="639"/>
      <c r="C77" s="243"/>
      <c r="D77" s="243"/>
      <c r="E77" s="243"/>
      <c r="F77" s="433"/>
      <c r="G77" s="266"/>
      <c r="H77" s="266"/>
      <c r="I77" s="266"/>
      <c r="J77" s="266"/>
      <c r="K77" s="266"/>
      <c r="L77" s="266"/>
      <c r="M77" s="266"/>
      <c r="N77" s="481"/>
      <c r="O77" s="483"/>
      <c r="P77" s="53"/>
      <c r="Q77" s="54"/>
    </row>
    <row r="78" spans="1:17" ht="64.5" thickBot="1">
      <c r="A78" s="51">
        <v>9</v>
      </c>
      <c r="B78" s="645" t="s">
        <v>457</v>
      </c>
      <c r="C78" s="243">
        <v>2</v>
      </c>
      <c r="D78" s="243">
        <v>50</v>
      </c>
      <c r="E78" s="243">
        <f t="shared" si="7"/>
        <v>2500</v>
      </c>
      <c r="F78" s="433">
        <v>109</v>
      </c>
      <c r="G78" s="266">
        <f>SUM(G80:G81)</f>
        <v>0</v>
      </c>
      <c r="H78" s="266">
        <f aca="true" t="shared" si="11" ref="H78:M78">SUM(H80:H85)</f>
        <v>0</v>
      </c>
      <c r="I78" s="266">
        <f t="shared" si="11"/>
        <v>0</v>
      </c>
      <c r="J78" s="266">
        <f t="shared" si="11"/>
        <v>0</v>
      </c>
      <c r="K78" s="266">
        <f t="shared" si="11"/>
        <v>0</v>
      </c>
      <c r="L78" s="266">
        <f t="shared" si="11"/>
        <v>0</v>
      </c>
      <c r="M78" s="266">
        <f t="shared" si="11"/>
        <v>0</v>
      </c>
      <c r="N78" s="481">
        <f t="shared" si="8"/>
        <v>0</v>
      </c>
      <c r="O78" s="483">
        <v>0</v>
      </c>
      <c r="P78" s="92" t="s">
        <v>206</v>
      </c>
      <c r="Q78" s="54"/>
    </row>
    <row r="79" spans="1:17" ht="13.5" thickBot="1">
      <c r="A79" s="51"/>
      <c r="B79" s="639"/>
      <c r="C79" s="243"/>
      <c r="D79" s="243"/>
      <c r="E79" s="243"/>
      <c r="F79" s="433"/>
      <c r="G79" s="266"/>
      <c r="H79" s="266"/>
      <c r="I79" s="266"/>
      <c r="J79" s="266"/>
      <c r="K79" s="266"/>
      <c r="L79" s="266"/>
      <c r="M79" s="266"/>
      <c r="N79" s="481"/>
      <c r="O79" s="483"/>
      <c r="P79" s="53"/>
      <c r="Q79" s="54"/>
    </row>
    <row r="80" spans="1:17" ht="13.5" thickBot="1">
      <c r="A80" s="51"/>
      <c r="B80" s="645" t="s">
        <v>458</v>
      </c>
      <c r="C80" s="243"/>
      <c r="D80" s="243"/>
      <c r="E80" s="243"/>
      <c r="F80" s="433"/>
      <c r="G80" s="266"/>
      <c r="H80" s="266"/>
      <c r="I80" s="266"/>
      <c r="J80" s="266"/>
      <c r="K80" s="266"/>
      <c r="L80" s="266"/>
      <c r="M80" s="266"/>
      <c r="N80" s="481"/>
      <c r="O80" s="483"/>
      <c r="P80" s="53"/>
      <c r="Q80" s="54"/>
    </row>
    <row r="81" spans="1:17" ht="64.5" thickBot="1">
      <c r="A81" s="51">
        <v>10</v>
      </c>
      <c r="B81" s="645" t="s">
        <v>459</v>
      </c>
      <c r="C81" s="243">
        <v>1</v>
      </c>
      <c r="D81" s="243">
        <v>50</v>
      </c>
      <c r="E81" s="243">
        <f t="shared" si="7"/>
        <v>5000</v>
      </c>
      <c r="F81" s="433">
        <v>111</v>
      </c>
      <c r="G81" s="266">
        <v>0</v>
      </c>
      <c r="H81" s="266">
        <f aca="true" t="shared" si="12" ref="H81:M81">SUM(H83:H88)</f>
        <v>0</v>
      </c>
      <c r="I81" s="266">
        <f t="shared" si="12"/>
        <v>0</v>
      </c>
      <c r="J81" s="266">
        <f t="shared" si="12"/>
        <v>0</v>
      </c>
      <c r="K81" s="266">
        <f t="shared" si="12"/>
        <v>0</v>
      </c>
      <c r="L81" s="266">
        <f t="shared" si="12"/>
        <v>0</v>
      </c>
      <c r="M81" s="266">
        <f t="shared" si="12"/>
        <v>0</v>
      </c>
      <c r="N81" s="481">
        <f t="shared" si="8"/>
        <v>0</v>
      </c>
      <c r="O81" s="483">
        <v>0</v>
      </c>
      <c r="P81" s="92" t="s">
        <v>206</v>
      </c>
      <c r="Q81" s="54"/>
    </row>
    <row r="82" spans="1:17" ht="13.5" thickBot="1">
      <c r="A82" s="51"/>
      <c r="B82" s="639"/>
      <c r="C82" s="243"/>
      <c r="D82" s="243"/>
      <c r="E82" s="243"/>
      <c r="F82" s="433"/>
      <c r="G82" s="266"/>
      <c r="H82" s="266"/>
      <c r="I82" s="266"/>
      <c r="J82" s="266"/>
      <c r="K82" s="266"/>
      <c r="L82" s="266"/>
      <c r="M82" s="266"/>
      <c r="N82" s="481"/>
      <c r="O82" s="483"/>
      <c r="P82" s="53"/>
      <c r="Q82" s="54"/>
    </row>
    <row r="83" spans="1:17" ht="64.5" thickBot="1">
      <c r="A83" s="51">
        <v>11</v>
      </c>
      <c r="B83" s="645" t="s">
        <v>460</v>
      </c>
      <c r="C83" s="243">
        <v>29</v>
      </c>
      <c r="D83" s="243">
        <v>50</v>
      </c>
      <c r="E83" s="243">
        <f t="shared" si="7"/>
        <v>172.41379310344826</v>
      </c>
      <c r="F83" s="433">
        <v>112</v>
      </c>
      <c r="G83" s="266">
        <v>29994</v>
      </c>
      <c r="H83" s="266">
        <f aca="true" t="shared" si="13" ref="H83:M83">SUM(H85:H88)</f>
        <v>0</v>
      </c>
      <c r="I83" s="266">
        <f t="shared" si="13"/>
        <v>0</v>
      </c>
      <c r="J83" s="266">
        <f t="shared" si="13"/>
        <v>0</v>
      </c>
      <c r="K83" s="266">
        <f t="shared" si="13"/>
        <v>0</v>
      </c>
      <c r="L83" s="266">
        <f t="shared" si="13"/>
        <v>0</v>
      </c>
      <c r="M83" s="266">
        <f t="shared" si="13"/>
        <v>0</v>
      </c>
      <c r="N83" s="481">
        <f t="shared" si="8"/>
        <v>29994</v>
      </c>
      <c r="O83" s="483">
        <v>0</v>
      </c>
      <c r="P83" s="92" t="s">
        <v>206</v>
      </c>
      <c r="Q83" s="54"/>
    </row>
    <row r="84" spans="1:17" ht="13.5" thickBot="1">
      <c r="A84" s="51"/>
      <c r="B84" s="639"/>
      <c r="C84" s="243"/>
      <c r="D84" s="243"/>
      <c r="E84" s="243"/>
      <c r="F84" s="433"/>
      <c r="G84" s="650">
        <f>G83</f>
        <v>29994</v>
      </c>
      <c r="H84" s="266"/>
      <c r="I84" s="266"/>
      <c r="J84" s="266"/>
      <c r="K84" s="266"/>
      <c r="L84" s="266"/>
      <c r="M84" s="266"/>
      <c r="N84" s="652">
        <f>N83</f>
        <v>29994</v>
      </c>
      <c r="O84" s="483"/>
      <c r="P84" s="53"/>
      <c r="Q84" s="54"/>
    </row>
    <row r="85" spans="1:17" ht="64.5" thickBot="1">
      <c r="A85" s="51">
        <v>12</v>
      </c>
      <c r="B85" s="645" t="s">
        <v>461</v>
      </c>
      <c r="C85" s="243">
        <v>24</v>
      </c>
      <c r="D85" s="243">
        <v>50</v>
      </c>
      <c r="E85" s="243">
        <f t="shared" si="7"/>
        <v>208.33333333333334</v>
      </c>
      <c r="F85" s="433">
        <v>113</v>
      </c>
      <c r="G85" s="266">
        <f>G86</f>
        <v>1000</v>
      </c>
      <c r="H85" s="266">
        <f aca="true" t="shared" si="14" ref="H85:M85">SUM(H87:H88)</f>
        <v>0</v>
      </c>
      <c r="I85" s="266">
        <f t="shared" si="14"/>
        <v>0</v>
      </c>
      <c r="J85" s="266">
        <f t="shared" si="14"/>
        <v>0</v>
      </c>
      <c r="K85" s="266">
        <f t="shared" si="14"/>
        <v>0</v>
      </c>
      <c r="L85" s="266">
        <f t="shared" si="14"/>
        <v>0</v>
      </c>
      <c r="M85" s="266">
        <f t="shared" si="14"/>
        <v>0</v>
      </c>
      <c r="N85" s="481">
        <f t="shared" si="8"/>
        <v>1000</v>
      </c>
      <c r="O85" s="483">
        <v>0</v>
      </c>
      <c r="P85" s="92" t="s">
        <v>206</v>
      </c>
      <c r="Q85" s="54"/>
    </row>
    <row r="86" spans="1:17" ht="13.5" thickBot="1">
      <c r="A86" s="51"/>
      <c r="B86" s="639"/>
      <c r="C86" s="243"/>
      <c r="D86" s="243"/>
      <c r="E86" s="243"/>
      <c r="F86" s="433"/>
      <c r="G86" s="650">
        <v>1000</v>
      </c>
      <c r="H86" s="266"/>
      <c r="I86" s="266"/>
      <c r="J86" s="266"/>
      <c r="K86" s="266"/>
      <c r="L86" s="266"/>
      <c r="M86" s="266"/>
      <c r="N86" s="652">
        <f>N85</f>
        <v>1000</v>
      </c>
      <c r="O86" s="483"/>
      <c r="P86" s="92"/>
      <c r="Q86" s="54"/>
    </row>
    <row r="87" spans="1:17" ht="64.5" thickBot="1">
      <c r="A87" s="51">
        <v>13</v>
      </c>
      <c r="B87" s="645" t="s">
        <v>462</v>
      </c>
      <c r="C87" s="243">
        <v>2</v>
      </c>
      <c r="D87" s="243">
        <v>50</v>
      </c>
      <c r="E87" s="243">
        <f t="shared" si="7"/>
        <v>2500</v>
      </c>
      <c r="F87" s="433">
        <v>114</v>
      </c>
      <c r="G87" s="266">
        <f aca="true" t="shared" si="15" ref="G87:M87">SUM(G88:G88)</f>
        <v>1000</v>
      </c>
      <c r="H87" s="266">
        <f t="shared" si="15"/>
        <v>0</v>
      </c>
      <c r="I87" s="266">
        <f t="shared" si="15"/>
        <v>0</v>
      </c>
      <c r="J87" s="266">
        <f t="shared" si="15"/>
        <v>0</v>
      </c>
      <c r="K87" s="266">
        <f t="shared" si="15"/>
        <v>0</v>
      </c>
      <c r="L87" s="266">
        <f t="shared" si="15"/>
        <v>0</v>
      </c>
      <c r="M87" s="266">
        <f t="shared" si="15"/>
        <v>0</v>
      </c>
      <c r="N87" s="481">
        <f t="shared" si="8"/>
        <v>1000</v>
      </c>
      <c r="O87" s="483">
        <v>0</v>
      </c>
      <c r="P87" s="92" t="s">
        <v>206</v>
      </c>
      <c r="Q87" s="54"/>
    </row>
    <row r="88" spans="1:17" ht="12.75">
      <c r="A88" s="255"/>
      <c r="B88" s="256"/>
      <c r="C88" s="243"/>
      <c r="D88" s="243"/>
      <c r="E88" s="243"/>
      <c r="F88" s="433"/>
      <c r="G88" s="650">
        <v>1000</v>
      </c>
      <c r="H88" s="266"/>
      <c r="I88" s="266"/>
      <c r="J88" s="266"/>
      <c r="K88" s="266"/>
      <c r="L88" s="266"/>
      <c r="M88" s="266"/>
      <c r="N88" s="652">
        <f>N87</f>
        <v>1000</v>
      </c>
      <c r="O88" s="483"/>
      <c r="P88" s="53"/>
      <c r="Q88" s="54"/>
    </row>
    <row r="89" spans="1:17" ht="12.75">
      <c r="A89" s="39"/>
      <c r="B89" s="40"/>
      <c r="C89" s="120"/>
      <c r="D89" s="120"/>
      <c r="E89" s="71"/>
      <c r="F89" s="57"/>
      <c r="G89" s="75"/>
      <c r="H89" s="75"/>
      <c r="I89" s="75"/>
      <c r="J89" s="75"/>
      <c r="K89" s="75"/>
      <c r="L89" s="75"/>
      <c r="M89" s="75"/>
      <c r="N89" s="75"/>
      <c r="O89" s="76"/>
      <c r="P89" s="58"/>
      <c r="Q89" s="59"/>
    </row>
    <row r="90" spans="1:17" ht="12.75">
      <c r="A90" s="39"/>
      <c r="B90" s="40"/>
      <c r="C90" s="120"/>
      <c r="D90" s="120"/>
      <c r="E90" s="71"/>
      <c r="F90" s="57"/>
      <c r="G90" s="75"/>
      <c r="H90" s="75"/>
      <c r="I90" s="75"/>
      <c r="J90" s="75"/>
      <c r="K90" s="75"/>
      <c r="L90" s="75"/>
      <c r="M90" s="75"/>
      <c r="N90" s="75"/>
      <c r="O90" s="76"/>
      <c r="P90" s="58"/>
      <c r="Q90" s="59"/>
    </row>
    <row r="91" spans="1:17" ht="13.5" thickBot="1">
      <c r="A91" s="310"/>
      <c r="B91" s="40"/>
      <c r="C91" s="120"/>
      <c r="D91" s="120"/>
      <c r="E91" s="71"/>
      <c r="F91" s="57"/>
      <c r="G91" s="75"/>
      <c r="H91" s="75"/>
      <c r="I91" s="75"/>
      <c r="J91" s="75"/>
      <c r="K91" s="75"/>
      <c r="L91" s="75"/>
      <c r="M91" s="75"/>
      <c r="N91" s="75"/>
      <c r="O91" s="76"/>
      <c r="P91" s="58"/>
      <c r="Q91" s="59"/>
    </row>
    <row r="92" spans="1:17" ht="24.75" customHeight="1" thickBot="1">
      <c r="A92" s="480"/>
      <c r="B92" s="43" t="s">
        <v>21</v>
      </c>
      <c r="C92" s="44"/>
      <c r="D92" s="44"/>
      <c r="E92" s="45"/>
      <c r="F92" s="46"/>
      <c r="G92" s="77">
        <f>G88+G86+G84+G75+G71+G69+G67+G65</f>
        <v>203018</v>
      </c>
      <c r="H92" s="77">
        <f aca="true" t="shared" si="16" ref="H92:M92">SUM(H59)</f>
        <v>0</v>
      </c>
      <c r="I92" s="77">
        <f t="shared" si="16"/>
        <v>0</v>
      </c>
      <c r="J92" s="77">
        <f t="shared" si="16"/>
        <v>0</v>
      </c>
      <c r="K92" s="77">
        <f t="shared" si="16"/>
        <v>0</v>
      </c>
      <c r="L92" s="77">
        <f t="shared" si="16"/>
        <v>0</v>
      </c>
      <c r="M92" s="77">
        <f t="shared" si="16"/>
        <v>0</v>
      </c>
      <c r="N92" s="77">
        <f>N88+N86+N84+N75+N71+N69+N67+N65</f>
        <v>203018</v>
      </c>
      <c r="O92" s="78">
        <f>SUM(G92:M92)</f>
        <v>203018</v>
      </c>
      <c r="P92" s="46"/>
      <c r="Q92" s="47"/>
    </row>
    <row r="93" ht="12.75"/>
    <row r="94" ht="12.75"/>
    <row r="95" ht="12.75"/>
    <row r="96" ht="12.75"/>
    <row r="100" s="49" customFormat="1" ht="15"/>
    <row r="101" s="49" customFormat="1" ht="15"/>
    <row r="102" spans="1:17" s="49" customFormat="1" ht="15.75">
      <c r="A102" s="687" t="s">
        <v>33</v>
      </c>
      <c r="B102" s="687"/>
      <c r="C102" s="687"/>
      <c r="D102" s="687"/>
      <c r="E102" s="687"/>
      <c r="F102" s="687"/>
      <c r="G102" s="687"/>
      <c r="H102" s="687"/>
      <c r="I102" s="687"/>
      <c r="J102" s="687"/>
      <c r="K102" s="687"/>
      <c r="L102" s="687"/>
      <c r="M102" s="687"/>
      <c r="N102" s="687"/>
      <c r="O102" s="687"/>
      <c r="P102" s="687"/>
      <c r="Q102" s="687"/>
    </row>
    <row r="103" spans="1:17" s="49" customFormat="1" ht="15.75">
      <c r="A103" s="687" t="s">
        <v>12</v>
      </c>
      <c r="B103" s="687"/>
      <c r="C103" s="687"/>
      <c r="D103" s="687"/>
      <c r="E103" s="687"/>
      <c r="F103" s="687"/>
      <c r="G103" s="687"/>
      <c r="H103" s="687"/>
      <c r="I103" s="687"/>
      <c r="J103" s="687"/>
      <c r="K103" s="687"/>
      <c r="L103" s="687"/>
      <c r="M103" s="687"/>
      <c r="N103" s="687"/>
      <c r="O103" s="687"/>
      <c r="P103" s="687"/>
      <c r="Q103" s="687"/>
    </row>
    <row r="104" spans="1:17" s="49" customFormat="1" ht="15.75">
      <c r="A104" s="693" t="s">
        <v>351</v>
      </c>
      <c r="B104" s="688"/>
      <c r="C104" s="688"/>
      <c r="D104" s="688"/>
      <c r="E104" s="688"/>
      <c r="F104" s="688"/>
      <c r="G104" s="688"/>
      <c r="H104" s="688"/>
      <c r="I104" s="688"/>
      <c r="J104" s="688"/>
      <c r="K104" s="688"/>
      <c r="L104" s="688"/>
      <c r="M104" s="688"/>
      <c r="N104" s="688"/>
      <c r="O104" s="688"/>
      <c r="P104" s="688"/>
      <c r="Q104" s="688"/>
    </row>
    <row r="105" spans="1:17" s="49" customFormat="1" ht="15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3:17" s="49" customFormat="1" ht="15.75">
      <c r="C106" s="50"/>
      <c r="D106" s="50"/>
      <c r="P106" s="675"/>
      <c r="Q106" s="675"/>
    </row>
    <row r="107" spans="1:17" ht="12.75">
      <c r="A107" s="670" t="s">
        <v>24</v>
      </c>
      <c r="B107" s="670"/>
      <c r="C107" s="670"/>
      <c r="D107" s="670"/>
      <c r="E107" s="670"/>
      <c r="F107" s="670"/>
      <c r="L107" s="670"/>
      <c r="M107" s="670"/>
      <c r="N107" s="4" t="s">
        <v>13</v>
      </c>
      <c r="P107" s="4"/>
      <c r="Q107" s="4"/>
    </row>
    <row r="108" spans="1:17" ht="12.75">
      <c r="A108" s="670" t="s">
        <v>51</v>
      </c>
      <c r="B108" s="670"/>
      <c r="C108" s="670"/>
      <c r="D108" s="670"/>
      <c r="E108" s="670"/>
      <c r="F108" s="670"/>
      <c r="L108" s="4"/>
      <c r="M108" s="4"/>
      <c r="N108" s="4" t="s">
        <v>240</v>
      </c>
      <c r="P108" s="4"/>
      <c r="Q108" s="4"/>
    </row>
    <row r="109" spans="1:17" ht="12.75">
      <c r="A109" s="670" t="s">
        <v>25</v>
      </c>
      <c r="B109" s="670"/>
      <c r="C109" s="670"/>
      <c r="D109" s="670"/>
      <c r="E109" s="670"/>
      <c r="F109" s="670"/>
      <c r="L109" s="4"/>
      <c r="M109" s="4"/>
      <c r="N109" s="399" t="s">
        <v>436</v>
      </c>
      <c r="P109" s="4"/>
      <c r="Q109" s="4"/>
    </row>
    <row r="110" spans="1:17" ht="12.75">
      <c r="A110" s="1" t="s">
        <v>467</v>
      </c>
      <c r="B110" s="5"/>
      <c r="L110" s="5"/>
      <c r="M110" s="5"/>
      <c r="N110" s="1" t="s">
        <v>437</v>
      </c>
      <c r="P110" s="5"/>
      <c r="Q110" s="5"/>
    </row>
    <row r="111" ht="13.5" thickBot="1"/>
    <row r="112" spans="1:17" ht="12.75">
      <c r="A112" s="7" t="s">
        <v>52</v>
      </c>
      <c r="B112" s="8"/>
      <c r="C112" s="9"/>
      <c r="D112" s="9"/>
      <c r="E112" s="8"/>
      <c r="F112" s="10"/>
      <c r="G112" s="662" t="s">
        <v>53</v>
      </c>
      <c r="H112" s="674"/>
      <c r="I112" s="674"/>
      <c r="J112" s="674"/>
      <c r="K112" s="674"/>
      <c r="L112" s="674"/>
      <c r="M112" s="674"/>
      <c r="N112" s="674"/>
      <c r="O112" s="663"/>
      <c r="P112" s="662" t="s">
        <v>23</v>
      </c>
      <c r="Q112" s="663"/>
    </row>
    <row r="113" spans="1:17" ht="12.75">
      <c r="A113" s="11" t="s">
        <v>26</v>
      </c>
      <c r="B113" s="12"/>
      <c r="C113" s="13"/>
      <c r="D113" s="13"/>
      <c r="E113" s="12"/>
      <c r="F113" s="14"/>
      <c r="G113" s="676" t="s">
        <v>66</v>
      </c>
      <c r="H113" s="677"/>
      <c r="I113" s="677"/>
      <c r="J113" s="677"/>
      <c r="K113" s="677"/>
      <c r="L113" s="677"/>
      <c r="M113" s="677"/>
      <c r="N113" s="677"/>
      <c r="O113" s="678"/>
      <c r="P113" s="676"/>
      <c r="Q113" s="678"/>
    </row>
    <row r="114" spans="1:17" ht="13.5" thickBot="1">
      <c r="A114" s="15" t="s">
        <v>63</v>
      </c>
      <c r="B114" s="16"/>
      <c r="C114" s="17"/>
      <c r="D114" s="17"/>
      <c r="E114" s="16"/>
      <c r="F114" s="18"/>
      <c r="G114" s="679"/>
      <c r="H114" s="680"/>
      <c r="I114" s="680"/>
      <c r="J114" s="680"/>
      <c r="K114" s="680"/>
      <c r="L114" s="680"/>
      <c r="M114" s="680"/>
      <c r="N114" s="680"/>
      <c r="O114" s="681"/>
      <c r="P114" s="679"/>
      <c r="Q114" s="681"/>
    </row>
    <row r="115" ht="13.5" thickBot="1"/>
    <row r="116" spans="1:17" ht="13.5" thickBot="1">
      <c r="A116" s="664" t="s">
        <v>32</v>
      </c>
      <c r="B116" s="665"/>
      <c r="C116" s="665"/>
      <c r="D116" s="665"/>
      <c r="E116" s="665"/>
      <c r="F116" s="666"/>
      <c r="G116" s="654" t="s">
        <v>14</v>
      </c>
      <c r="H116" s="655"/>
      <c r="I116" s="655"/>
      <c r="J116" s="655"/>
      <c r="K116" s="655"/>
      <c r="L116" s="655"/>
      <c r="M116" s="655"/>
      <c r="N116" s="655"/>
      <c r="O116" s="655"/>
      <c r="P116" s="656" t="s">
        <v>49</v>
      </c>
      <c r="Q116" s="659" t="s">
        <v>15</v>
      </c>
    </row>
    <row r="117" spans="1:17" ht="13.5" thickBot="1">
      <c r="A117" s="667"/>
      <c r="B117" s="668"/>
      <c r="C117" s="668"/>
      <c r="D117" s="668"/>
      <c r="E117" s="668"/>
      <c r="F117" s="669"/>
      <c r="G117" s="19"/>
      <c r="H117" s="20"/>
      <c r="I117" s="20"/>
      <c r="J117" s="20"/>
      <c r="K117" s="21" t="s">
        <v>22</v>
      </c>
      <c r="L117" s="21"/>
      <c r="M117" s="20"/>
      <c r="N117" s="20"/>
      <c r="O117" s="20"/>
      <c r="P117" s="657"/>
      <c r="Q117" s="660"/>
    </row>
    <row r="118" spans="1:17" ht="115.5" customHeight="1" thickBot="1">
      <c r="A118" s="159" t="s">
        <v>16</v>
      </c>
      <c r="B118" s="274" t="s">
        <v>17</v>
      </c>
      <c r="C118" s="273" t="s">
        <v>54</v>
      </c>
      <c r="D118" s="273" t="s">
        <v>55</v>
      </c>
      <c r="E118" s="273" t="s">
        <v>56</v>
      </c>
      <c r="F118" s="28" t="s">
        <v>34</v>
      </c>
      <c r="G118" s="114" t="s">
        <v>18</v>
      </c>
      <c r="H118" s="116" t="s">
        <v>19</v>
      </c>
      <c r="I118" s="116" t="s">
        <v>47</v>
      </c>
      <c r="J118" s="116" t="s">
        <v>48</v>
      </c>
      <c r="K118" s="116" t="s">
        <v>28</v>
      </c>
      <c r="L118" s="116" t="s">
        <v>29</v>
      </c>
      <c r="M118" s="116" t="s">
        <v>20</v>
      </c>
      <c r="N118" s="116" t="s">
        <v>30</v>
      </c>
      <c r="O118" s="160" t="s">
        <v>31</v>
      </c>
      <c r="P118" s="657"/>
      <c r="Q118" s="660"/>
    </row>
    <row r="119" spans="1:17" ht="25.5" customHeight="1">
      <c r="A119" s="162">
        <v>1</v>
      </c>
      <c r="B119" s="275" t="s">
        <v>64</v>
      </c>
      <c r="C119" s="180">
        <v>36</v>
      </c>
      <c r="D119" s="163">
        <v>36</v>
      </c>
      <c r="E119" s="165">
        <f>+D119/C119*100</f>
        <v>100</v>
      </c>
      <c r="F119" s="166">
        <v>100</v>
      </c>
      <c r="G119" s="123">
        <v>46540</v>
      </c>
      <c r="H119" s="123">
        <f aca="true" t="shared" si="17" ref="H119:M119">SUM(H122:H126)</f>
        <v>0</v>
      </c>
      <c r="I119" s="123">
        <f t="shared" si="17"/>
        <v>0</v>
      </c>
      <c r="J119" s="123">
        <f t="shared" si="17"/>
        <v>0</v>
      </c>
      <c r="K119" s="123">
        <f t="shared" si="17"/>
        <v>0</v>
      </c>
      <c r="L119" s="123">
        <f t="shared" si="17"/>
        <v>0</v>
      </c>
      <c r="M119" s="123">
        <f t="shared" si="17"/>
        <v>0</v>
      </c>
      <c r="N119" s="167"/>
      <c r="O119" s="443">
        <f>SUM(G119:M119)</f>
        <v>46540</v>
      </c>
      <c r="P119" s="85"/>
      <c r="Q119" s="86"/>
    </row>
    <row r="120" spans="1:17" ht="51">
      <c r="A120" s="169"/>
      <c r="B120" s="393" t="s">
        <v>60</v>
      </c>
      <c r="C120" s="181">
        <v>5</v>
      </c>
      <c r="D120" s="126"/>
      <c r="E120" s="128"/>
      <c r="F120" s="129"/>
      <c r="G120" s="130"/>
      <c r="H120" s="131"/>
      <c r="I120" s="131"/>
      <c r="J120" s="131"/>
      <c r="K120" s="131"/>
      <c r="L120" s="132"/>
      <c r="M120" s="130"/>
      <c r="N120" s="131"/>
      <c r="O120" s="181"/>
      <c r="P120" s="42" t="s">
        <v>207</v>
      </c>
      <c r="Q120" s="30" t="s">
        <v>45</v>
      </c>
    </row>
    <row r="121" spans="1:17" ht="12.75">
      <c r="A121" s="170"/>
      <c r="B121" s="394" t="s">
        <v>367</v>
      </c>
      <c r="C121" s="182"/>
      <c r="D121" s="133"/>
      <c r="E121" s="135"/>
      <c r="F121" s="136"/>
      <c r="G121" s="137"/>
      <c r="H121" s="138"/>
      <c r="I121" s="138"/>
      <c r="J121" s="138"/>
      <c r="K121" s="138"/>
      <c r="L121" s="139"/>
      <c r="M121" s="137"/>
      <c r="N121" s="138"/>
      <c r="O121" s="182"/>
      <c r="P121" s="55"/>
      <c r="Q121" s="56"/>
    </row>
    <row r="122" spans="1:17" ht="12.75">
      <c r="A122" s="171"/>
      <c r="B122" s="278" t="s">
        <v>199</v>
      </c>
      <c r="C122" s="183"/>
      <c r="D122" s="140"/>
      <c r="E122" s="142"/>
      <c r="F122" s="143"/>
      <c r="G122" s="144"/>
      <c r="H122" s="145"/>
      <c r="I122" s="145"/>
      <c r="J122" s="145"/>
      <c r="K122" s="145"/>
      <c r="L122" s="146"/>
      <c r="M122" s="130"/>
      <c r="N122" s="145"/>
      <c r="O122" s="183"/>
      <c r="P122" s="41"/>
      <c r="Q122" s="29"/>
    </row>
    <row r="123" spans="1:17" ht="12.75">
      <c r="A123" s="171"/>
      <c r="B123" s="277" t="s">
        <v>200</v>
      </c>
      <c r="C123" s="183"/>
      <c r="D123" s="140"/>
      <c r="E123" s="142"/>
      <c r="F123" s="143"/>
      <c r="G123" s="147"/>
      <c r="H123" s="145"/>
      <c r="I123" s="145"/>
      <c r="J123" s="145"/>
      <c r="K123" s="145"/>
      <c r="L123" s="146"/>
      <c r="M123" s="130"/>
      <c r="N123" s="145"/>
      <c r="O123" s="183"/>
      <c r="P123" s="41"/>
      <c r="Q123" s="29"/>
    </row>
    <row r="124" spans="1:17" ht="12.75">
      <c r="A124" s="171"/>
      <c r="B124" s="277" t="s">
        <v>201</v>
      </c>
      <c r="C124" s="183"/>
      <c r="D124" s="140"/>
      <c r="E124" s="142"/>
      <c r="F124" s="143"/>
      <c r="G124" s="147"/>
      <c r="H124" s="145"/>
      <c r="I124" s="145"/>
      <c r="J124" s="145"/>
      <c r="K124" s="145"/>
      <c r="L124" s="146"/>
      <c r="M124" s="130"/>
      <c r="N124" s="145"/>
      <c r="O124" s="183"/>
      <c r="P124" s="41"/>
      <c r="Q124" s="29"/>
    </row>
    <row r="125" spans="1:17" ht="12.75">
      <c r="A125" s="171"/>
      <c r="B125" s="277" t="s">
        <v>202</v>
      </c>
      <c r="C125" s="183"/>
      <c r="D125" s="140"/>
      <c r="E125" s="142"/>
      <c r="F125" s="143"/>
      <c r="G125" s="147"/>
      <c r="H125" s="145"/>
      <c r="I125" s="145"/>
      <c r="J125" s="145"/>
      <c r="K125" s="145"/>
      <c r="L125" s="146"/>
      <c r="M125" s="130"/>
      <c r="N125" s="145"/>
      <c r="O125" s="183"/>
      <c r="P125" s="41"/>
      <c r="Q125" s="29"/>
    </row>
    <row r="126" spans="1:17" ht="13.5" thickBot="1">
      <c r="A126" s="171"/>
      <c r="B126" s="277" t="s">
        <v>203</v>
      </c>
      <c r="C126" s="183"/>
      <c r="D126" s="140"/>
      <c r="E126" s="142"/>
      <c r="F126" s="143"/>
      <c r="G126" s="147"/>
      <c r="H126" s="145"/>
      <c r="I126" s="145"/>
      <c r="J126" s="145"/>
      <c r="K126" s="145"/>
      <c r="L126" s="146"/>
      <c r="M126" s="130"/>
      <c r="N126" s="145"/>
      <c r="O126" s="183"/>
      <c r="P126" s="41"/>
      <c r="Q126" s="29"/>
    </row>
    <row r="127" spans="1:17" ht="38.25">
      <c r="A127" s="162">
        <v>2</v>
      </c>
      <c r="B127" s="275" t="s">
        <v>368</v>
      </c>
      <c r="C127" s="180">
        <v>160</v>
      </c>
      <c r="D127" s="163">
        <v>183</v>
      </c>
      <c r="E127" s="165">
        <f>+D127/C127*100</f>
        <v>114.375</v>
      </c>
      <c r="F127" s="166">
        <v>114.38</v>
      </c>
      <c r="G127" s="123">
        <f aca="true" t="shared" si="18" ref="G127:M127">SUM(G128:G129)</f>
        <v>0</v>
      </c>
      <c r="H127" s="123">
        <f t="shared" si="18"/>
        <v>0</v>
      </c>
      <c r="I127" s="123">
        <f t="shared" si="18"/>
        <v>0</v>
      </c>
      <c r="J127" s="123">
        <f t="shared" si="18"/>
        <v>0</v>
      </c>
      <c r="K127" s="123">
        <f t="shared" si="18"/>
        <v>0</v>
      </c>
      <c r="L127" s="123">
        <f t="shared" si="18"/>
        <v>0</v>
      </c>
      <c r="M127" s="123">
        <f t="shared" si="18"/>
        <v>0</v>
      </c>
      <c r="N127" s="167">
        <v>0</v>
      </c>
      <c r="O127" s="443">
        <f>SUM(G127:M127)</f>
        <v>0</v>
      </c>
      <c r="P127" s="94"/>
      <c r="Q127" s="97" t="s">
        <v>369</v>
      </c>
    </row>
    <row r="128" spans="1:17" ht="51" customHeight="1">
      <c r="A128" s="171"/>
      <c r="B128" s="277" t="s">
        <v>204</v>
      </c>
      <c r="C128" s="194"/>
      <c r="D128" s="148"/>
      <c r="E128" s="149"/>
      <c r="F128" s="143"/>
      <c r="G128" s="150"/>
      <c r="H128" s="151"/>
      <c r="I128" s="151"/>
      <c r="J128" s="151"/>
      <c r="K128" s="151"/>
      <c r="L128" s="152"/>
      <c r="M128" s="150"/>
      <c r="N128" s="151"/>
      <c r="O128" s="183"/>
      <c r="P128" s="682" t="s">
        <v>207</v>
      </c>
      <c r="Q128" s="684" t="s">
        <v>361</v>
      </c>
    </row>
    <row r="129" spans="1:17" ht="13.5" thickBot="1">
      <c r="A129" s="172"/>
      <c r="B129" s="446"/>
      <c r="C129" s="269"/>
      <c r="D129" s="173"/>
      <c r="E129" s="174"/>
      <c r="F129" s="175"/>
      <c r="G129" s="176"/>
      <c r="H129" s="177"/>
      <c r="I129" s="177"/>
      <c r="J129" s="177"/>
      <c r="K129" s="177"/>
      <c r="L129" s="178"/>
      <c r="M129" s="179"/>
      <c r="N129" s="177"/>
      <c r="O129" s="184">
        <f>SUM(G129:M129)</f>
        <v>0</v>
      </c>
      <c r="P129" s="683"/>
      <c r="Q129" s="685"/>
    </row>
    <row r="130" spans="1:17" ht="32.25" customHeight="1">
      <c r="A130" s="162">
        <v>3</v>
      </c>
      <c r="B130" s="275" t="s">
        <v>345</v>
      </c>
      <c r="C130" s="180">
        <v>36</v>
      </c>
      <c r="D130" s="163">
        <v>36</v>
      </c>
      <c r="E130" s="165">
        <f>+D130/C130*100</f>
        <v>100</v>
      </c>
      <c r="F130" s="166">
        <v>100</v>
      </c>
      <c r="G130" s="123">
        <v>35152</v>
      </c>
      <c r="H130" s="123">
        <f aca="true" t="shared" si="19" ref="H130:M130">SUM(H131:H133)</f>
        <v>0</v>
      </c>
      <c r="I130" s="123">
        <f t="shared" si="19"/>
        <v>0</v>
      </c>
      <c r="J130" s="123">
        <f t="shared" si="19"/>
        <v>0</v>
      </c>
      <c r="K130" s="123">
        <f t="shared" si="19"/>
        <v>0</v>
      </c>
      <c r="L130" s="123">
        <f t="shared" si="19"/>
        <v>0</v>
      </c>
      <c r="M130" s="123">
        <f t="shared" si="19"/>
        <v>0</v>
      </c>
      <c r="N130" s="167">
        <v>14000</v>
      </c>
      <c r="O130" s="180">
        <f>SUM(G130:M130)</f>
        <v>35152</v>
      </c>
      <c r="P130" s="94"/>
      <c r="Q130" s="97"/>
    </row>
    <row r="131" spans="1:17" ht="12.75">
      <c r="A131" s="171"/>
      <c r="B131" s="447" t="s">
        <v>287</v>
      </c>
      <c r="C131" s="183"/>
      <c r="D131" s="140"/>
      <c r="E131" s="142"/>
      <c r="F131" s="143"/>
      <c r="G131" s="161"/>
      <c r="H131" s="145"/>
      <c r="I131" s="145"/>
      <c r="J131" s="145"/>
      <c r="K131" s="145"/>
      <c r="L131" s="146"/>
      <c r="M131" s="161"/>
      <c r="N131" s="145"/>
      <c r="O131" s="119"/>
      <c r="P131" s="682" t="s">
        <v>207</v>
      </c>
      <c r="Q131" s="684" t="s">
        <v>362</v>
      </c>
    </row>
    <row r="132" spans="1:17" ht="12.75">
      <c r="A132" s="171"/>
      <c r="B132" s="435" t="s">
        <v>290</v>
      </c>
      <c r="C132" s="183"/>
      <c r="D132" s="140"/>
      <c r="E132" s="142"/>
      <c r="F132" s="143"/>
      <c r="G132" s="130"/>
      <c r="H132" s="145"/>
      <c r="I132" s="145"/>
      <c r="J132" s="145"/>
      <c r="K132" s="145"/>
      <c r="L132" s="146"/>
      <c r="M132" s="130"/>
      <c r="N132" s="145"/>
      <c r="O132" s="119"/>
      <c r="P132" s="686"/>
      <c r="Q132" s="672"/>
    </row>
    <row r="133" spans="1:17" ht="13.5" thickBot="1">
      <c r="A133" s="172"/>
      <c r="B133" s="449" t="s">
        <v>344</v>
      </c>
      <c r="C133" s="184"/>
      <c r="D133" s="445"/>
      <c r="E133" s="268"/>
      <c r="F133" s="175"/>
      <c r="G133" s="158"/>
      <c r="H133" s="270"/>
      <c r="I133" s="270"/>
      <c r="J133" s="270"/>
      <c r="K133" s="270"/>
      <c r="L133" s="271"/>
      <c r="M133" s="158"/>
      <c r="N133" s="270"/>
      <c r="O133" s="450"/>
      <c r="P133" s="683"/>
      <c r="Q133" s="685"/>
    </row>
    <row r="134" spans="1:17" ht="12.75">
      <c r="A134" s="113"/>
      <c r="B134" s="448"/>
      <c r="C134" s="183"/>
      <c r="D134" s="140"/>
      <c r="E134" s="142"/>
      <c r="F134" s="143"/>
      <c r="G134" s="161"/>
      <c r="H134" s="145"/>
      <c r="I134" s="145"/>
      <c r="J134" s="145"/>
      <c r="K134" s="145"/>
      <c r="L134" s="146"/>
      <c r="M134" s="161"/>
      <c r="N134" s="145"/>
      <c r="O134" s="119"/>
      <c r="P134" s="41"/>
      <c r="Q134" s="29"/>
    </row>
    <row r="135" spans="1:17" ht="12.75">
      <c r="A135" s="113"/>
      <c r="B135" s="276"/>
      <c r="C135" s="183"/>
      <c r="D135" s="140"/>
      <c r="E135" s="142"/>
      <c r="F135" s="143"/>
      <c r="G135" s="130"/>
      <c r="H135" s="145"/>
      <c r="I135" s="145"/>
      <c r="J135" s="145"/>
      <c r="K135" s="145"/>
      <c r="L135" s="146"/>
      <c r="M135" s="130"/>
      <c r="N135" s="145"/>
      <c r="O135" s="119"/>
      <c r="P135" s="41"/>
      <c r="Q135" s="29"/>
    </row>
    <row r="136" spans="1:17" ht="12.75">
      <c r="A136" s="113"/>
      <c r="B136" s="276"/>
      <c r="C136" s="183"/>
      <c r="D136" s="140"/>
      <c r="E136" s="142"/>
      <c r="F136" s="143"/>
      <c r="G136" s="130"/>
      <c r="H136" s="145"/>
      <c r="I136" s="145"/>
      <c r="J136" s="145"/>
      <c r="K136" s="145"/>
      <c r="L136" s="146"/>
      <c r="M136" s="130"/>
      <c r="N136" s="145"/>
      <c r="O136" s="119"/>
      <c r="P136" s="41"/>
      <c r="Q136" s="29"/>
    </row>
    <row r="137" spans="1:17" ht="12.75">
      <c r="A137" s="113"/>
      <c r="B137" s="276"/>
      <c r="C137" s="183"/>
      <c r="D137" s="140"/>
      <c r="E137" s="142"/>
      <c r="F137" s="143"/>
      <c r="G137" s="130"/>
      <c r="H137" s="145"/>
      <c r="I137" s="145"/>
      <c r="J137" s="145"/>
      <c r="K137" s="145"/>
      <c r="L137" s="146"/>
      <c r="M137" s="130"/>
      <c r="N137" s="145"/>
      <c r="O137" s="119"/>
      <c r="P137" s="41"/>
      <c r="Q137" s="29"/>
    </row>
    <row r="138" spans="1:17" ht="12.75">
      <c r="A138" s="113"/>
      <c r="B138" s="276"/>
      <c r="C138" s="183"/>
      <c r="D138" s="140"/>
      <c r="E138" s="142"/>
      <c r="F138" s="143"/>
      <c r="G138" s="130"/>
      <c r="H138" s="145"/>
      <c r="I138" s="145"/>
      <c r="J138" s="145"/>
      <c r="K138" s="145"/>
      <c r="L138" s="146"/>
      <c r="M138" s="130"/>
      <c r="N138" s="145"/>
      <c r="O138" s="119"/>
      <c r="P138" s="41"/>
      <c r="Q138" s="29"/>
    </row>
    <row r="139" spans="1:17" ht="12.75">
      <c r="A139" s="113"/>
      <c r="B139" s="276"/>
      <c r="C139" s="183"/>
      <c r="D139" s="140"/>
      <c r="E139" s="142"/>
      <c r="F139" s="143"/>
      <c r="G139" s="130"/>
      <c r="H139" s="145"/>
      <c r="I139" s="145"/>
      <c r="J139" s="145"/>
      <c r="K139" s="145"/>
      <c r="L139" s="146"/>
      <c r="M139" s="130"/>
      <c r="N139" s="145"/>
      <c r="O139" s="119"/>
      <c r="P139" s="41"/>
      <c r="Q139" s="29"/>
    </row>
    <row r="140" spans="1:17" ht="12.75">
      <c r="A140" s="113"/>
      <c r="B140" s="276"/>
      <c r="C140" s="183"/>
      <c r="D140" s="140"/>
      <c r="E140" s="142"/>
      <c r="F140" s="143"/>
      <c r="G140" s="130"/>
      <c r="H140" s="145"/>
      <c r="I140" s="145"/>
      <c r="J140" s="145"/>
      <c r="K140" s="145"/>
      <c r="L140" s="146"/>
      <c r="M140" s="130"/>
      <c r="N140" s="145"/>
      <c r="O140" s="119"/>
      <c r="P140" s="41"/>
      <c r="Q140" s="29"/>
    </row>
    <row r="141" spans="1:17" ht="12.75">
      <c r="A141" s="113"/>
      <c r="B141" s="276"/>
      <c r="C141" s="183"/>
      <c r="D141" s="140"/>
      <c r="E141" s="142"/>
      <c r="F141" s="143"/>
      <c r="G141" s="130"/>
      <c r="H141" s="145"/>
      <c r="I141" s="145"/>
      <c r="J141" s="145"/>
      <c r="K141" s="145"/>
      <c r="L141" s="146"/>
      <c r="M141" s="130"/>
      <c r="N141" s="145"/>
      <c r="O141" s="119"/>
      <c r="P141" s="41"/>
      <c r="Q141" s="29"/>
    </row>
    <row r="142" spans="1:17" ht="12.75">
      <c r="A142" s="113"/>
      <c r="B142" s="276"/>
      <c r="C142" s="183"/>
      <c r="D142" s="140"/>
      <c r="E142" s="142"/>
      <c r="F142" s="143"/>
      <c r="G142" s="130"/>
      <c r="H142" s="145"/>
      <c r="I142" s="145"/>
      <c r="J142" s="145"/>
      <c r="K142" s="145"/>
      <c r="L142" s="146"/>
      <c r="M142" s="130"/>
      <c r="N142" s="145"/>
      <c r="O142" s="119"/>
      <c r="P142" s="41"/>
      <c r="Q142" s="29"/>
    </row>
    <row r="143" spans="1:17" ht="12.75">
      <c r="A143" s="113"/>
      <c r="B143" s="276"/>
      <c r="C143" s="183"/>
      <c r="D143" s="140"/>
      <c r="E143" s="142"/>
      <c r="F143" s="143"/>
      <c r="G143" s="130"/>
      <c r="H143" s="145"/>
      <c r="I143" s="145"/>
      <c r="J143" s="145"/>
      <c r="K143" s="145"/>
      <c r="L143" s="146"/>
      <c r="M143" s="130"/>
      <c r="N143" s="145"/>
      <c r="O143" s="119"/>
      <c r="P143" s="41"/>
      <c r="Q143" s="29"/>
    </row>
    <row r="144" spans="1:17" ht="12.75">
      <c r="A144" s="113"/>
      <c r="B144" s="276"/>
      <c r="C144" s="183"/>
      <c r="D144" s="140"/>
      <c r="E144" s="142"/>
      <c r="F144" s="143"/>
      <c r="G144" s="130"/>
      <c r="H144" s="145"/>
      <c r="I144" s="145"/>
      <c r="J144" s="145"/>
      <c r="K144" s="145"/>
      <c r="L144" s="146"/>
      <c r="M144" s="130"/>
      <c r="N144" s="145"/>
      <c r="O144" s="119"/>
      <c r="P144" s="41"/>
      <c r="Q144" s="29"/>
    </row>
    <row r="145" spans="1:17" ht="12.75">
      <c r="A145" s="113"/>
      <c r="B145" s="276"/>
      <c r="C145" s="183"/>
      <c r="D145" s="140"/>
      <c r="E145" s="142"/>
      <c r="F145" s="143"/>
      <c r="G145" s="130"/>
      <c r="H145" s="145"/>
      <c r="I145" s="145"/>
      <c r="J145" s="145"/>
      <c r="K145" s="145"/>
      <c r="L145" s="146"/>
      <c r="M145" s="130"/>
      <c r="N145" s="145"/>
      <c r="O145" s="119"/>
      <c r="P145" s="41"/>
      <c r="Q145" s="29"/>
    </row>
    <row r="146" spans="1:17" ht="12.75">
      <c r="A146" s="113"/>
      <c r="B146" s="276"/>
      <c r="C146" s="183"/>
      <c r="D146" s="140"/>
      <c r="E146" s="142"/>
      <c r="F146" s="143"/>
      <c r="G146" s="130"/>
      <c r="H146" s="145"/>
      <c r="I146" s="145"/>
      <c r="J146" s="145"/>
      <c r="K146" s="145"/>
      <c r="L146" s="146"/>
      <c r="M146" s="130"/>
      <c r="N146" s="145"/>
      <c r="O146" s="119"/>
      <c r="P146" s="41"/>
      <c r="Q146" s="29"/>
    </row>
    <row r="147" spans="1:17" ht="12.75">
      <c r="A147" s="113"/>
      <c r="B147" s="276"/>
      <c r="C147" s="183"/>
      <c r="D147" s="140"/>
      <c r="E147" s="142"/>
      <c r="F147" s="143"/>
      <c r="G147" s="130"/>
      <c r="H147" s="145"/>
      <c r="I147" s="145"/>
      <c r="J147" s="145"/>
      <c r="K147" s="145"/>
      <c r="L147" s="146"/>
      <c r="M147" s="130"/>
      <c r="N147" s="145"/>
      <c r="O147" s="119"/>
      <c r="P147" s="41"/>
      <c r="Q147" s="29"/>
    </row>
    <row r="148" spans="1:17" ht="12.75">
      <c r="A148" s="113"/>
      <c r="B148" s="276"/>
      <c r="C148" s="183"/>
      <c r="D148" s="140"/>
      <c r="E148" s="142"/>
      <c r="F148" s="143"/>
      <c r="G148" s="130"/>
      <c r="H148" s="145"/>
      <c r="I148" s="145"/>
      <c r="J148" s="145"/>
      <c r="K148" s="145"/>
      <c r="L148" s="146"/>
      <c r="M148" s="130"/>
      <c r="N148" s="145"/>
      <c r="O148" s="119"/>
      <c r="P148" s="41"/>
      <c r="Q148" s="29"/>
    </row>
    <row r="149" spans="1:17" ht="12.75">
      <c r="A149" s="113"/>
      <c r="B149" s="276"/>
      <c r="C149" s="183"/>
      <c r="D149" s="140"/>
      <c r="E149" s="142"/>
      <c r="F149" s="143"/>
      <c r="G149" s="130"/>
      <c r="H149" s="145"/>
      <c r="I149" s="145"/>
      <c r="J149" s="145"/>
      <c r="K149" s="145"/>
      <c r="L149" s="146"/>
      <c r="M149" s="130"/>
      <c r="N149" s="145"/>
      <c r="O149" s="119"/>
      <c r="P149" s="41"/>
      <c r="Q149" s="29"/>
    </row>
    <row r="150" spans="1:17" ht="12.75">
      <c r="A150" s="113"/>
      <c r="B150" s="276"/>
      <c r="C150" s="183"/>
      <c r="D150" s="140"/>
      <c r="E150" s="142"/>
      <c r="F150" s="143"/>
      <c r="G150" s="130"/>
      <c r="H150" s="145"/>
      <c r="I150" s="145"/>
      <c r="J150" s="145"/>
      <c r="K150" s="145"/>
      <c r="L150" s="146"/>
      <c r="M150" s="130"/>
      <c r="N150" s="145"/>
      <c r="O150" s="119"/>
      <c r="P150" s="41"/>
      <c r="Q150" s="29"/>
    </row>
    <row r="151" spans="1:17" ht="12.75">
      <c r="A151" s="113"/>
      <c r="B151" s="276"/>
      <c r="C151" s="183"/>
      <c r="D151" s="140"/>
      <c r="E151" s="142"/>
      <c r="F151" s="143"/>
      <c r="G151" s="130"/>
      <c r="H151" s="145"/>
      <c r="I151" s="145"/>
      <c r="J151" s="145"/>
      <c r="K151" s="145"/>
      <c r="L151" s="146"/>
      <c r="M151" s="130"/>
      <c r="N151" s="145"/>
      <c r="O151" s="119"/>
      <c r="P151" s="41"/>
      <c r="Q151" s="29"/>
    </row>
    <row r="152" spans="1:17" ht="13.5" thickBot="1">
      <c r="A152" s="113"/>
      <c r="B152" s="276"/>
      <c r="C152" s="183"/>
      <c r="D152" s="140"/>
      <c r="E152" s="142"/>
      <c r="F152" s="143"/>
      <c r="G152" s="130"/>
      <c r="H152" s="145"/>
      <c r="I152" s="145"/>
      <c r="J152" s="145"/>
      <c r="K152" s="145"/>
      <c r="L152" s="146"/>
      <c r="M152" s="130"/>
      <c r="N152" s="145"/>
      <c r="O152" s="119"/>
      <c r="P152" s="41"/>
      <c r="Q152" s="29"/>
    </row>
    <row r="153" spans="1:17" ht="24.75" customHeight="1" thickBot="1">
      <c r="A153" s="187"/>
      <c r="B153" s="279" t="s">
        <v>21</v>
      </c>
      <c r="C153" s="46"/>
      <c r="D153" s="185"/>
      <c r="E153" s="45"/>
      <c r="F153" s="46"/>
      <c r="G153" s="77">
        <f aca="true" t="shared" si="20" ref="G153:M153">+G119+G127+G130</f>
        <v>81692</v>
      </c>
      <c r="H153" s="77">
        <f t="shared" si="20"/>
        <v>0</v>
      </c>
      <c r="I153" s="77">
        <f t="shared" si="20"/>
        <v>0</v>
      </c>
      <c r="J153" s="77">
        <f t="shared" si="20"/>
        <v>0</v>
      </c>
      <c r="K153" s="77">
        <f t="shared" si="20"/>
        <v>0</v>
      </c>
      <c r="L153" s="77">
        <f t="shared" si="20"/>
        <v>0</v>
      </c>
      <c r="M153" s="77">
        <f t="shared" si="20"/>
        <v>0</v>
      </c>
      <c r="N153" s="77">
        <f>SUM(N119)</f>
        <v>0</v>
      </c>
      <c r="O153" s="78">
        <f>SUM(G153:M153)</f>
        <v>81692</v>
      </c>
      <c r="P153" s="46"/>
      <c r="Q153" s="47"/>
    </row>
    <row r="155" ht="12.75"/>
    <row r="156" ht="12.75"/>
    <row r="157" ht="12.75"/>
  </sheetData>
  <sheetProtection/>
  <mergeCells count="54">
    <mergeCell ref="L7:M7"/>
    <mergeCell ref="G13:O14"/>
    <mergeCell ref="P13:Q14"/>
    <mergeCell ref="P112:Q112"/>
    <mergeCell ref="G113:O114"/>
    <mergeCell ref="P53:Q54"/>
    <mergeCell ref="G56:O56"/>
    <mergeCell ref="A42:Q42"/>
    <mergeCell ref="E43:K43"/>
    <mergeCell ref="P43:Q43"/>
    <mergeCell ref="A56:F57"/>
    <mergeCell ref="G116:O116"/>
    <mergeCell ref="P116:P118"/>
    <mergeCell ref="Q116:Q118"/>
    <mergeCell ref="B1:Q1"/>
    <mergeCell ref="B2:Q2"/>
    <mergeCell ref="A7:F7"/>
    <mergeCell ref="F3:L3"/>
    <mergeCell ref="G52:O52"/>
    <mergeCell ref="A8:F8"/>
    <mergeCell ref="A9:F9"/>
    <mergeCell ref="P20:P22"/>
    <mergeCell ref="P30:P31"/>
    <mergeCell ref="A16:F17"/>
    <mergeCell ref="P131:P133"/>
    <mergeCell ref="Q131:Q133"/>
    <mergeCell ref="Q56:Q58"/>
    <mergeCell ref="L107:M107"/>
    <mergeCell ref="P56:P58"/>
    <mergeCell ref="P113:Q114"/>
    <mergeCell ref="A102:Q102"/>
    <mergeCell ref="A103:Q103"/>
    <mergeCell ref="A108:F108"/>
    <mergeCell ref="A109:F109"/>
    <mergeCell ref="G12:O12"/>
    <mergeCell ref="P12:Q12"/>
    <mergeCell ref="A47:F47"/>
    <mergeCell ref="P106:Q106"/>
    <mergeCell ref="G53:O54"/>
    <mergeCell ref="P128:P129"/>
    <mergeCell ref="Q128:Q129"/>
    <mergeCell ref="G112:O112"/>
    <mergeCell ref="A104:Q104"/>
    <mergeCell ref="A107:F107"/>
    <mergeCell ref="G16:O16"/>
    <mergeCell ref="P16:P18"/>
    <mergeCell ref="Q16:Q18"/>
    <mergeCell ref="P52:Q52"/>
    <mergeCell ref="A116:F117"/>
    <mergeCell ref="L47:M47"/>
    <mergeCell ref="A48:F48"/>
    <mergeCell ref="A49:F49"/>
    <mergeCell ref="Q60:Q62"/>
    <mergeCell ref="A41:Q41"/>
  </mergeCells>
  <printOptions horizontalCentered="1" verticalCentered="1"/>
  <pageMargins left="1.1811023622047245" right="0.1968503937007874" top="0.1968503937007874" bottom="0.1968503937007874" header="0" footer="0"/>
  <pageSetup horizontalDpi="600" verticalDpi="600" orientation="landscape" paperSize="9" scale="49" r:id="rId2"/>
  <rowBreaks count="2" manualBreakCount="2">
    <brk id="38" max="255" man="1"/>
    <brk id="98" max="1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Q40"/>
  <sheetViews>
    <sheetView view="pageBreakPreview" zoomScale="70" zoomScaleSheetLayoutView="70" zoomScalePageLayoutView="0" workbookViewId="0" topLeftCell="A40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4.57421875" style="2" customWidth="1"/>
    <col min="8" max="8" width="11.140625" style="2" customWidth="1"/>
    <col min="9" max="13" width="9.57421875" style="2" customWidth="1"/>
    <col min="14" max="14" width="15.140625" style="2" customWidth="1"/>
    <col min="15" max="15" width="12.71093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260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101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107</v>
      </c>
      <c r="B16" s="12"/>
      <c r="C16" s="13"/>
      <c r="D16" s="13"/>
      <c r="E16" s="12"/>
      <c r="F16" s="14"/>
      <c r="G16" s="676" t="s">
        <v>2</v>
      </c>
      <c r="H16" s="677"/>
      <c r="I16" s="677"/>
      <c r="J16" s="677"/>
      <c r="K16" s="677"/>
      <c r="L16" s="677"/>
      <c r="M16" s="677"/>
      <c r="N16" s="677"/>
      <c r="O16" s="678"/>
      <c r="P16" s="676" t="s">
        <v>422</v>
      </c>
      <c r="Q16" s="678"/>
    </row>
    <row r="17" spans="1:17" ht="13.5" thickBot="1">
      <c r="A17" s="15" t="s">
        <v>108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272" t="s">
        <v>17</v>
      </c>
      <c r="C21" s="273" t="s">
        <v>54</v>
      </c>
      <c r="D21" s="273" t="s">
        <v>55</v>
      </c>
      <c r="E21" s="273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25" t="s">
        <v>31</v>
      </c>
      <c r="P21" s="658"/>
      <c r="Q21" s="661"/>
    </row>
    <row r="22" spans="1:17" ht="25.5" customHeight="1">
      <c r="A22" s="79" t="s">
        <v>35</v>
      </c>
      <c r="B22" s="80" t="s">
        <v>109</v>
      </c>
      <c r="C22" s="164">
        <v>4</v>
      </c>
      <c r="D22" s="164">
        <v>0</v>
      </c>
      <c r="E22" s="165">
        <f>+D22/C22</f>
        <v>0</v>
      </c>
      <c r="F22" s="213">
        <v>0</v>
      </c>
      <c r="G22" s="167">
        <f>G24</f>
        <v>5000</v>
      </c>
      <c r="H22" s="167">
        <f aca="true" t="shared" si="0" ref="H22:M22">SUM(H24)</f>
        <v>0</v>
      </c>
      <c r="I22" s="167">
        <f t="shared" si="0"/>
        <v>0</v>
      </c>
      <c r="J22" s="167">
        <f>SUM(J24)</f>
        <v>0</v>
      </c>
      <c r="K22" s="167">
        <f t="shared" si="0"/>
        <v>0</v>
      </c>
      <c r="L22" s="167">
        <f t="shared" si="0"/>
        <v>0</v>
      </c>
      <c r="M22" s="167">
        <f t="shared" si="0"/>
        <v>0</v>
      </c>
      <c r="N22" s="167">
        <f>H22</f>
        <v>0</v>
      </c>
      <c r="O22" s="123">
        <f>SUM(G22:M22)</f>
        <v>5000</v>
      </c>
      <c r="P22" s="85"/>
      <c r="Q22" s="86"/>
    </row>
    <row r="23" spans="1:17" ht="25.5" customHeight="1">
      <c r="A23" s="432">
        <v>1.1</v>
      </c>
      <c r="B23" s="618" t="s">
        <v>110</v>
      </c>
      <c r="C23" s="619"/>
      <c r="D23" s="619"/>
      <c r="E23" s="363"/>
      <c r="F23" s="620"/>
      <c r="G23" s="614"/>
      <c r="H23" s="614"/>
      <c r="I23" s="614"/>
      <c r="J23" s="614"/>
      <c r="K23" s="614"/>
      <c r="L23" s="614"/>
      <c r="M23" s="614"/>
      <c r="N23" s="614"/>
      <c r="O23" s="615"/>
      <c r="P23" s="600"/>
      <c r="Q23" s="617"/>
    </row>
    <row r="24" spans="1:17" ht="77.25" thickBot="1">
      <c r="A24" s="356"/>
      <c r="B24" s="208" t="s">
        <v>420</v>
      </c>
      <c r="C24" s="350">
        <v>0</v>
      </c>
      <c r="D24" s="350"/>
      <c r="E24" s="363"/>
      <c r="F24" s="352"/>
      <c r="G24" s="209">
        <v>5000</v>
      </c>
      <c r="H24" s="209"/>
      <c r="I24" s="209"/>
      <c r="J24" s="209"/>
      <c r="K24" s="209"/>
      <c r="L24" s="209"/>
      <c r="M24" s="209"/>
      <c r="N24" s="209"/>
      <c r="O24" s="226"/>
      <c r="P24" s="353" t="s">
        <v>276</v>
      </c>
      <c r="Q24" s="354"/>
    </row>
    <row r="25" spans="1:17" ht="30" customHeight="1">
      <c r="A25" s="523" t="s">
        <v>39</v>
      </c>
      <c r="B25" s="522" t="s">
        <v>1</v>
      </c>
      <c r="C25" s="520">
        <v>3</v>
      </c>
      <c r="D25" s="520">
        <v>2</v>
      </c>
      <c r="E25" s="520">
        <f>+D25/C25*100</f>
        <v>66.66666666666666</v>
      </c>
      <c r="F25" s="521">
        <f>E25</f>
        <v>66.66666666666666</v>
      </c>
      <c r="G25" s="520">
        <v>0</v>
      </c>
      <c r="H25" s="520">
        <v>10000</v>
      </c>
      <c r="I25" s="520">
        <f>SUM(I26:I28)</f>
        <v>0</v>
      </c>
      <c r="J25" s="520">
        <f>SUM(J26:J28)</f>
        <v>0</v>
      </c>
      <c r="K25" s="520">
        <f>SUM(K26:K28)</f>
        <v>0</v>
      </c>
      <c r="L25" s="520">
        <f>SUM(L26:L28)</f>
        <v>0</v>
      </c>
      <c r="M25" s="520">
        <f>SUM(M26:M28)</f>
        <v>0</v>
      </c>
      <c r="N25" s="520">
        <f>H25</f>
        <v>10000</v>
      </c>
      <c r="O25" s="123">
        <v>0</v>
      </c>
      <c r="P25" s="535"/>
      <c r="Q25" s="306"/>
    </row>
    <row r="26" spans="1:17" s="207" customFormat="1" ht="12.75">
      <c r="A26" s="385"/>
      <c r="B26" s="387" t="s">
        <v>304</v>
      </c>
      <c r="C26" s="389"/>
      <c r="D26" s="389"/>
      <c r="E26" s="389"/>
      <c r="F26" s="514"/>
      <c r="G26" s="389"/>
      <c r="H26" s="389">
        <f>H25</f>
        <v>10000</v>
      </c>
      <c r="I26" s="389"/>
      <c r="J26" s="389"/>
      <c r="K26" s="389"/>
      <c r="L26" s="389"/>
      <c r="M26" s="389"/>
      <c r="N26" s="389">
        <f>N25</f>
        <v>10000</v>
      </c>
      <c r="O26" s="155"/>
      <c r="P26" s="750" t="s">
        <v>276</v>
      </c>
      <c r="Q26" s="752"/>
    </row>
    <row r="27" spans="1:17" s="207" customFormat="1" ht="12.75">
      <c r="A27" s="385"/>
      <c r="B27" s="551" t="s">
        <v>421</v>
      </c>
      <c r="C27" s="389"/>
      <c r="D27" s="389"/>
      <c r="E27" s="389"/>
      <c r="F27" s="514"/>
      <c r="G27" s="389"/>
      <c r="H27" s="389"/>
      <c r="I27" s="389"/>
      <c r="J27" s="389"/>
      <c r="K27" s="389"/>
      <c r="L27" s="389"/>
      <c r="M27" s="389"/>
      <c r="N27" s="389"/>
      <c r="O27" s="155"/>
      <c r="P27" s="750"/>
      <c r="Q27" s="752"/>
    </row>
    <row r="28" spans="1:17" s="207" customFormat="1" ht="13.5" thickBot="1">
      <c r="A28" s="536"/>
      <c r="B28" s="537" t="s">
        <v>306</v>
      </c>
      <c r="C28" s="538"/>
      <c r="D28" s="538"/>
      <c r="E28" s="538"/>
      <c r="F28" s="539"/>
      <c r="G28" s="538"/>
      <c r="H28" s="538"/>
      <c r="I28" s="538"/>
      <c r="J28" s="538"/>
      <c r="K28" s="538"/>
      <c r="L28" s="538"/>
      <c r="M28" s="538"/>
      <c r="N28" s="538"/>
      <c r="O28" s="495"/>
      <c r="P28" s="751"/>
      <c r="Q28" s="715"/>
    </row>
    <row r="29" spans="1:17" ht="25.5">
      <c r="A29" s="523" t="s">
        <v>41</v>
      </c>
      <c r="B29" s="522" t="s">
        <v>111</v>
      </c>
      <c r="C29" s="520">
        <v>4</v>
      </c>
      <c r="D29" s="520">
        <v>3</v>
      </c>
      <c r="E29" s="135">
        <f>+D29/C29*100</f>
        <v>75</v>
      </c>
      <c r="F29" s="193">
        <f>E29</f>
        <v>75</v>
      </c>
      <c r="G29" s="520">
        <v>50000</v>
      </c>
      <c r="H29" s="520">
        <v>0</v>
      </c>
      <c r="I29" s="520">
        <f>SUM(I30:I34)</f>
        <v>0</v>
      </c>
      <c r="J29" s="520">
        <f>SUM(J30:J34)</f>
        <v>0</v>
      </c>
      <c r="K29" s="520">
        <f>SUM(K30:K34)</f>
        <v>0</v>
      </c>
      <c r="L29" s="520">
        <f>SUM(L30:L34)</f>
        <v>0</v>
      </c>
      <c r="M29" s="520">
        <f>SUM(M30:M34)</f>
        <v>0</v>
      </c>
      <c r="N29" s="520">
        <f>G29</f>
        <v>50000</v>
      </c>
      <c r="O29" s="520">
        <v>0</v>
      </c>
      <c r="P29" s="528"/>
      <c r="Q29" s="306"/>
    </row>
    <row r="30" spans="1:17" s="207" customFormat="1" ht="12.75">
      <c r="A30" s="385"/>
      <c r="B30" s="387" t="s">
        <v>298</v>
      </c>
      <c r="C30" s="389"/>
      <c r="D30" s="389"/>
      <c r="E30" s="389"/>
      <c r="F30" s="514"/>
      <c r="G30" s="389">
        <f>G29</f>
        <v>50000</v>
      </c>
      <c r="H30" s="389"/>
      <c r="I30" s="389"/>
      <c r="J30" s="389"/>
      <c r="K30" s="389"/>
      <c r="L30" s="389"/>
      <c r="M30" s="389"/>
      <c r="N30" s="389">
        <f>N29</f>
        <v>50000</v>
      </c>
      <c r="O30" s="389"/>
      <c r="P30" s="753" t="s">
        <v>276</v>
      </c>
      <c r="Q30" s="747"/>
    </row>
    <row r="31" spans="1:17" s="207" customFormat="1" ht="12.75">
      <c r="A31" s="385"/>
      <c r="B31" s="387" t="s">
        <v>302</v>
      </c>
      <c r="C31" s="389"/>
      <c r="D31" s="389"/>
      <c r="E31" s="389"/>
      <c r="F31" s="514"/>
      <c r="G31" s="389"/>
      <c r="H31" s="389"/>
      <c r="I31" s="389"/>
      <c r="J31" s="389"/>
      <c r="K31" s="389"/>
      <c r="L31" s="389"/>
      <c r="M31" s="389"/>
      <c r="N31" s="389"/>
      <c r="O31" s="389"/>
      <c r="P31" s="753"/>
      <c r="Q31" s="747"/>
    </row>
    <row r="32" spans="1:17" s="207" customFormat="1" ht="12.75">
      <c r="A32" s="385"/>
      <c r="B32" s="387" t="s">
        <v>303</v>
      </c>
      <c r="C32" s="389"/>
      <c r="D32" s="389"/>
      <c r="E32" s="389"/>
      <c r="F32" s="514"/>
      <c r="G32" s="389"/>
      <c r="H32" s="389"/>
      <c r="I32" s="389"/>
      <c r="J32" s="389"/>
      <c r="K32" s="389"/>
      <c r="L32" s="389"/>
      <c r="M32" s="389"/>
      <c r="N32" s="389"/>
      <c r="O32" s="389"/>
      <c r="P32" s="753"/>
      <c r="Q32" s="747"/>
    </row>
    <row r="33" spans="1:17" s="207" customFormat="1" ht="12.75">
      <c r="A33" s="385"/>
      <c r="B33" s="387" t="s">
        <v>305</v>
      </c>
      <c r="C33" s="389"/>
      <c r="D33" s="389"/>
      <c r="E33" s="389"/>
      <c r="F33" s="514"/>
      <c r="G33" s="389"/>
      <c r="H33" s="389"/>
      <c r="I33" s="389"/>
      <c r="J33" s="389"/>
      <c r="K33" s="389"/>
      <c r="L33" s="389"/>
      <c r="M33" s="389"/>
      <c r="N33" s="389"/>
      <c r="O33" s="389"/>
      <c r="P33" s="753"/>
      <c r="Q33" s="747"/>
    </row>
    <row r="34" spans="1:17" s="207" customFormat="1" ht="13.5" thickBot="1">
      <c r="A34" s="506"/>
      <c r="B34" s="508" t="s">
        <v>310</v>
      </c>
      <c r="C34" s="512"/>
      <c r="D34" s="512"/>
      <c r="E34" s="512"/>
      <c r="F34" s="515"/>
      <c r="G34" s="512"/>
      <c r="H34" s="512"/>
      <c r="I34" s="512"/>
      <c r="J34" s="512"/>
      <c r="K34" s="512"/>
      <c r="L34" s="512"/>
      <c r="M34" s="512"/>
      <c r="N34" s="512"/>
      <c r="O34" s="512"/>
      <c r="P34" s="754"/>
      <c r="Q34" s="748"/>
    </row>
    <row r="35" spans="1:17" ht="25.5" customHeight="1">
      <c r="A35" s="470" t="s">
        <v>43</v>
      </c>
      <c r="B35" s="308" t="s">
        <v>112</v>
      </c>
      <c r="C35" s="134">
        <v>1</v>
      </c>
      <c r="D35" s="134">
        <v>0</v>
      </c>
      <c r="E35" s="135">
        <f>+D35/C35*100</f>
        <v>0</v>
      </c>
      <c r="F35" s="193">
        <v>0</v>
      </c>
      <c r="G35" s="138">
        <f>SUM(G36)</f>
        <v>122441</v>
      </c>
      <c r="H35" s="138">
        <f aca="true" t="shared" si="1" ref="H35:M37">SUM(H36)</f>
        <v>0</v>
      </c>
      <c r="I35" s="138">
        <f t="shared" si="1"/>
        <v>0</v>
      </c>
      <c r="J35" s="138">
        <f t="shared" si="1"/>
        <v>0</v>
      </c>
      <c r="K35" s="138">
        <f t="shared" si="1"/>
        <v>0</v>
      </c>
      <c r="L35" s="138">
        <f t="shared" si="1"/>
        <v>0</v>
      </c>
      <c r="M35" s="138">
        <f t="shared" si="1"/>
        <v>0</v>
      </c>
      <c r="N35" s="138">
        <f>N36</f>
        <v>122441</v>
      </c>
      <c r="O35" s="139">
        <f>O36</f>
        <v>0</v>
      </c>
      <c r="P35" s="55"/>
      <c r="Q35" s="56"/>
    </row>
    <row r="36" spans="1:17" ht="77.25" thickBot="1">
      <c r="A36" s="107" t="s">
        <v>44</v>
      </c>
      <c r="B36" s="100" t="s">
        <v>277</v>
      </c>
      <c r="C36" s="281"/>
      <c r="D36" s="281"/>
      <c r="E36" s="216"/>
      <c r="F36" s="321"/>
      <c r="G36" s="315">
        <v>122441</v>
      </c>
      <c r="H36" s="315"/>
      <c r="I36" s="315"/>
      <c r="J36" s="315"/>
      <c r="K36" s="315"/>
      <c r="L36" s="315"/>
      <c r="M36" s="315"/>
      <c r="N36" s="315">
        <f>G36</f>
        <v>122441</v>
      </c>
      <c r="O36" s="316">
        <v>0</v>
      </c>
      <c r="P36" s="92" t="s">
        <v>276</v>
      </c>
      <c r="Q36" s="318"/>
    </row>
    <row r="37" spans="1:17" ht="25.5">
      <c r="A37" s="470">
        <v>5</v>
      </c>
      <c r="B37" s="308" t="s">
        <v>438</v>
      </c>
      <c r="C37" s="134">
        <v>1</v>
      </c>
      <c r="D37" s="134">
        <v>0</v>
      </c>
      <c r="E37" s="135">
        <f>+D37/C37*100</f>
        <v>0</v>
      </c>
      <c r="F37" s="193">
        <v>0</v>
      </c>
      <c r="G37" s="138">
        <f>SUM(G38)</f>
        <v>27000</v>
      </c>
      <c r="H37" s="138">
        <f t="shared" si="1"/>
        <v>0</v>
      </c>
      <c r="I37" s="138">
        <f t="shared" si="1"/>
        <v>0</v>
      </c>
      <c r="J37" s="138">
        <f t="shared" si="1"/>
        <v>0</v>
      </c>
      <c r="K37" s="138">
        <f t="shared" si="1"/>
        <v>0</v>
      </c>
      <c r="L37" s="138">
        <f t="shared" si="1"/>
        <v>0</v>
      </c>
      <c r="M37" s="138">
        <f t="shared" si="1"/>
        <v>0</v>
      </c>
      <c r="N37" s="138">
        <f>N38</f>
        <v>27000</v>
      </c>
      <c r="O37" s="139">
        <f>O38</f>
        <v>0</v>
      </c>
      <c r="P37" s="55"/>
      <c r="Q37" s="56"/>
    </row>
    <row r="38" spans="1:17" ht="77.25" thickBot="1">
      <c r="A38" s="107"/>
      <c r="B38" s="100"/>
      <c r="C38" s="281"/>
      <c r="D38" s="281"/>
      <c r="E38" s="216"/>
      <c r="F38" s="321"/>
      <c r="G38" s="315">
        <v>27000</v>
      </c>
      <c r="H38" s="315"/>
      <c r="I38" s="315"/>
      <c r="J38" s="315"/>
      <c r="K38" s="315"/>
      <c r="L38" s="315"/>
      <c r="M38" s="315"/>
      <c r="N38" s="315">
        <f>G38</f>
        <v>27000</v>
      </c>
      <c r="O38" s="316">
        <v>0</v>
      </c>
      <c r="P38" s="92" t="s">
        <v>276</v>
      </c>
      <c r="Q38" s="318"/>
    </row>
    <row r="39" spans="1:17" ht="13.5" thickBot="1">
      <c r="A39" s="35"/>
      <c r="B39" s="308"/>
      <c r="C39" s="134"/>
      <c r="D39" s="134"/>
      <c r="E39" s="135"/>
      <c r="F39" s="193"/>
      <c r="G39" s="138"/>
      <c r="H39" s="138"/>
      <c r="I39" s="138"/>
      <c r="J39" s="138"/>
      <c r="K39" s="138"/>
      <c r="L39" s="138"/>
      <c r="M39" s="138"/>
      <c r="N39" s="138"/>
      <c r="O39" s="139"/>
      <c r="P39" s="55"/>
      <c r="Q39" s="56"/>
    </row>
    <row r="40" spans="1:17" ht="24.75" customHeight="1" thickBot="1">
      <c r="A40" s="32"/>
      <c r="B40" s="43" t="s">
        <v>21</v>
      </c>
      <c r="C40" s="197"/>
      <c r="D40" s="197"/>
      <c r="E40" s="198"/>
      <c r="F40" s="199"/>
      <c r="G40" s="200">
        <f>+G22+G25+G29+G35</f>
        <v>177441</v>
      </c>
      <c r="H40" s="200">
        <f aca="true" t="shared" si="2" ref="H40:O40">+H22+H25+H29+H35</f>
        <v>10000</v>
      </c>
      <c r="I40" s="200">
        <f t="shared" si="2"/>
        <v>0</v>
      </c>
      <c r="J40" s="200">
        <f t="shared" si="2"/>
        <v>0</v>
      </c>
      <c r="K40" s="200">
        <f t="shared" si="2"/>
        <v>0</v>
      </c>
      <c r="L40" s="200">
        <f t="shared" si="2"/>
        <v>0</v>
      </c>
      <c r="M40" s="200">
        <f t="shared" si="2"/>
        <v>0</v>
      </c>
      <c r="N40" s="200">
        <f t="shared" si="2"/>
        <v>182441</v>
      </c>
      <c r="O40" s="200">
        <f t="shared" si="2"/>
        <v>5000</v>
      </c>
      <c r="P40" s="46"/>
      <c r="Q40" s="47"/>
    </row>
    <row r="43" ht="12.75"/>
    <row r="44" ht="12.75"/>
  </sheetData>
  <sheetProtection/>
  <mergeCells count="20">
    <mergeCell ref="A4:Q4"/>
    <mergeCell ref="P26:P28"/>
    <mergeCell ref="Q26:Q28"/>
    <mergeCell ref="A10:F10"/>
    <mergeCell ref="L10:M10"/>
    <mergeCell ref="P30:P34"/>
    <mergeCell ref="Q30:Q34"/>
    <mergeCell ref="P6:Q6"/>
    <mergeCell ref="E6:K6"/>
    <mergeCell ref="A5:Q5"/>
    <mergeCell ref="Q19:Q21"/>
    <mergeCell ref="G15:O15"/>
    <mergeCell ref="P15:Q15"/>
    <mergeCell ref="G16:O17"/>
    <mergeCell ref="P16:Q17"/>
    <mergeCell ref="A11:F11"/>
    <mergeCell ref="A12:F12"/>
    <mergeCell ref="A19:F20"/>
    <mergeCell ref="G19:O19"/>
    <mergeCell ref="P19:P21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Q60"/>
  <sheetViews>
    <sheetView view="pageBreakPreview" zoomScale="70" zoomScaleSheetLayoutView="70" zoomScalePageLayoutView="0" workbookViewId="0" topLeftCell="A27">
      <selection activeCell="A14" sqref="A14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1.28125" style="2" customWidth="1"/>
    <col min="8" max="12" width="9.57421875" style="2" customWidth="1"/>
    <col min="13" max="13" width="13.421875" style="2" customWidth="1"/>
    <col min="14" max="14" width="15.140625" style="2" customWidth="1"/>
    <col min="15" max="15" width="13.851562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5" spans="1:17" ht="15.75">
      <c r="A5" s="687" t="s">
        <v>33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687" t="s">
        <v>12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</row>
    <row r="7" spans="1:17" ht="15.75">
      <c r="A7" s="49"/>
      <c r="B7" s="49"/>
      <c r="C7" s="50"/>
      <c r="D7" s="50"/>
      <c r="E7" s="688" t="s">
        <v>466</v>
      </c>
      <c r="F7" s="688"/>
      <c r="G7" s="688"/>
      <c r="H7" s="688"/>
      <c r="I7" s="688"/>
      <c r="J7" s="688"/>
      <c r="K7" s="688"/>
      <c r="L7" s="49"/>
      <c r="M7" s="49"/>
      <c r="N7" s="49"/>
      <c r="O7" s="49"/>
      <c r="P7" s="675"/>
      <c r="Q7" s="675"/>
    </row>
    <row r="10" s="49" customFormat="1" ht="15"/>
    <row r="11" spans="1:17" ht="12.75">
      <c r="A11" s="670" t="s">
        <v>24</v>
      </c>
      <c r="B11" s="670"/>
      <c r="C11" s="670"/>
      <c r="D11" s="670"/>
      <c r="E11" s="670"/>
      <c r="F11" s="670"/>
      <c r="L11" s="670"/>
      <c r="M11" s="670"/>
      <c r="N11" s="4" t="s">
        <v>13</v>
      </c>
      <c r="P11" s="4"/>
      <c r="Q11" s="4"/>
    </row>
    <row r="12" spans="1:17" ht="12.75">
      <c r="A12" s="670" t="s">
        <v>51</v>
      </c>
      <c r="B12" s="670"/>
      <c r="C12" s="670"/>
      <c r="D12" s="670"/>
      <c r="E12" s="670"/>
      <c r="F12" s="670"/>
      <c r="L12" s="4"/>
      <c r="M12" s="4"/>
      <c r="N12" s="4" t="s">
        <v>261</v>
      </c>
      <c r="P12" s="4"/>
      <c r="Q12" s="4"/>
    </row>
    <row r="13" spans="1:17" ht="12.75">
      <c r="A13" s="670" t="s">
        <v>25</v>
      </c>
      <c r="B13" s="670"/>
      <c r="C13" s="670"/>
      <c r="D13" s="670"/>
      <c r="E13" s="670"/>
      <c r="F13" s="670"/>
      <c r="L13" s="4"/>
      <c r="M13" s="4"/>
      <c r="N13" s="399" t="s">
        <v>436</v>
      </c>
      <c r="P13" s="4"/>
      <c r="Q13" s="4"/>
    </row>
    <row r="14" spans="1:17" ht="12.75">
      <c r="A14" s="1" t="s">
        <v>471</v>
      </c>
      <c r="B14" s="5"/>
      <c r="L14" s="5"/>
      <c r="M14" s="5"/>
      <c r="N14" s="1" t="s">
        <v>437</v>
      </c>
      <c r="P14" s="5"/>
      <c r="Q14" s="5"/>
    </row>
    <row r="15" ht="13.5" thickBot="1"/>
    <row r="16" spans="1:17" ht="12.75">
      <c r="A16" s="7" t="s">
        <v>101</v>
      </c>
      <c r="B16" s="8"/>
      <c r="C16" s="9"/>
      <c r="D16" s="9"/>
      <c r="E16" s="8"/>
      <c r="F16" s="10"/>
      <c r="G16" s="662" t="s">
        <v>53</v>
      </c>
      <c r="H16" s="674"/>
      <c r="I16" s="674"/>
      <c r="J16" s="674"/>
      <c r="K16" s="674"/>
      <c r="L16" s="674"/>
      <c r="M16" s="674"/>
      <c r="N16" s="674"/>
      <c r="O16" s="663"/>
      <c r="P16" s="662" t="s">
        <v>23</v>
      </c>
      <c r="Q16" s="663"/>
    </row>
    <row r="17" spans="1:17" ht="12.75">
      <c r="A17" s="11" t="s">
        <v>107</v>
      </c>
      <c r="B17" s="12"/>
      <c r="C17" s="13"/>
      <c r="D17" s="13"/>
      <c r="E17" s="12"/>
      <c r="F17" s="14"/>
      <c r="G17" s="676" t="s">
        <v>3</v>
      </c>
      <c r="H17" s="677"/>
      <c r="I17" s="677"/>
      <c r="J17" s="677"/>
      <c r="K17" s="677"/>
      <c r="L17" s="677"/>
      <c r="M17" s="677"/>
      <c r="N17" s="677"/>
      <c r="O17" s="678"/>
      <c r="P17" s="676" t="s">
        <v>425</v>
      </c>
      <c r="Q17" s="678"/>
    </row>
    <row r="18" spans="1:17" ht="13.5" thickBot="1">
      <c r="A18" s="15" t="s">
        <v>113</v>
      </c>
      <c r="B18" s="16"/>
      <c r="C18" s="17"/>
      <c r="D18" s="17"/>
      <c r="E18" s="16"/>
      <c r="F18" s="18"/>
      <c r="G18" s="679"/>
      <c r="H18" s="680"/>
      <c r="I18" s="680"/>
      <c r="J18" s="680"/>
      <c r="K18" s="680"/>
      <c r="L18" s="680"/>
      <c r="M18" s="680"/>
      <c r="N18" s="680"/>
      <c r="O18" s="681"/>
      <c r="P18" s="679"/>
      <c r="Q18" s="681"/>
    </row>
    <row r="19" ht="13.5" thickBot="1">
      <c r="A19" s="62"/>
    </row>
    <row r="20" spans="1:17" ht="13.5" thickBot="1">
      <c r="A20" s="664" t="s">
        <v>32</v>
      </c>
      <c r="B20" s="665"/>
      <c r="C20" s="665"/>
      <c r="D20" s="665"/>
      <c r="E20" s="665"/>
      <c r="F20" s="666"/>
      <c r="G20" s="654" t="s">
        <v>14</v>
      </c>
      <c r="H20" s="655"/>
      <c r="I20" s="655"/>
      <c r="J20" s="655"/>
      <c r="K20" s="655"/>
      <c r="L20" s="655"/>
      <c r="M20" s="655"/>
      <c r="N20" s="655"/>
      <c r="O20" s="655"/>
      <c r="P20" s="656" t="s">
        <v>49</v>
      </c>
      <c r="Q20" s="659" t="s">
        <v>15</v>
      </c>
    </row>
    <row r="21" spans="1:17" ht="13.5" thickBot="1">
      <c r="A21" s="667"/>
      <c r="B21" s="668"/>
      <c r="C21" s="668"/>
      <c r="D21" s="668"/>
      <c r="E21" s="668"/>
      <c r="F21" s="669"/>
      <c r="G21" s="19"/>
      <c r="H21" s="20"/>
      <c r="I21" s="20"/>
      <c r="J21" s="20"/>
      <c r="K21" s="21" t="s">
        <v>22</v>
      </c>
      <c r="L21" s="21"/>
      <c r="M21" s="20"/>
      <c r="N21" s="20"/>
      <c r="O21" s="20"/>
      <c r="P21" s="657"/>
      <c r="Q21" s="660"/>
    </row>
    <row r="22" spans="1:17" ht="120.75" customHeight="1" thickBot="1">
      <c r="A22" s="159" t="s">
        <v>16</v>
      </c>
      <c r="B22" s="274" t="s">
        <v>17</v>
      </c>
      <c r="C22" s="65" t="s">
        <v>54</v>
      </c>
      <c r="D22" s="65" t="s">
        <v>55</v>
      </c>
      <c r="E22" s="65" t="s">
        <v>56</v>
      </c>
      <c r="F22" s="114" t="s">
        <v>34</v>
      </c>
      <c r="G22" s="114" t="s">
        <v>18</v>
      </c>
      <c r="H22" s="116" t="s">
        <v>19</v>
      </c>
      <c r="I22" s="116" t="s">
        <v>47</v>
      </c>
      <c r="J22" s="116" t="s">
        <v>48</v>
      </c>
      <c r="K22" s="116" t="s">
        <v>28</v>
      </c>
      <c r="L22" s="116" t="s">
        <v>29</v>
      </c>
      <c r="M22" s="116" t="s">
        <v>20</v>
      </c>
      <c r="N22" s="116" t="s">
        <v>30</v>
      </c>
      <c r="O22" s="160" t="s">
        <v>31</v>
      </c>
      <c r="P22" s="657"/>
      <c r="Q22" s="660"/>
    </row>
    <row r="23" spans="1:17" ht="33.75" customHeight="1">
      <c r="A23" s="523" t="s">
        <v>35</v>
      </c>
      <c r="B23" s="522" t="s">
        <v>114</v>
      </c>
      <c r="C23" s="520">
        <v>375</v>
      </c>
      <c r="D23" s="520">
        <v>566</v>
      </c>
      <c r="E23" s="520">
        <f>+D23/C23*100</f>
        <v>150.93333333333334</v>
      </c>
      <c r="F23" s="521">
        <v>100</v>
      </c>
      <c r="G23" s="520">
        <f>+G24+G25</f>
        <v>20000</v>
      </c>
      <c r="H23" s="520">
        <f aca="true" t="shared" si="0" ref="H23:M23">SUM(H24)</f>
        <v>0</v>
      </c>
      <c r="I23" s="520">
        <f t="shared" si="0"/>
        <v>0</v>
      </c>
      <c r="J23" s="520">
        <f t="shared" si="0"/>
        <v>0</v>
      </c>
      <c r="K23" s="520">
        <f t="shared" si="0"/>
        <v>0</v>
      </c>
      <c r="L23" s="520">
        <f t="shared" si="0"/>
        <v>0</v>
      </c>
      <c r="M23" s="520">
        <f t="shared" si="0"/>
        <v>0</v>
      </c>
      <c r="N23" s="123">
        <f>N24</f>
        <v>20000</v>
      </c>
      <c r="O23" s="123">
        <v>0</v>
      </c>
      <c r="P23" s="519"/>
      <c r="Q23" s="396"/>
    </row>
    <row r="24" spans="1:17" s="207" customFormat="1" ht="77.25" customHeight="1">
      <c r="A24" s="385"/>
      <c r="B24" s="551" t="s">
        <v>424</v>
      </c>
      <c r="C24" s="389"/>
      <c r="D24" s="389"/>
      <c r="E24" s="389"/>
      <c r="F24" s="514"/>
      <c r="G24" s="389">
        <v>20000</v>
      </c>
      <c r="H24" s="389"/>
      <c r="I24" s="389"/>
      <c r="J24" s="389"/>
      <c r="K24" s="389"/>
      <c r="L24" s="389"/>
      <c r="M24" s="389"/>
      <c r="N24" s="155">
        <f>G24</f>
        <v>20000</v>
      </c>
      <c r="O24" s="137">
        <f>O23</f>
        <v>0</v>
      </c>
      <c r="P24" s="755" t="s">
        <v>276</v>
      </c>
      <c r="Q24" s="708"/>
    </row>
    <row r="25" spans="1:17" s="207" customFormat="1" ht="13.5" thickBot="1">
      <c r="A25" s="506"/>
      <c r="B25" s="508"/>
      <c r="C25" s="512"/>
      <c r="D25" s="512"/>
      <c r="E25" s="512"/>
      <c r="F25" s="515"/>
      <c r="G25" s="512"/>
      <c r="H25" s="512"/>
      <c r="I25" s="512"/>
      <c r="J25" s="512"/>
      <c r="K25" s="512"/>
      <c r="L25" s="512"/>
      <c r="M25" s="512"/>
      <c r="N25" s="374"/>
      <c r="O25" s="391"/>
      <c r="P25" s="756"/>
      <c r="Q25" s="710"/>
    </row>
    <row r="26" spans="1:17" ht="33.75" customHeight="1">
      <c r="A26" s="470" t="s">
        <v>39</v>
      </c>
      <c r="B26" s="36" t="s">
        <v>115</v>
      </c>
      <c r="C26" s="134">
        <v>300</v>
      </c>
      <c r="D26" s="134">
        <v>128</v>
      </c>
      <c r="E26" s="637">
        <f>D26/C26</f>
        <v>0.4266666666666667</v>
      </c>
      <c r="F26" s="638">
        <f>E26</f>
        <v>0.4266666666666667</v>
      </c>
      <c r="G26" s="138">
        <f>SUM(G27)</f>
        <v>10000</v>
      </c>
      <c r="H26" s="138">
        <f aca="true" t="shared" si="1" ref="H26:M26">SUM(H27)</f>
        <v>0</v>
      </c>
      <c r="I26" s="138">
        <f t="shared" si="1"/>
        <v>0</v>
      </c>
      <c r="J26" s="138">
        <f t="shared" si="1"/>
        <v>0</v>
      </c>
      <c r="K26" s="138">
        <f t="shared" si="1"/>
        <v>0</v>
      </c>
      <c r="L26" s="138">
        <f t="shared" si="1"/>
        <v>0</v>
      </c>
      <c r="M26" s="138">
        <f t="shared" si="1"/>
        <v>0</v>
      </c>
      <c r="N26" s="138">
        <f>SUM(G26:M26)</f>
        <v>10000</v>
      </c>
      <c r="O26" s="139">
        <v>0</v>
      </c>
      <c r="P26" s="55"/>
      <c r="Q26" s="56"/>
    </row>
    <row r="27" spans="1:17" ht="77.25" thickBot="1">
      <c r="A27" s="360" t="s">
        <v>40</v>
      </c>
      <c r="B27" s="311" t="s">
        <v>116</v>
      </c>
      <c r="C27" s="188"/>
      <c r="D27" s="288"/>
      <c r="E27" s="363"/>
      <c r="F27" s="290"/>
      <c r="G27" s="291">
        <v>10000</v>
      </c>
      <c r="H27" s="291"/>
      <c r="I27" s="291"/>
      <c r="J27" s="291"/>
      <c r="K27" s="291"/>
      <c r="L27" s="291"/>
      <c r="M27" s="291"/>
      <c r="N27" s="291"/>
      <c r="O27" s="292">
        <f>O26</f>
        <v>0</v>
      </c>
      <c r="P27" s="353" t="s">
        <v>276</v>
      </c>
      <c r="Q27" s="354"/>
    </row>
    <row r="28" spans="1:17" ht="25.5">
      <c r="A28" s="523" t="s">
        <v>41</v>
      </c>
      <c r="B28" s="522" t="s">
        <v>117</v>
      </c>
      <c r="C28" s="520">
        <v>4</v>
      </c>
      <c r="D28" s="520">
        <v>4</v>
      </c>
      <c r="E28" s="520">
        <f>+D28/C28*100</f>
        <v>100</v>
      </c>
      <c r="F28" s="521"/>
      <c r="G28" s="520">
        <f>SUM(G29:G33)</f>
        <v>10000</v>
      </c>
      <c r="H28" s="520">
        <f aca="true" t="shared" si="2" ref="H28:M28">SUM(H29:H33)</f>
        <v>0</v>
      </c>
      <c r="I28" s="520">
        <f t="shared" si="2"/>
        <v>0</v>
      </c>
      <c r="J28" s="520">
        <f t="shared" si="2"/>
        <v>0</v>
      </c>
      <c r="K28" s="520">
        <f t="shared" si="2"/>
        <v>0</v>
      </c>
      <c r="L28" s="520">
        <f t="shared" si="2"/>
        <v>0</v>
      </c>
      <c r="M28" s="520">
        <f t="shared" si="2"/>
        <v>0</v>
      </c>
      <c r="N28" s="520">
        <f>N29</f>
        <v>10000</v>
      </c>
      <c r="O28" s="520">
        <v>0</v>
      </c>
      <c r="P28" s="528"/>
      <c r="Q28" s="306"/>
    </row>
    <row r="29" spans="1:17" ht="12.75">
      <c r="A29" s="628"/>
      <c r="B29" s="629"/>
      <c r="C29" s="630"/>
      <c r="D29" s="630"/>
      <c r="E29" s="630"/>
      <c r="F29" s="631"/>
      <c r="G29" s="635">
        <v>10000</v>
      </c>
      <c r="H29" s="635">
        <v>0</v>
      </c>
      <c r="I29" s="635"/>
      <c r="J29" s="635"/>
      <c r="K29" s="635"/>
      <c r="L29" s="635"/>
      <c r="M29" s="635"/>
      <c r="N29" s="635">
        <f>SUM(G29:M29)</f>
        <v>10000</v>
      </c>
      <c r="O29" s="635">
        <f>O28</f>
        <v>0</v>
      </c>
      <c r="P29" s="702" t="s">
        <v>276</v>
      </c>
      <c r="Q29" s="715" t="s">
        <v>278</v>
      </c>
    </row>
    <row r="30" spans="1:17" ht="12.75">
      <c r="A30" s="628"/>
      <c r="B30" s="633" t="s">
        <v>427</v>
      </c>
      <c r="C30" s="630"/>
      <c r="D30" s="630"/>
      <c r="E30" s="630"/>
      <c r="F30" s="631"/>
      <c r="G30" s="630"/>
      <c r="H30" s="630"/>
      <c r="I30" s="630"/>
      <c r="J30" s="630"/>
      <c r="K30" s="630"/>
      <c r="L30" s="630"/>
      <c r="M30" s="630"/>
      <c r="N30" s="630"/>
      <c r="O30" s="630"/>
      <c r="P30" s="692"/>
      <c r="Q30" s="701"/>
    </row>
    <row r="31" spans="1:17" ht="12.75">
      <c r="A31" s="628"/>
      <c r="B31" s="633" t="s">
        <v>428</v>
      </c>
      <c r="C31" s="630"/>
      <c r="D31" s="630"/>
      <c r="E31" s="630"/>
      <c r="F31" s="631"/>
      <c r="G31" s="630"/>
      <c r="H31" s="630"/>
      <c r="I31" s="630"/>
      <c r="J31" s="630"/>
      <c r="K31" s="630"/>
      <c r="L31" s="630"/>
      <c r="M31" s="630"/>
      <c r="N31" s="630"/>
      <c r="O31" s="630"/>
      <c r="P31" s="692"/>
      <c r="Q31" s="701"/>
    </row>
    <row r="32" spans="1:17" s="207" customFormat="1" ht="12.75" customHeight="1">
      <c r="A32" s="385"/>
      <c r="B32" s="551" t="s">
        <v>426</v>
      </c>
      <c r="C32" s="389"/>
      <c r="D32" s="389"/>
      <c r="E32" s="389"/>
      <c r="F32" s="514"/>
      <c r="G32" s="389"/>
      <c r="H32" s="389"/>
      <c r="I32" s="389"/>
      <c r="J32" s="389"/>
      <c r="K32" s="389"/>
      <c r="L32" s="389"/>
      <c r="M32" s="389"/>
      <c r="N32" s="389"/>
      <c r="O32" s="389"/>
      <c r="P32" s="692"/>
      <c r="Q32" s="701"/>
    </row>
    <row r="33" spans="1:17" s="207" customFormat="1" ht="13.5" thickBot="1">
      <c r="A33" s="506"/>
      <c r="B33" s="634" t="s">
        <v>429</v>
      </c>
      <c r="C33" s="512"/>
      <c r="D33" s="512"/>
      <c r="E33" s="512"/>
      <c r="F33" s="515"/>
      <c r="G33" s="512"/>
      <c r="H33" s="512"/>
      <c r="I33" s="512"/>
      <c r="J33" s="512"/>
      <c r="K33" s="512"/>
      <c r="L33" s="512"/>
      <c r="M33" s="512"/>
      <c r="N33" s="512"/>
      <c r="O33" s="512"/>
      <c r="P33" s="695"/>
      <c r="Q33" s="673"/>
    </row>
    <row r="34" spans="1:17" ht="12.75">
      <c r="A34" s="33"/>
      <c r="B34" s="52"/>
      <c r="C34" s="202"/>
      <c r="D34" s="202"/>
      <c r="E34" s="135"/>
      <c r="F34" s="204"/>
      <c r="G34" s="205"/>
      <c r="H34" s="205"/>
      <c r="I34" s="205"/>
      <c r="J34" s="205"/>
      <c r="K34" s="205"/>
      <c r="L34" s="205"/>
      <c r="M34" s="205"/>
      <c r="N34" s="205"/>
      <c r="O34" s="206"/>
      <c r="P34" s="53"/>
      <c r="Q34" s="54"/>
    </row>
    <row r="35" spans="1:17" ht="12.75">
      <c r="A35" s="34"/>
      <c r="B35" s="40"/>
      <c r="C35" s="153"/>
      <c r="D35" s="153"/>
      <c r="E35" s="135"/>
      <c r="F35" s="258"/>
      <c r="G35" s="156"/>
      <c r="H35" s="156"/>
      <c r="I35" s="156"/>
      <c r="J35" s="156"/>
      <c r="K35" s="156"/>
      <c r="L35" s="156"/>
      <c r="M35" s="156"/>
      <c r="N35" s="156"/>
      <c r="O35" s="157"/>
      <c r="P35" s="58"/>
      <c r="Q35" s="59"/>
    </row>
    <row r="36" spans="1:17" ht="12.75">
      <c r="A36" s="34"/>
      <c r="B36" s="40"/>
      <c r="C36" s="153"/>
      <c r="D36" s="153"/>
      <c r="E36" s="135"/>
      <c r="F36" s="258"/>
      <c r="G36" s="156"/>
      <c r="H36" s="156"/>
      <c r="I36" s="156"/>
      <c r="J36" s="156"/>
      <c r="K36" s="156"/>
      <c r="L36" s="156"/>
      <c r="M36" s="156"/>
      <c r="N36" s="156"/>
      <c r="O36" s="157"/>
      <c r="P36" s="58"/>
      <c r="Q36" s="59"/>
    </row>
    <row r="37" spans="1:17" ht="12.75">
      <c r="A37" s="34"/>
      <c r="B37" s="40"/>
      <c r="C37" s="153"/>
      <c r="D37" s="153"/>
      <c r="E37" s="135"/>
      <c r="F37" s="258"/>
      <c r="G37" s="156"/>
      <c r="H37" s="156"/>
      <c r="I37" s="156"/>
      <c r="J37" s="156"/>
      <c r="K37" s="156"/>
      <c r="L37" s="156"/>
      <c r="M37" s="156"/>
      <c r="N37" s="156"/>
      <c r="O37" s="157"/>
      <c r="P37" s="58"/>
      <c r="Q37" s="59"/>
    </row>
    <row r="38" spans="1:17" ht="12.75">
      <c r="A38" s="34"/>
      <c r="B38" s="40"/>
      <c r="C38" s="153"/>
      <c r="D38" s="153"/>
      <c r="E38" s="135"/>
      <c r="F38" s="258"/>
      <c r="G38" s="156"/>
      <c r="H38" s="156"/>
      <c r="I38" s="156"/>
      <c r="J38" s="156"/>
      <c r="K38" s="156"/>
      <c r="L38" s="156"/>
      <c r="M38" s="156"/>
      <c r="N38" s="156"/>
      <c r="O38" s="157"/>
      <c r="P38" s="58"/>
      <c r="Q38" s="59"/>
    </row>
    <row r="39" spans="1:17" ht="12.75">
      <c r="A39" s="34"/>
      <c r="B39" s="40"/>
      <c r="C39" s="153"/>
      <c r="D39" s="153"/>
      <c r="E39" s="135"/>
      <c r="F39" s="258"/>
      <c r="G39" s="156"/>
      <c r="H39" s="156"/>
      <c r="I39" s="156"/>
      <c r="J39" s="156"/>
      <c r="K39" s="156"/>
      <c r="L39" s="156"/>
      <c r="M39" s="156"/>
      <c r="N39" s="156"/>
      <c r="O39" s="157"/>
      <c r="P39" s="58"/>
      <c r="Q39" s="59"/>
    </row>
    <row r="40" spans="1:17" ht="12.75">
      <c r="A40" s="34"/>
      <c r="B40" s="40"/>
      <c r="C40" s="153"/>
      <c r="D40" s="153"/>
      <c r="E40" s="135"/>
      <c r="F40" s="258"/>
      <c r="G40" s="156"/>
      <c r="H40" s="156"/>
      <c r="I40" s="156"/>
      <c r="J40" s="156"/>
      <c r="K40" s="156"/>
      <c r="L40" s="156"/>
      <c r="M40" s="156"/>
      <c r="N40" s="156"/>
      <c r="O40" s="157"/>
      <c r="P40" s="58"/>
      <c r="Q40" s="59"/>
    </row>
    <row r="41" spans="1:17" ht="12.75">
      <c r="A41" s="34"/>
      <c r="B41" s="40"/>
      <c r="C41" s="153"/>
      <c r="D41" s="153"/>
      <c r="E41" s="135"/>
      <c r="F41" s="258"/>
      <c r="G41" s="156"/>
      <c r="H41" s="156"/>
      <c r="I41" s="156"/>
      <c r="J41" s="156"/>
      <c r="K41" s="156"/>
      <c r="L41" s="156"/>
      <c r="M41" s="156"/>
      <c r="N41" s="156"/>
      <c r="O41" s="157"/>
      <c r="P41" s="58"/>
      <c r="Q41" s="59"/>
    </row>
    <row r="42" spans="1:17" ht="12.75">
      <c r="A42" s="34"/>
      <c r="B42" s="40"/>
      <c r="C42" s="153"/>
      <c r="D42" s="153"/>
      <c r="E42" s="135"/>
      <c r="F42" s="258"/>
      <c r="G42" s="156"/>
      <c r="H42" s="156"/>
      <c r="I42" s="156"/>
      <c r="J42" s="156"/>
      <c r="K42" s="156"/>
      <c r="L42" s="156"/>
      <c r="M42" s="156"/>
      <c r="N42" s="156"/>
      <c r="O42" s="157"/>
      <c r="P42" s="58"/>
      <c r="Q42" s="59"/>
    </row>
    <row r="43" spans="1:17" ht="12.75">
      <c r="A43" s="34"/>
      <c r="B43" s="40"/>
      <c r="C43" s="153"/>
      <c r="D43" s="153"/>
      <c r="E43" s="135"/>
      <c r="F43" s="258"/>
      <c r="G43" s="156"/>
      <c r="H43" s="156"/>
      <c r="I43" s="156"/>
      <c r="J43" s="156"/>
      <c r="K43" s="156"/>
      <c r="L43" s="156"/>
      <c r="M43" s="156"/>
      <c r="N43" s="156"/>
      <c r="O43" s="157"/>
      <c r="P43" s="58"/>
      <c r="Q43" s="59"/>
    </row>
    <row r="44" spans="1:17" ht="12.75">
      <c r="A44" s="34"/>
      <c r="B44" s="40"/>
      <c r="C44" s="153"/>
      <c r="D44" s="153"/>
      <c r="E44" s="135"/>
      <c r="F44" s="258"/>
      <c r="G44" s="156"/>
      <c r="H44" s="156"/>
      <c r="I44" s="156"/>
      <c r="J44" s="156"/>
      <c r="K44" s="156"/>
      <c r="L44" s="156"/>
      <c r="M44" s="156"/>
      <c r="N44" s="156"/>
      <c r="O44" s="157"/>
      <c r="P44" s="58"/>
      <c r="Q44" s="59"/>
    </row>
    <row r="45" spans="1:17" ht="12.75">
      <c r="A45" s="34"/>
      <c r="B45" s="40"/>
      <c r="C45" s="153"/>
      <c r="D45" s="153"/>
      <c r="E45" s="135"/>
      <c r="F45" s="258"/>
      <c r="G45" s="156"/>
      <c r="H45" s="156"/>
      <c r="I45" s="156"/>
      <c r="J45" s="156"/>
      <c r="K45" s="156"/>
      <c r="L45" s="156"/>
      <c r="M45" s="156"/>
      <c r="N45" s="156"/>
      <c r="O45" s="157"/>
      <c r="P45" s="58"/>
      <c r="Q45" s="59"/>
    </row>
    <row r="46" spans="1:17" ht="12.75">
      <c r="A46" s="34"/>
      <c r="B46" s="40"/>
      <c r="C46" s="153"/>
      <c r="D46" s="153"/>
      <c r="E46" s="135"/>
      <c r="F46" s="258"/>
      <c r="G46" s="156"/>
      <c r="H46" s="156"/>
      <c r="I46" s="156"/>
      <c r="J46" s="156"/>
      <c r="K46" s="156"/>
      <c r="L46" s="156"/>
      <c r="M46" s="156"/>
      <c r="N46" s="156"/>
      <c r="O46" s="157"/>
      <c r="P46" s="58"/>
      <c r="Q46" s="59"/>
    </row>
    <row r="47" spans="1:17" ht="12.75">
      <c r="A47" s="34"/>
      <c r="B47" s="40"/>
      <c r="C47" s="153"/>
      <c r="D47" s="153"/>
      <c r="E47" s="135"/>
      <c r="F47" s="258"/>
      <c r="G47" s="156"/>
      <c r="H47" s="156"/>
      <c r="I47" s="156"/>
      <c r="J47" s="156"/>
      <c r="K47" s="156"/>
      <c r="L47" s="156"/>
      <c r="M47" s="156"/>
      <c r="N47" s="156"/>
      <c r="O47" s="157"/>
      <c r="P47" s="58"/>
      <c r="Q47" s="59"/>
    </row>
    <row r="48" spans="1:17" ht="12.75">
      <c r="A48" s="34"/>
      <c r="B48" s="40"/>
      <c r="C48" s="153"/>
      <c r="D48" s="153"/>
      <c r="E48" s="135"/>
      <c r="F48" s="258"/>
      <c r="G48" s="156"/>
      <c r="H48" s="156"/>
      <c r="I48" s="156"/>
      <c r="J48" s="156"/>
      <c r="K48" s="156"/>
      <c r="L48" s="156"/>
      <c r="M48" s="156"/>
      <c r="N48" s="156"/>
      <c r="O48" s="157"/>
      <c r="P48" s="58"/>
      <c r="Q48" s="59"/>
    </row>
    <row r="49" spans="1:17" ht="12.75">
      <c r="A49" s="34"/>
      <c r="B49" s="40"/>
      <c r="C49" s="153"/>
      <c r="D49" s="153"/>
      <c r="E49" s="135"/>
      <c r="F49" s="258"/>
      <c r="G49" s="156"/>
      <c r="H49" s="156"/>
      <c r="I49" s="156"/>
      <c r="J49" s="156"/>
      <c r="K49" s="156"/>
      <c r="L49" s="156"/>
      <c r="M49" s="156"/>
      <c r="N49" s="156"/>
      <c r="O49" s="157"/>
      <c r="P49" s="58"/>
      <c r="Q49" s="59"/>
    </row>
    <row r="50" spans="1:17" ht="12.75">
      <c r="A50" s="34"/>
      <c r="B50" s="40"/>
      <c r="C50" s="153"/>
      <c r="D50" s="153"/>
      <c r="E50" s="135"/>
      <c r="F50" s="258"/>
      <c r="G50" s="156"/>
      <c r="H50" s="156"/>
      <c r="I50" s="156"/>
      <c r="J50" s="156"/>
      <c r="K50" s="156"/>
      <c r="L50" s="156"/>
      <c r="M50" s="156"/>
      <c r="N50" s="156"/>
      <c r="O50" s="157"/>
      <c r="P50" s="58"/>
      <c r="Q50" s="59"/>
    </row>
    <row r="51" spans="1:17" ht="12.75">
      <c r="A51" s="34"/>
      <c r="B51" s="40"/>
      <c r="C51" s="153"/>
      <c r="D51" s="153"/>
      <c r="E51" s="135"/>
      <c r="F51" s="258"/>
      <c r="G51" s="156"/>
      <c r="H51" s="156"/>
      <c r="I51" s="156"/>
      <c r="J51" s="156"/>
      <c r="K51" s="156"/>
      <c r="L51" s="156"/>
      <c r="M51" s="156"/>
      <c r="N51" s="156"/>
      <c r="O51" s="157"/>
      <c r="P51" s="58"/>
      <c r="Q51" s="59"/>
    </row>
    <row r="52" spans="1:17" ht="12.75">
      <c r="A52" s="34"/>
      <c r="B52" s="40"/>
      <c r="C52" s="153"/>
      <c r="D52" s="153"/>
      <c r="E52" s="135"/>
      <c r="F52" s="258"/>
      <c r="G52" s="156"/>
      <c r="H52" s="156"/>
      <c r="I52" s="156"/>
      <c r="J52" s="156"/>
      <c r="K52" s="156"/>
      <c r="L52" s="156"/>
      <c r="M52" s="156"/>
      <c r="N52" s="156"/>
      <c r="O52" s="157"/>
      <c r="P52" s="58"/>
      <c r="Q52" s="59"/>
    </row>
    <row r="53" spans="1:17" ht="12.75">
      <c r="A53" s="34"/>
      <c r="B53" s="40"/>
      <c r="C53" s="153"/>
      <c r="D53" s="153"/>
      <c r="E53" s="135"/>
      <c r="F53" s="258"/>
      <c r="G53" s="156"/>
      <c r="H53" s="156"/>
      <c r="I53" s="156"/>
      <c r="J53" s="156"/>
      <c r="K53" s="156"/>
      <c r="L53" s="156"/>
      <c r="M53" s="156"/>
      <c r="N53" s="156"/>
      <c r="O53" s="157"/>
      <c r="P53" s="58"/>
      <c r="Q53" s="59"/>
    </row>
    <row r="54" spans="1:17" ht="12.75">
      <c r="A54" s="34"/>
      <c r="B54" s="40"/>
      <c r="C54" s="153"/>
      <c r="D54" s="153"/>
      <c r="E54" s="135"/>
      <c r="F54" s="258"/>
      <c r="G54" s="156"/>
      <c r="H54" s="156"/>
      <c r="I54" s="156"/>
      <c r="J54" s="156"/>
      <c r="K54" s="156"/>
      <c r="L54" s="156"/>
      <c r="M54" s="156"/>
      <c r="N54" s="156"/>
      <c r="O54" s="157"/>
      <c r="P54" s="58"/>
      <c r="Q54" s="59"/>
    </row>
    <row r="55" spans="1:17" ht="12.75">
      <c r="A55" s="34"/>
      <c r="B55" s="40"/>
      <c r="C55" s="153"/>
      <c r="D55" s="153"/>
      <c r="E55" s="135"/>
      <c r="F55" s="258"/>
      <c r="G55" s="156"/>
      <c r="H55" s="156"/>
      <c r="I55" s="156"/>
      <c r="J55" s="156"/>
      <c r="K55" s="156"/>
      <c r="L55" s="156"/>
      <c r="M55" s="156"/>
      <c r="N55" s="156"/>
      <c r="O55" s="157"/>
      <c r="P55" s="58"/>
      <c r="Q55" s="59"/>
    </row>
    <row r="56" spans="1:17" ht="12.75">
      <c r="A56" s="34"/>
      <c r="B56" s="40"/>
      <c r="C56" s="153"/>
      <c r="D56" s="153"/>
      <c r="E56" s="135"/>
      <c r="F56" s="258"/>
      <c r="G56" s="156"/>
      <c r="H56" s="156"/>
      <c r="I56" s="156"/>
      <c r="J56" s="156"/>
      <c r="K56" s="156"/>
      <c r="L56" s="156"/>
      <c r="M56" s="156"/>
      <c r="N56" s="156"/>
      <c r="O56" s="157"/>
      <c r="P56" s="58"/>
      <c r="Q56" s="59"/>
    </row>
    <row r="57" spans="1:17" ht="12.75">
      <c r="A57" s="34"/>
      <c r="B57" s="40"/>
      <c r="C57" s="153"/>
      <c r="D57" s="153"/>
      <c r="E57" s="135"/>
      <c r="F57" s="258"/>
      <c r="G57" s="156"/>
      <c r="H57" s="156"/>
      <c r="I57" s="156"/>
      <c r="J57" s="156"/>
      <c r="K57" s="156"/>
      <c r="L57" s="156"/>
      <c r="M57" s="156"/>
      <c r="N57" s="156"/>
      <c r="O57" s="157"/>
      <c r="P57" s="58"/>
      <c r="Q57" s="59"/>
    </row>
    <row r="58" spans="1:17" ht="12.75">
      <c r="A58" s="34"/>
      <c r="B58" s="40"/>
      <c r="C58" s="153"/>
      <c r="D58" s="153"/>
      <c r="E58" s="135"/>
      <c r="F58" s="258"/>
      <c r="G58" s="156"/>
      <c r="H58" s="156"/>
      <c r="I58" s="156"/>
      <c r="J58" s="156"/>
      <c r="K58" s="156"/>
      <c r="L58" s="156"/>
      <c r="M58" s="156"/>
      <c r="N58" s="156"/>
      <c r="O58" s="157"/>
      <c r="P58" s="58"/>
      <c r="Q58" s="59"/>
    </row>
    <row r="59" spans="1:17" ht="13.5" thickBot="1">
      <c r="A59" s="34"/>
      <c r="B59" s="40"/>
      <c r="C59" s="153"/>
      <c r="D59" s="153"/>
      <c r="E59" s="135"/>
      <c r="F59" s="258"/>
      <c r="G59" s="156"/>
      <c r="H59" s="156"/>
      <c r="I59" s="156"/>
      <c r="J59" s="156"/>
      <c r="K59" s="156"/>
      <c r="L59" s="156"/>
      <c r="M59" s="156"/>
      <c r="N59" s="156"/>
      <c r="O59" s="157"/>
      <c r="P59" s="58"/>
      <c r="Q59" s="59"/>
    </row>
    <row r="60" spans="1:17" ht="24.75" customHeight="1" thickBot="1">
      <c r="A60" s="32"/>
      <c r="B60" s="43" t="s">
        <v>21</v>
      </c>
      <c r="C60" s="197"/>
      <c r="D60" s="197"/>
      <c r="E60" s="198"/>
      <c r="F60" s="199"/>
      <c r="G60" s="200">
        <f>+G23+G26+G28</f>
        <v>40000</v>
      </c>
      <c r="H60" s="200">
        <f aca="true" t="shared" si="3" ref="H60:O60">+H23+H26+H28</f>
        <v>0</v>
      </c>
      <c r="I60" s="200">
        <f t="shared" si="3"/>
        <v>0</v>
      </c>
      <c r="J60" s="200">
        <f t="shared" si="3"/>
        <v>0</v>
      </c>
      <c r="K60" s="200">
        <f t="shared" si="3"/>
        <v>0</v>
      </c>
      <c r="L60" s="200">
        <f t="shared" si="3"/>
        <v>0</v>
      </c>
      <c r="M60" s="200">
        <f t="shared" si="3"/>
        <v>0</v>
      </c>
      <c r="N60" s="200">
        <f t="shared" si="3"/>
        <v>40000</v>
      </c>
      <c r="O60" s="200">
        <f t="shared" si="3"/>
        <v>0</v>
      </c>
      <c r="P60" s="46"/>
      <c r="Q60" s="47"/>
    </row>
    <row r="62" ht="12.75"/>
    <row r="63" ht="12.75"/>
    <row r="64" ht="12.75"/>
  </sheetData>
  <sheetProtection/>
  <mergeCells count="20">
    <mergeCell ref="A12:F12"/>
    <mergeCell ref="A13:F13"/>
    <mergeCell ref="G17:O18"/>
    <mergeCell ref="P17:Q18"/>
    <mergeCell ref="P29:P33"/>
    <mergeCell ref="Q29:Q33"/>
    <mergeCell ref="P24:P25"/>
    <mergeCell ref="Q24:Q25"/>
    <mergeCell ref="A20:F21"/>
    <mergeCell ref="G20:O20"/>
    <mergeCell ref="A5:Q5"/>
    <mergeCell ref="A6:Q6"/>
    <mergeCell ref="E7:K7"/>
    <mergeCell ref="P7:Q7"/>
    <mergeCell ref="P20:P22"/>
    <mergeCell ref="Q20:Q22"/>
    <mergeCell ref="G16:O16"/>
    <mergeCell ref="P16:Q16"/>
    <mergeCell ref="A11:F11"/>
    <mergeCell ref="L11:M11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Q60"/>
  <sheetViews>
    <sheetView view="pageBreakPreview" zoomScale="70" zoomScaleSheetLayoutView="70" zoomScalePageLayoutView="0" workbookViewId="0" topLeftCell="A35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9.7109375" style="2" customWidth="1"/>
    <col min="8" max="13" width="9.57421875" style="2" customWidth="1"/>
    <col min="14" max="14" width="15.140625" style="2" customWidth="1"/>
    <col min="15" max="15" width="12.574218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262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101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107</v>
      </c>
      <c r="B16" s="12"/>
      <c r="C16" s="13"/>
      <c r="D16" s="13"/>
      <c r="E16" s="12"/>
      <c r="F16" s="14"/>
      <c r="G16" s="676" t="s">
        <v>4</v>
      </c>
      <c r="H16" s="677"/>
      <c r="I16" s="677"/>
      <c r="J16" s="677"/>
      <c r="K16" s="677"/>
      <c r="L16" s="677"/>
      <c r="M16" s="677"/>
      <c r="N16" s="677"/>
      <c r="O16" s="678"/>
      <c r="P16" s="676" t="s">
        <v>423</v>
      </c>
      <c r="Q16" s="678"/>
    </row>
    <row r="17" spans="1:17" ht="13.5" thickBot="1">
      <c r="A17" s="15" t="s">
        <v>121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159" t="s">
        <v>16</v>
      </c>
      <c r="B21" s="274" t="s">
        <v>17</v>
      </c>
      <c r="C21" s="65" t="s">
        <v>54</v>
      </c>
      <c r="D21" s="65" t="s">
        <v>55</v>
      </c>
      <c r="E21" s="65" t="s">
        <v>56</v>
      </c>
      <c r="F21" s="114" t="s">
        <v>34</v>
      </c>
      <c r="G21" s="114" t="s">
        <v>18</v>
      </c>
      <c r="H21" s="116" t="s">
        <v>19</v>
      </c>
      <c r="I21" s="116" t="s">
        <v>47</v>
      </c>
      <c r="J21" s="116" t="s">
        <v>48</v>
      </c>
      <c r="K21" s="116" t="s">
        <v>28</v>
      </c>
      <c r="L21" s="116" t="s">
        <v>29</v>
      </c>
      <c r="M21" s="116" t="s">
        <v>20</v>
      </c>
      <c r="N21" s="116" t="s">
        <v>30</v>
      </c>
      <c r="O21" s="160" t="s">
        <v>31</v>
      </c>
      <c r="P21" s="657"/>
      <c r="Q21" s="660"/>
    </row>
    <row r="22" spans="1:17" ht="12.75">
      <c r="A22" s="236" t="s">
        <v>35</v>
      </c>
      <c r="B22" s="246" t="s">
        <v>118</v>
      </c>
      <c r="C22" s="241">
        <v>1</v>
      </c>
      <c r="D22" s="241">
        <v>0</v>
      </c>
      <c r="E22" s="241">
        <f>+D22/C22*100</f>
        <v>0</v>
      </c>
      <c r="F22" s="243"/>
      <c r="G22" s="241">
        <f>SUM(G23:G24)</f>
        <v>0</v>
      </c>
      <c r="H22" s="241">
        <f aca="true" t="shared" si="0" ref="H22:M22">SUM(H23:H24)</f>
        <v>0</v>
      </c>
      <c r="I22" s="241">
        <f t="shared" si="0"/>
        <v>0</v>
      </c>
      <c r="J22" s="241">
        <f t="shared" si="0"/>
        <v>0</v>
      </c>
      <c r="K22" s="241">
        <f t="shared" si="0"/>
        <v>0</v>
      </c>
      <c r="L22" s="241">
        <f t="shared" si="0"/>
        <v>0</v>
      </c>
      <c r="M22" s="241">
        <f t="shared" si="0"/>
        <v>0</v>
      </c>
      <c r="N22" s="241"/>
      <c r="O22" s="241">
        <f>SUM(G22:M22)</f>
        <v>0</v>
      </c>
      <c r="P22" s="239"/>
      <c r="Q22" s="300"/>
    </row>
    <row r="23" spans="1:17" ht="76.5">
      <c r="A23" s="304" t="s">
        <v>36</v>
      </c>
      <c r="B23" s="305" t="s">
        <v>119</v>
      </c>
      <c r="C23" s="298">
        <v>1</v>
      </c>
      <c r="D23" s="298">
        <v>0</v>
      </c>
      <c r="E23" s="342">
        <f>+D23/C23*100</f>
        <v>0</v>
      </c>
      <c r="F23" s="263"/>
      <c r="G23" s="298"/>
      <c r="H23" s="298"/>
      <c r="I23" s="298"/>
      <c r="J23" s="298"/>
      <c r="K23" s="130"/>
      <c r="L23" s="298"/>
      <c r="M23" s="298"/>
      <c r="N23" s="298"/>
      <c r="O23" s="298">
        <f>SUM(G23:M23)</f>
        <v>0</v>
      </c>
      <c r="P23" s="302" t="s">
        <v>276</v>
      </c>
      <c r="Q23" s="302" t="s">
        <v>119</v>
      </c>
    </row>
    <row r="24" spans="1:17" ht="77.25" thickBot="1">
      <c r="A24" s="237" t="s">
        <v>37</v>
      </c>
      <c r="B24" s="247" t="s">
        <v>120</v>
      </c>
      <c r="C24" s="245">
        <v>0</v>
      </c>
      <c r="D24" s="242">
        <v>0</v>
      </c>
      <c r="E24" s="364" t="e">
        <f>+D24/C24*100</f>
        <v>#DIV/0!</v>
      </c>
      <c r="F24" s="244"/>
      <c r="G24" s="242"/>
      <c r="H24" s="242"/>
      <c r="I24" s="242"/>
      <c r="J24" s="242"/>
      <c r="K24" s="158"/>
      <c r="L24" s="242"/>
      <c r="M24" s="242"/>
      <c r="N24" s="242"/>
      <c r="O24" s="242">
        <f>SUM(G24:N24)</f>
        <v>0</v>
      </c>
      <c r="P24" s="240" t="s">
        <v>276</v>
      </c>
      <c r="Q24" s="238" t="s">
        <v>120</v>
      </c>
    </row>
    <row r="25" spans="1:17" ht="12.75">
      <c r="A25" s="366"/>
      <c r="B25" s="367"/>
      <c r="C25" s="368"/>
      <c r="D25" s="369"/>
      <c r="E25" s="370"/>
      <c r="F25" s="371"/>
      <c r="G25" s="369"/>
      <c r="H25" s="369"/>
      <c r="I25" s="369"/>
      <c r="J25" s="369"/>
      <c r="K25" s="161"/>
      <c r="L25" s="369"/>
      <c r="M25" s="369"/>
      <c r="N25" s="369"/>
      <c r="O25" s="369"/>
      <c r="P25" s="372"/>
      <c r="Q25" s="373"/>
    </row>
    <row r="26" spans="1:17" ht="12.75">
      <c r="A26" s="294"/>
      <c r="B26" s="346"/>
      <c r="C26" s="297"/>
      <c r="D26" s="298"/>
      <c r="E26" s="342"/>
      <c r="F26" s="263"/>
      <c r="G26" s="298"/>
      <c r="H26" s="298"/>
      <c r="I26" s="298"/>
      <c r="J26" s="298"/>
      <c r="K26" s="130"/>
      <c r="L26" s="298"/>
      <c r="M26" s="298"/>
      <c r="N26" s="298"/>
      <c r="O26" s="298"/>
      <c r="P26" s="302"/>
      <c r="Q26" s="301"/>
    </row>
    <row r="27" spans="1:17" ht="12.75">
      <c r="A27" s="349"/>
      <c r="B27" s="348"/>
      <c r="C27" s="342"/>
      <c r="D27" s="342"/>
      <c r="E27" s="342"/>
      <c r="F27" s="259"/>
      <c r="G27" s="342"/>
      <c r="H27" s="342"/>
      <c r="I27" s="342"/>
      <c r="J27" s="342"/>
      <c r="K27" s="137"/>
      <c r="L27" s="342"/>
      <c r="M27" s="342"/>
      <c r="N27" s="342"/>
      <c r="O27" s="342"/>
      <c r="P27" s="339"/>
      <c r="Q27" s="335"/>
    </row>
    <row r="28" spans="1:17" ht="12.75">
      <c r="A28" s="349"/>
      <c r="B28" s="348"/>
      <c r="C28" s="342"/>
      <c r="D28" s="342"/>
      <c r="E28" s="342"/>
      <c r="F28" s="259"/>
      <c r="G28" s="342"/>
      <c r="H28" s="342"/>
      <c r="I28" s="342"/>
      <c r="J28" s="342"/>
      <c r="K28" s="137"/>
      <c r="L28" s="342"/>
      <c r="M28" s="342"/>
      <c r="N28" s="342"/>
      <c r="O28" s="342"/>
      <c r="P28" s="339"/>
      <c r="Q28" s="335"/>
    </row>
    <row r="29" spans="1:17" ht="12.75">
      <c r="A29" s="349"/>
      <c r="B29" s="348"/>
      <c r="C29" s="342"/>
      <c r="D29" s="342"/>
      <c r="E29" s="342"/>
      <c r="F29" s="259"/>
      <c r="G29" s="342"/>
      <c r="H29" s="342"/>
      <c r="I29" s="342"/>
      <c r="J29" s="342"/>
      <c r="K29" s="137"/>
      <c r="L29" s="342"/>
      <c r="M29" s="342"/>
      <c r="N29" s="342"/>
      <c r="O29" s="342"/>
      <c r="P29" s="339"/>
      <c r="Q29" s="335"/>
    </row>
    <row r="30" spans="1:17" ht="12.75">
      <c r="A30" s="349"/>
      <c r="B30" s="348"/>
      <c r="C30" s="342"/>
      <c r="D30" s="342"/>
      <c r="E30" s="342"/>
      <c r="F30" s="259"/>
      <c r="G30" s="342"/>
      <c r="H30" s="342"/>
      <c r="I30" s="342"/>
      <c r="J30" s="342"/>
      <c r="K30" s="137"/>
      <c r="L30" s="342"/>
      <c r="M30" s="342"/>
      <c r="N30" s="342"/>
      <c r="O30" s="342"/>
      <c r="P30" s="339"/>
      <c r="Q30" s="335"/>
    </row>
    <row r="31" spans="1:17" ht="12.75">
      <c r="A31" s="349"/>
      <c r="B31" s="348"/>
      <c r="C31" s="342"/>
      <c r="D31" s="342"/>
      <c r="E31" s="342"/>
      <c r="F31" s="259"/>
      <c r="G31" s="342"/>
      <c r="H31" s="342"/>
      <c r="I31" s="342"/>
      <c r="J31" s="342"/>
      <c r="K31" s="137"/>
      <c r="L31" s="342"/>
      <c r="M31" s="342"/>
      <c r="N31" s="342"/>
      <c r="O31" s="342"/>
      <c r="P31" s="339"/>
      <c r="Q31" s="335"/>
    </row>
    <row r="32" spans="1:17" ht="12.75">
      <c r="A32" s="349"/>
      <c r="B32" s="348"/>
      <c r="C32" s="342"/>
      <c r="D32" s="342"/>
      <c r="E32" s="342"/>
      <c r="F32" s="259"/>
      <c r="G32" s="342"/>
      <c r="H32" s="342"/>
      <c r="I32" s="342"/>
      <c r="J32" s="342"/>
      <c r="K32" s="137"/>
      <c r="L32" s="342"/>
      <c r="M32" s="342"/>
      <c r="N32" s="342"/>
      <c r="O32" s="342"/>
      <c r="P32" s="339"/>
      <c r="Q32" s="335"/>
    </row>
    <row r="33" spans="1:17" ht="12.75">
      <c r="A33" s="349"/>
      <c r="B33" s="348"/>
      <c r="C33" s="342"/>
      <c r="D33" s="342"/>
      <c r="E33" s="342"/>
      <c r="F33" s="259"/>
      <c r="G33" s="342"/>
      <c r="H33" s="342"/>
      <c r="I33" s="342"/>
      <c r="J33" s="342"/>
      <c r="K33" s="137"/>
      <c r="L33" s="342"/>
      <c r="M33" s="342"/>
      <c r="N33" s="342"/>
      <c r="O33" s="342"/>
      <c r="P33" s="339"/>
      <c r="Q33" s="335"/>
    </row>
    <row r="34" spans="1:17" ht="12.75">
      <c r="A34" s="349"/>
      <c r="B34" s="348"/>
      <c r="C34" s="342"/>
      <c r="D34" s="342"/>
      <c r="E34" s="342"/>
      <c r="F34" s="259"/>
      <c r="G34" s="342"/>
      <c r="H34" s="342"/>
      <c r="I34" s="342"/>
      <c r="J34" s="342"/>
      <c r="K34" s="137"/>
      <c r="L34" s="342"/>
      <c r="M34" s="342"/>
      <c r="N34" s="342"/>
      <c r="O34" s="342"/>
      <c r="P34" s="339"/>
      <c r="Q34" s="335"/>
    </row>
    <row r="35" spans="1:17" ht="12.75">
      <c r="A35" s="349"/>
      <c r="B35" s="348"/>
      <c r="C35" s="342"/>
      <c r="D35" s="342"/>
      <c r="E35" s="342"/>
      <c r="F35" s="259"/>
      <c r="G35" s="342"/>
      <c r="H35" s="342"/>
      <c r="I35" s="342"/>
      <c r="J35" s="342"/>
      <c r="K35" s="137"/>
      <c r="L35" s="342"/>
      <c r="M35" s="342"/>
      <c r="N35" s="342"/>
      <c r="O35" s="342"/>
      <c r="P35" s="339"/>
      <c r="Q35" s="335"/>
    </row>
    <row r="36" spans="1:17" ht="12.75">
      <c r="A36" s="349"/>
      <c r="B36" s="348"/>
      <c r="C36" s="342"/>
      <c r="D36" s="342"/>
      <c r="E36" s="342"/>
      <c r="F36" s="259"/>
      <c r="G36" s="342"/>
      <c r="H36" s="342"/>
      <c r="I36" s="342"/>
      <c r="J36" s="342"/>
      <c r="K36" s="137"/>
      <c r="L36" s="342"/>
      <c r="M36" s="342"/>
      <c r="N36" s="342"/>
      <c r="O36" s="342"/>
      <c r="P36" s="339"/>
      <c r="Q36" s="335"/>
    </row>
    <row r="37" spans="1:17" ht="12.75">
      <c r="A37" s="349"/>
      <c r="B37" s="348"/>
      <c r="C37" s="342"/>
      <c r="D37" s="342"/>
      <c r="E37" s="342"/>
      <c r="F37" s="259"/>
      <c r="G37" s="342"/>
      <c r="H37" s="342"/>
      <c r="I37" s="342"/>
      <c r="J37" s="342"/>
      <c r="K37" s="137"/>
      <c r="L37" s="342"/>
      <c r="M37" s="342"/>
      <c r="N37" s="342"/>
      <c r="O37" s="342"/>
      <c r="P37" s="339"/>
      <c r="Q37" s="335"/>
    </row>
    <row r="38" spans="1:17" ht="12.75">
      <c r="A38" s="349"/>
      <c r="B38" s="348"/>
      <c r="C38" s="342"/>
      <c r="D38" s="342"/>
      <c r="E38" s="342"/>
      <c r="F38" s="259"/>
      <c r="G38" s="342"/>
      <c r="H38" s="342"/>
      <c r="I38" s="342"/>
      <c r="J38" s="342"/>
      <c r="K38" s="137"/>
      <c r="L38" s="342"/>
      <c r="M38" s="342"/>
      <c r="N38" s="342"/>
      <c r="O38" s="342"/>
      <c r="P38" s="339"/>
      <c r="Q38" s="335"/>
    </row>
    <row r="39" spans="1:17" ht="12.75">
      <c r="A39" s="349"/>
      <c r="B39" s="348"/>
      <c r="C39" s="342"/>
      <c r="D39" s="342"/>
      <c r="E39" s="342"/>
      <c r="F39" s="259"/>
      <c r="G39" s="342"/>
      <c r="H39" s="342"/>
      <c r="I39" s="342"/>
      <c r="J39" s="342"/>
      <c r="K39" s="137"/>
      <c r="L39" s="342"/>
      <c r="M39" s="342"/>
      <c r="N39" s="342"/>
      <c r="O39" s="342"/>
      <c r="P39" s="339"/>
      <c r="Q39" s="335"/>
    </row>
    <row r="40" spans="1:17" ht="12.75">
      <c r="A40" s="349"/>
      <c r="B40" s="348"/>
      <c r="C40" s="342"/>
      <c r="D40" s="342"/>
      <c r="E40" s="342"/>
      <c r="F40" s="259"/>
      <c r="G40" s="342"/>
      <c r="H40" s="342"/>
      <c r="I40" s="342"/>
      <c r="J40" s="342"/>
      <c r="K40" s="137"/>
      <c r="L40" s="342"/>
      <c r="M40" s="342"/>
      <c r="N40" s="342"/>
      <c r="O40" s="342"/>
      <c r="P40" s="339"/>
      <c r="Q40" s="335"/>
    </row>
    <row r="41" spans="1:17" ht="12.75">
      <c r="A41" s="349"/>
      <c r="B41" s="348"/>
      <c r="C41" s="342"/>
      <c r="D41" s="342"/>
      <c r="E41" s="342"/>
      <c r="F41" s="259"/>
      <c r="G41" s="342"/>
      <c r="H41" s="342"/>
      <c r="I41" s="342"/>
      <c r="J41" s="342"/>
      <c r="K41" s="137"/>
      <c r="L41" s="342"/>
      <c r="M41" s="342"/>
      <c r="N41" s="342"/>
      <c r="O41" s="342"/>
      <c r="P41" s="339"/>
      <c r="Q41" s="335"/>
    </row>
    <row r="42" spans="1:17" ht="12.75">
      <c r="A42" s="349"/>
      <c r="B42" s="348"/>
      <c r="C42" s="342"/>
      <c r="D42" s="342"/>
      <c r="E42" s="342"/>
      <c r="F42" s="259"/>
      <c r="G42" s="342"/>
      <c r="H42" s="342"/>
      <c r="I42" s="342"/>
      <c r="J42" s="342"/>
      <c r="K42" s="137"/>
      <c r="L42" s="342"/>
      <c r="M42" s="342"/>
      <c r="N42" s="342"/>
      <c r="O42" s="342"/>
      <c r="P42" s="339"/>
      <c r="Q42" s="335"/>
    </row>
    <row r="43" spans="1:17" ht="12.75">
      <c r="A43" s="349"/>
      <c r="B43" s="348"/>
      <c r="C43" s="342"/>
      <c r="D43" s="342"/>
      <c r="E43" s="342"/>
      <c r="F43" s="259"/>
      <c r="G43" s="342"/>
      <c r="H43" s="342"/>
      <c r="I43" s="342"/>
      <c r="J43" s="342"/>
      <c r="K43" s="137"/>
      <c r="L43" s="342"/>
      <c r="M43" s="342"/>
      <c r="N43" s="342"/>
      <c r="O43" s="342"/>
      <c r="P43" s="339"/>
      <c r="Q43" s="335"/>
    </row>
    <row r="44" spans="1:17" ht="12.75">
      <c r="A44" s="349"/>
      <c r="B44" s="348"/>
      <c r="C44" s="342"/>
      <c r="D44" s="342"/>
      <c r="E44" s="342"/>
      <c r="F44" s="259"/>
      <c r="G44" s="342"/>
      <c r="H44" s="342"/>
      <c r="I44" s="342"/>
      <c r="J44" s="342"/>
      <c r="K44" s="137"/>
      <c r="L44" s="342"/>
      <c r="M44" s="342"/>
      <c r="N44" s="342"/>
      <c r="O44" s="342"/>
      <c r="P44" s="339"/>
      <c r="Q44" s="335"/>
    </row>
    <row r="45" spans="1:17" ht="12.75">
      <c r="A45" s="349"/>
      <c r="B45" s="348"/>
      <c r="C45" s="342"/>
      <c r="D45" s="342"/>
      <c r="E45" s="342"/>
      <c r="F45" s="259"/>
      <c r="G45" s="342"/>
      <c r="H45" s="342"/>
      <c r="I45" s="342"/>
      <c r="J45" s="342"/>
      <c r="K45" s="137"/>
      <c r="L45" s="342"/>
      <c r="M45" s="342"/>
      <c r="N45" s="342"/>
      <c r="O45" s="342"/>
      <c r="P45" s="339"/>
      <c r="Q45" s="335"/>
    </row>
    <row r="46" spans="1:17" ht="12.75">
      <c r="A46" s="349"/>
      <c r="B46" s="348"/>
      <c r="C46" s="342"/>
      <c r="D46" s="342"/>
      <c r="E46" s="342"/>
      <c r="F46" s="259"/>
      <c r="G46" s="342"/>
      <c r="H46" s="342"/>
      <c r="I46" s="342"/>
      <c r="J46" s="342"/>
      <c r="K46" s="137"/>
      <c r="L46" s="342"/>
      <c r="M46" s="342"/>
      <c r="N46" s="342"/>
      <c r="O46" s="342"/>
      <c r="P46" s="339"/>
      <c r="Q46" s="335"/>
    </row>
    <row r="47" spans="1:17" ht="12.75">
      <c r="A47" s="349"/>
      <c r="B47" s="348"/>
      <c r="C47" s="342"/>
      <c r="D47" s="342"/>
      <c r="E47" s="342"/>
      <c r="F47" s="259"/>
      <c r="G47" s="342"/>
      <c r="H47" s="342"/>
      <c r="I47" s="342"/>
      <c r="J47" s="342"/>
      <c r="K47" s="137"/>
      <c r="L47" s="342"/>
      <c r="M47" s="342"/>
      <c r="N47" s="342"/>
      <c r="O47" s="342"/>
      <c r="P47" s="339"/>
      <c r="Q47" s="335"/>
    </row>
    <row r="48" spans="1:17" ht="12.75">
      <c r="A48" s="349"/>
      <c r="B48" s="348"/>
      <c r="C48" s="342"/>
      <c r="D48" s="342"/>
      <c r="E48" s="342"/>
      <c r="F48" s="259"/>
      <c r="G48" s="342"/>
      <c r="H48" s="342"/>
      <c r="I48" s="342"/>
      <c r="J48" s="342"/>
      <c r="K48" s="137"/>
      <c r="L48" s="342"/>
      <c r="M48" s="342"/>
      <c r="N48" s="342"/>
      <c r="O48" s="342"/>
      <c r="P48" s="339"/>
      <c r="Q48" s="335"/>
    </row>
    <row r="49" spans="1:17" ht="12.75">
      <c r="A49" s="349"/>
      <c r="B49" s="348"/>
      <c r="C49" s="342"/>
      <c r="D49" s="342"/>
      <c r="E49" s="342"/>
      <c r="F49" s="259"/>
      <c r="G49" s="342"/>
      <c r="H49" s="342"/>
      <c r="I49" s="342"/>
      <c r="J49" s="342"/>
      <c r="K49" s="137"/>
      <c r="L49" s="342"/>
      <c r="M49" s="342"/>
      <c r="N49" s="342"/>
      <c r="O49" s="342"/>
      <c r="P49" s="339"/>
      <c r="Q49" s="335"/>
    </row>
    <row r="50" spans="1:17" ht="12.75">
      <c r="A50" s="349"/>
      <c r="B50" s="348"/>
      <c r="C50" s="342"/>
      <c r="D50" s="342"/>
      <c r="E50" s="342"/>
      <c r="F50" s="259"/>
      <c r="G50" s="342"/>
      <c r="H50" s="342"/>
      <c r="I50" s="342"/>
      <c r="J50" s="342"/>
      <c r="K50" s="137"/>
      <c r="L50" s="342"/>
      <c r="M50" s="342"/>
      <c r="N50" s="342"/>
      <c r="O50" s="342"/>
      <c r="P50" s="339"/>
      <c r="Q50" s="335"/>
    </row>
    <row r="51" spans="1:17" ht="12.75">
      <c r="A51" s="349"/>
      <c r="B51" s="348"/>
      <c r="C51" s="342"/>
      <c r="D51" s="342"/>
      <c r="E51" s="342"/>
      <c r="F51" s="259"/>
      <c r="G51" s="342"/>
      <c r="H51" s="342"/>
      <c r="I51" s="342"/>
      <c r="J51" s="342"/>
      <c r="K51" s="137"/>
      <c r="L51" s="342"/>
      <c r="M51" s="342"/>
      <c r="N51" s="342"/>
      <c r="O51" s="342"/>
      <c r="P51" s="339"/>
      <c r="Q51" s="335"/>
    </row>
    <row r="52" spans="1:17" ht="12.75">
      <c r="A52" s="349"/>
      <c r="B52" s="348"/>
      <c r="C52" s="342"/>
      <c r="D52" s="342"/>
      <c r="E52" s="342"/>
      <c r="F52" s="259"/>
      <c r="G52" s="342"/>
      <c r="H52" s="342"/>
      <c r="I52" s="342"/>
      <c r="J52" s="342"/>
      <c r="K52" s="137"/>
      <c r="L52" s="342"/>
      <c r="M52" s="342"/>
      <c r="N52" s="342"/>
      <c r="O52" s="342"/>
      <c r="P52" s="339"/>
      <c r="Q52" s="335"/>
    </row>
    <row r="53" spans="1:17" ht="12.75">
      <c r="A53" s="304"/>
      <c r="B53" s="305"/>
      <c r="C53" s="298"/>
      <c r="D53" s="298"/>
      <c r="E53" s="342"/>
      <c r="F53" s="263"/>
      <c r="G53" s="298"/>
      <c r="H53" s="298"/>
      <c r="I53" s="298"/>
      <c r="J53" s="298"/>
      <c r="K53" s="130"/>
      <c r="L53" s="298"/>
      <c r="M53" s="298"/>
      <c r="N53" s="298"/>
      <c r="O53" s="298"/>
      <c r="P53" s="302"/>
      <c r="Q53" s="301"/>
    </row>
    <row r="54" spans="1:17" ht="12.75">
      <c r="A54" s="349"/>
      <c r="B54" s="347"/>
      <c r="C54" s="342"/>
      <c r="D54" s="342"/>
      <c r="E54" s="342"/>
      <c r="F54" s="259"/>
      <c r="G54" s="342"/>
      <c r="H54" s="342"/>
      <c r="I54" s="342"/>
      <c r="J54" s="342"/>
      <c r="K54" s="137"/>
      <c r="L54" s="342"/>
      <c r="M54" s="342"/>
      <c r="N54" s="342"/>
      <c r="O54" s="342"/>
      <c r="P54" s="339"/>
      <c r="Q54" s="335"/>
    </row>
    <row r="55" spans="1:17" ht="12.75">
      <c r="A55" s="304"/>
      <c r="B55" s="346"/>
      <c r="C55" s="297"/>
      <c r="D55" s="297"/>
      <c r="E55" s="342"/>
      <c r="F55" s="262"/>
      <c r="G55" s="297"/>
      <c r="H55" s="297"/>
      <c r="I55" s="297"/>
      <c r="J55" s="297"/>
      <c r="K55" s="155"/>
      <c r="L55" s="297"/>
      <c r="M55" s="297"/>
      <c r="N55" s="297"/>
      <c r="O55" s="297"/>
      <c r="P55" s="338"/>
      <c r="Q55" s="334"/>
    </row>
    <row r="56" spans="1:17" ht="12.75">
      <c r="A56" s="349"/>
      <c r="B56" s="347"/>
      <c r="C56" s="342"/>
      <c r="D56" s="342"/>
      <c r="E56" s="342"/>
      <c r="F56" s="259"/>
      <c r="G56" s="342"/>
      <c r="H56" s="342"/>
      <c r="I56" s="342"/>
      <c r="J56" s="342"/>
      <c r="K56" s="137"/>
      <c r="L56" s="342"/>
      <c r="M56" s="342"/>
      <c r="N56" s="342"/>
      <c r="O56" s="342"/>
      <c r="P56" s="339"/>
      <c r="Q56" s="335"/>
    </row>
    <row r="57" spans="1:17" ht="12.75">
      <c r="A57" s="294"/>
      <c r="B57" s="365"/>
      <c r="C57" s="297"/>
      <c r="D57" s="297"/>
      <c r="E57" s="342"/>
      <c r="F57" s="262"/>
      <c r="G57" s="297"/>
      <c r="H57" s="297"/>
      <c r="I57" s="297"/>
      <c r="J57" s="297"/>
      <c r="K57" s="155"/>
      <c r="L57" s="297"/>
      <c r="M57" s="297"/>
      <c r="N57" s="297"/>
      <c r="O57" s="297"/>
      <c r="P57" s="338"/>
      <c r="Q57" s="334"/>
    </row>
    <row r="58" spans="1:17" ht="12.75">
      <c r="A58" s="349"/>
      <c r="B58" s="347"/>
      <c r="C58" s="342"/>
      <c r="D58" s="342"/>
      <c r="E58" s="342"/>
      <c r="F58" s="259"/>
      <c r="G58" s="342"/>
      <c r="H58" s="342"/>
      <c r="I58" s="342"/>
      <c r="J58" s="342"/>
      <c r="K58" s="137"/>
      <c r="L58" s="342"/>
      <c r="M58" s="342"/>
      <c r="N58" s="342"/>
      <c r="O58" s="342"/>
      <c r="P58" s="339"/>
      <c r="Q58" s="335"/>
    </row>
    <row r="59" spans="1:17" ht="12.75">
      <c r="A59" s="294"/>
      <c r="B59" s="346"/>
      <c r="C59" s="297"/>
      <c r="D59" s="297"/>
      <c r="E59" s="342"/>
      <c r="F59" s="262"/>
      <c r="G59" s="297"/>
      <c r="H59" s="297"/>
      <c r="I59" s="297"/>
      <c r="J59" s="297"/>
      <c r="K59" s="155"/>
      <c r="L59" s="297"/>
      <c r="M59" s="297"/>
      <c r="N59" s="297"/>
      <c r="O59" s="297"/>
      <c r="P59" s="338"/>
      <c r="Q59" s="334"/>
    </row>
    <row r="60" spans="1:17" ht="24.75" customHeight="1" thickBot="1">
      <c r="A60" s="66"/>
      <c r="B60" s="115" t="s">
        <v>21</v>
      </c>
      <c r="C60" s="326"/>
      <c r="D60" s="326"/>
      <c r="E60" s="327"/>
      <c r="F60" s="328"/>
      <c r="G60" s="329"/>
      <c r="H60" s="329">
        <f aca="true" t="shared" si="1" ref="H60:M60">SUM(G22)</f>
        <v>0</v>
      </c>
      <c r="I60" s="329">
        <f t="shared" si="1"/>
        <v>0</v>
      </c>
      <c r="J60" s="329">
        <f t="shared" si="1"/>
        <v>0</v>
      </c>
      <c r="K60" s="329">
        <f t="shared" si="1"/>
        <v>0</v>
      </c>
      <c r="L60" s="329">
        <f t="shared" si="1"/>
        <v>0</v>
      </c>
      <c r="M60" s="329">
        <f t="shared" si="1"/>
        <v>0</v>
      </c>
      <c r="N60" s="329">
        <f>SUM(N22)</f>
        <v>0</v>
      </c>
      <c r="O60" s="330">
        <f>SUM(H60:M60)</f>
        <v>0</v>
      </c>
      <c r="P60" s="331"/>
      <c r="Q60" s="332"/>
    </row>
    <row r="63" ht="12.75"/>
    <row r="64" ht="12.75"/>
  </sheetData>
  <sheetProtection/>
  <mergeCells count="16">
    <mergeCell ref="A10:F10"/>
    <mergeCell ref="L10:M10"/>
    <mergeCell ref="A11:F11"/>
    <mergeCell ref="A12:F12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  <mergeCell ref="G16:O17"/>
    <mergeCell ref="P16:Q17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34"/>
  <sheetViews>
    <sheetView view="pageBreakPreview" zoomScale="70" zoomScaleSheetLayoutView="70" zoomScalePageLayoutView="0" workbookViewId="0" topLeftCell="A31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3.28125" style="2" customWidth="1"/>
    <col min="8" max="8" width="11.7109375" style="2" customWidth="1"/>
    <col min="9" max="13" width="9.57421875" style="2" customWidth="1"/>
    <col min="14" max="14" width="15.140625" style="2" customWidth="1"/>
    <col min="15" max="15" width="14.0039062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263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101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107</v>
      </c>
      <c r="B16" s="12"/>
      <c r="C16" s="13"/>
      <c r="D16" s="13"/>
      <c r="E16" s="12"/>
      <c r="F16" s="14"/>
      <c r="G16" s="676" t="s">
        <v>5</v>
      </c>
      <c r="H16" s="677"/>
      <c r="I16" s="677"/>
      <c r="J16" s="677"/>
      <c r="K16" s="677"/>
      <c r="L16" s="677"/>
      <c r="M16" s="677"/>
      <c r="N16" s="677"/>
      <c r="O16" s="678"/>
      <c r="P16" s="676" t="s">
        <v>425</v>
      </c>
      <c r="Q16" s="678"/>
    </row>
    <row r="17" spans="1:17" ht="13.5" thickBot="1">
      <c r="A17" s="410" t="s">
        <v>279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159" t="s">
        <v>16</v>
      </c>
      <c r="B21" s="274" t="s">
        <v>17</v>
      </c>
      <c r="C21" s="65" t="s">
        <v>54</v>
      </c>
      <c r="D21" s="65" t="s">
        <v>55</v>
      </c>
      <c r="E21" s="65" t="s">
        <v>56</v>
      </c>
      <c r="F21" s="114" t="s">
        <v>34</v>
      </c>
      <c r="G21" s="114" t="s">
        <v>18</v>
      </c>
      <c r="H21" s="116" t="s">
        <v>19</v>
      </c>
      <c r="I21" s="116" t="s">
        <v>47</v>
      </c>
      <c r="J21" s="116" t="s">
        <v>48</v>
      </c>
      <c r="K21" s="116" t="s">
        <v>28</v>
      </c>
      <c r="L21" s="116" t="s">
        <v>29</v>
      </c>
      <c r="M21" s="116" t="s">
        <v>20</v>
      </c>
      <c r="N21" s="116" t="s">
        <v>30</v>
      </c>
      <c r="O21" s="160" t="s">
        <v>31</v>
      </c>
      <c r="P21" s="657"/>
      <c r="Q21" s="660"/>
    </row>
    <row r="22" spans="1:17" ht="27.75" customHeight="1">
      <c r="A22" s="523" t="s">
        <v>35</v>
      </c>
      <c r="B22" s="522" t="s">
        <v>122</v>
      </c>
      <c r="C22" s="520">
        <v>1</v>
      </c>
      <c r="D22" s="520">
        <v>1</v>
      </c>
      <c r="E22" s="520">
        <f>+C22/D22*100</f>
        <v>100</v>
      </c>
      <c r="F22" s="521"/>
      <c r="G22" s="520">
        <f>SUM(G23:G28)</f>
        <v>60000</v>
      </c>
      <c r="H22" s="520">
        <f aca="true" t="shared" si="0" ref="H22:M22">SUM(H23:H28)</f>
        <v>0</v>
      </c>
      <c r="I22" s="520">
        <f t="shared" si="0"/>
        <v>0</v>
      </c>
      <c r="J22" s="520">
        <f t="shared" si="0"/>
        <v>0</v>
      </c>
      <c r="K22" s="520">
        <f t="shared" si="0"/>
        <v>0</v>
      </c>
      <c r="L22" s="520">
        <f t="shared" si="0"/>
        <v>0</v>
      </c>
      <c r="M22" s="520">
        <f t="shared" si="0"/>
        <v>0</v>
      </c>
      <c r="N22" s="520">
        <f>G22</f>
        <v>60000</v>
      </c>
      <c r="O22" s="123">
        <v>0</v>
      </c>
      <c r="P22" s="528"/>
      <c r="Q22" s="306"/>
    </row>
    <row r="23" spans="1:17" s="207" customFormat="1" ht="12.75">
      <c r="A23" s="385"/>
      <c r="B23" s="387" t="s">
        <v>123</v>
      </c>
      <c r="C23" s="389"/>
      <c r="D23" s="389"/>
      <c r="E23" s="389"/>
      <c r="F23" s="514"/>
      <c r="G23" s="389">
        <v>60000</v>
      </c>
      <c r="H23" s="389">
        <v>0</v>
      </c>
      <c r="I23" s="389"/>
      <c r="J23" s="389"/>
      <c r="K23" s="389"/>
      <c r="L23" s="389"/>
      <c r="M23" s="389"/>
      <c r="N23" s="389"/>
      <c r="O23" s="155"/>
      <c r="P23" s="702" t="s">
        <v>276</v>
      </c>
      <c r="Q23" s="703"/>
    </row>
    <row r="24" spans="1:17" ht="12.75">
      <c r="A24" s="549"/>
      <c r="B24" s="387" t="s">
        <v>348</v>
      </c>
      <c r="C24" s="542"/>
      <c r="D24" s="542"/>
      <c r="E24" s="547"/>
      <c r="F24" s="545"/>
      <c r="G24" s="542"/>
      <c r="H24" s="542"/>
      <c r="I24" s="542"/>
      <c r="J24" s="542"/>
      <c r="K24" s="542"/>
      <c r="L24" s="542"/>
      <c r="M24" s="542"/>
      <c r="N24" s="542"/>
      <c r="O24" s="155"/>
      <c r="P24" s="692"/>
      <c r="Q24" s="672"/>
    </row>
    <row r="25" spans="1:17" ht="12.75">
      <c r="A25" s="549"/>
      <c r="B25" s="387" t="s">
        <v>294</v>
      </c>
      <c r="C25" s="542"/>
      <c r="D25" s="542"/>
      <c r="E25" s="547"/>
      <c r="F25" s="545"/>
      <c r="G25" s="542"/>
      <c r="H25" s="542"/>
      <c r="I25" s="542"/>
      <c r="J25" s="542"/>
      <c r="K25" s="542"/>
      <c r="L25" s="542"/>
      <c r="M25" s="542"/>
      <c r="N25" s="542"/>
      <c r="O25" s="155"/>
      <c r="P25" s="692"/>
      <c r="Q25" s="672"/>
    </row>
    <row r="26" spans="1:17" ht="12.75">
      <c r="A26" s="549"/>
      <c r="B26" s="387" t="s">
        <v>349</v>
      </c>
      <c r="C26" s="542"/>
      <c r="D26" s="542"/>
      <c r="E26" s="547"/>
      <c r="F26" s="545"/>
      <c r="G26" s="542"/>
      <c r="H26" s="542"/>
      <c r="I26" s="542"/>
      <c r="J26" s="542"/>
      <c r="K26" s="542"/>
      <c r="L26" s="542"/>
      <c r="M26" s="542"/>
      <c r="N26" s="542"/>
      <c r="O26" s="155"/>
      <c r="P26" s="692"/>
      <c r="Q26" s="672"/>
    </row>
    <row r="27" spans="1:17" ht="12.75">
      <c r="A27" s="549"/>
      <c r="B27" s="387" t="s">
        <v>330</v>
      </c>
      <c r="C27" s="542"/>
      <c r="D27" s="542"/>
      <c r="E27" s="547"/>
      <c r="F27" s="545"/>
      <c r="G27" s="544"/>
      <c r="H27" s="542"/>
      <c r="I27" s="542"/>
      <c r="J27" s="542"/>
      <c r="K27" s="542"/>
      <c r="L27" s="542"/>
      <c r="M27" s="542"/>
      <c r="N27" s="542"/>
      <c r="O27" s="155"/>
      <c r="P27" s="692"/>
      <c r="Q27" s="672"/>
    </row>
    <row r="28" spans="1:17" ht="13.5" thickBot="1">
      <c r="A28" s="550"/>
      <c r="B28" s="508" t="s">
        <v>331</v>
      </c>
      <c r="C28" s="543"/>
      <c r="D28" s="543"/>
      <c r="E28" s="548"/>
      <c r="F28" s="546"/>
      <c r="G28" s="543"/>
      <c r="H28" s="543"/>
      <c r="I28" s="543"/>
      <c r="J28" s="543"/>
      <c r="K28" s="543"/>
      <c r="L28" s="543"/>
      <c r="M28" s="543"/>
      <c r="N28" s="543"/>
      <c r="O28" s="374"/>
      <c r="P28" s="695"/>
      <c r="Q28" s="685"/>
    </row>
    <row r="29" spans="1:17" ht="77.25" thickBot="1">
      <c r="A29" s="35">
        <v>2</v>
      </c>
      <c r="B29" s="522" t="s">
        <v>463</v>
      </c>
      <c r="C29" s="520">
        <v>1</v>
      </c>
      <c r="D29" s="520">
        <v>1</v>
      </c>
      <c r="E29" s="520">
        <f>+C29/D29*100</f>
        <v>100</v>
      </c>
      <c r="F29" s="521"/>
      <c r="G29" s="520">
        <v>7143</v>
      </c>
      <c r="H29" s="520">
        <f aca="true" t="shared" si="1" ref="H29:M29">SUM(H31:H32)</f>
        <v>0</v>
      </c>
      <c r="I29" s="520">
        <f t="shared" si="1"/>
        <v>0</v>
      </c>
      <c r="J29" s="520">
        <f t="shared" si="1"/>
        <v>0</v>
      </c>
      <c r="K29" s="520">
        <f t="shared" si="1"/>
        <v>0</v>
      </c>
      <c r="L29" s="520">
        <f t="shared" si="1"/>
        <v>0</v>
      </c>
      <c r="M29" s="520">
        <f t="shared" si="1"/>
        <v>0</v>
      </c>
      <c r="N29" s="520">
        <f>G29</f>
        <v>7143</v>
      </c>
      <c r="O29" s="123">
        <v>0</v>
      </c>
      <c r="P29" s="41" t="s">
        <v>276</v>
      </c>
      <c r="Q29" s="29"/>
    </row>
    <row r="30" spans="1:17" ht="13.5" customHeight="1" thickBot="1">
      <c r="A30" s="33"/>
      <c r="B30" s="522"/>
      <c r="C30" s="520"/>
      <c r="D30" s="520"/>
      <c r="E30" s="520"/>
      <c r="F30" s="521"/>
      <c r="G30" s="653">
        <f>G29</f>
        <v>7143</v>
      </c>
      <c r="H30" s="520"/>
      <c r="I30" s="520"/>
      <c r="J30" s="520"/>
      <c r="K30" s="520"/>
      <c r="L30" s="520"/>
      <c r="M30" s="520"/>
      <c r="N30" s="653">
        <f>N29</f>
        <v>7143</v>
      </c>
      <c r="O30" s="123"/>
      <c r="P30" s="41"/>
      <c r="Q30" s="29"/>
    </row>
    <row r="31" spans="1:17" ht="77.25" thickBot="1">
      <c r="A31" s="35">
        <v>3</v>
      </c>
      <c r="B31" s="522" t="s">
        <v>464</v>
      </c>
      <c r="C31" s="520">
        <v>1</v>
      </c>
      <c r="D31" s="520">
        <v>1</v>
      </c>
      <c r="E31" s="520">
        <f>+C31/D31*100</f>
        <v>100</v>
      </c>
      <c r="F31" s="521"/>
      <c r="G31" s="520">
        <v>17220</v>
      </c>
      <c r="H31" s="520">
        <f aca="true" t="shared" si="2" ref="H31:M31">SUM(H32:H32)</f>
        <v>0</v>
      </c>
      <c r="I31" s="520">
        <f t="shared" si="2"/>
        <v>0</v>
      </c>
      <c r="J31" s="520">
        <f t="shared" si="2"/>
        <v>0</v>
      </c>
      <c r="K31" s="520">
        <f t="shared" si="2"/>
        <v>0</v>
      </c>
      <c r="L31" s="520">
        <f t="shared" si="2"/>
        <v>0</v>
      </c>
      <c r="M31" s="520">
        <f t="shared" si="2"/>
        <v>0</v>
      </c>
      <c r="N31" s="520">
        <f>G31</f>
        <v>17220</v>
      </c>
      <c r="O31" s="123">
        <v>0</v>
      </c>
      <c r="P31" s="42" t="s">
        <v>276</v>
      </c>
      <c r="Q31" s="29"/>
    </row>
    <row r="32" spans="1:17" ht="12.75">
      <c r="A32" s="33"/>
      <c r="B32" s="26"/>
      <c r="C32" s="141"/>
      <c r="D32" s="141"/>
      <c r="E32" s="135"/>
      <c r="F32" s="194"/>
      <c r="G32" s="145">
        <f>G31</f>
        <v>17220</v>
      </c>
      <c r="H32" s="145"/>
      <c r="I32" s="145"/>
      <c r="J32" s="145"/>
      <c r="K32" s="145"/>
      <c r="L32" s="145"/>
      <c r="M32" s="145"/>
      <c r="N32" s="653">
        <f>N31</f>
        <v>17220</v>
      </c>
      <c r="O32" s="146"/>
      <c r="P32" s="42"/>
      <c r="Q32" s="29"/>
    </row>
    <row r="33" spans="1:17" ht="13.5" thickBot="1">
      <c r="A33" s="37"/>
      <c r="B33" s="63"/>
      <c r="C33" s="121"/>
      <c r="D33" s="121"/>
      <c r="E33" s="135"/>
      <c r="F33" s="195"/>
      <c r="G33" s="124"/>
      <c r="H33" s="124"/>
      <c r="I33" s="124"/>
      <c r="J33" s="124"/>
      <c r="K33" s="124"/>
      <c r="L33" s="124"/>
      <c r="M33" s="124"/>
      <c r="N33" s="124"/>
      <c r="O33" s="125"/>
      <c r="P33" s="60"/>
      <c r="Q33" s="61"/>
    </row>
    <row r="34" spans="1:17" ht="24.75" customHeight="1" thickBot="1">
      <c r="A34" s="32"/>
      <c r="B34" s="43" t="s">
        <v>21</v>
      </c>
      <c r="C34" s="197"/>
      <c r="D34" s="197"/>
      <c r="E34" s="198"/>
      <c r="F34" s="199"/>
      <c r="G34" s="200">
        <f>G32+G30+G23</f>
        <v>84363</v>
      </c>
      <c r="H34" s="200">
        <f aca="true" t="shared" si="3" ref="H34:O34">SUM(H22)</f>
        <v>0</v>
      </c>
      <c r="I34" s="200">
        <f t="shared" si="3"/>
        <v>0</v>
      </c>
      <c r="J34" s="200">
        <f t="shared" si="3"/>
        <v>0</v>
      </c>
      <c r="K34" s="200">
        <f t="shared" si="3"/>
        <v>0</v>
      </c>
      <c r="L34" s="200">
        <f t="shared" si="3"/>
        <v>0</v>
      </c>
      <c r="M34" s="200">
        <f t="shared" si="3"/>
        <v>0</v>
      </c>
      <c r="N34" s="200">
        <f t="shared" si="3"/>
        <v>60000</v>
      </c>
      <c r="O34" s="200">
        <f t="shared" si="3"/>
        <v>0</v>
      </c>
      <c r="P34" s="46"/>
      <c r="Q34" s="47"/>
    </row>
    <row r="37" ht="12.75"/>
    <row r="38" ht="12.75"/>
  </sheetData>
  <sheetProtection/>
  <mergeCells count="18">
    <mergeCell ref="A4:Q4"/>
    <mergeCell ref="A5:Q5"/>
    <mergeCell ref="E6:K6"/>
    <mergeCell ref="P6:Q6"/>
    <mergeCell ref="G15:O15"/>
    <mergeCell ref="P15:Q15"/>
    <mergeCell ref="G16:O17"/>
    <mergeCell ref="P16:Q17"/>
    <mergeCell ref="A10:F10"/>
    <mergeCell ref="L10:M10"/>
    <mergeCell ref="A11:F11"/>
    <mergeCell ref="A12:F12"/>
    <mergeCell ref="P23:P28"/>
    <mergeCell ref="Q23:Q28"/>
    <mergeCell ref="A19:F20"/>
    <mergeCell ref="G19:O19"/>
    <mergeCell ref="P19:P21"/>
    <mergeCell ref="Q19:Q21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="70" zoomScaleSheetLayoutView="70" zoomScalePageLayoutView="0" workbookViewId="0" topLeftCell="A28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2.421875" style="2" bestFit="1" customWidth="1"/>
    <col min="8" max="8" width="12.00390625" style="2" customWidth="1"/>
    <col min="9" max="13" width="9.57421875" style="2" customWidth="1"/>
    <col min="14" max="14" width="15.140625" style="2" customWidth="1"/>
    <col min="15" max="15" width="12.421875" style="2" bestFit="1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264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101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124</v>
      </c>
      <c r="B16" s="12"/>
      <c r="C16" s="13"/>
      <c r="D16" s="13"/>
      <c r="E16" s="12"/>
      <c r="F16" s="14"/>
      <c r="G16" s="676" t="s">
        <v>9</v>
      </c>
      <c r="H16" s="677"/>
      <c r="I16" s="677"/>
      <c r="J16" s="677"/>
      <c r="K16" s="677"/>
      <c r="L16" s="677"/>
      <c r="M16" s="677"/>
      <c r="N16" s="677"/>
      <c r="O16" s="678"/>
      <c r="P16" s="676" t="s">
        <v>431</v>
      </c>
      <c r="Q16" s="678"/>
    </row>
    <row r="17" spans="1:17" ht="13.5" thickBot="1">
      <c r="A17" s="15" t="s">
        <v>125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159" t="s">
        <v>16</v>
      </c>
      <c r="B21" s="274" t="s">
        <v>17</v>
      </c>
      <c r="C21" s="65" t="s">
        <v>54</v>
      </c>
      <c r="D21" s="65" t="s">
        <v>55</v>
      </c>
      <c r="E21" s="65" t="s">
        <v>56</v>
      </c>
      <c r="F21" s="114" t="s">
        <v>34</v>
      </c>
      <c r="G21" s="114" t="s">
        <v>18</v>
      </c>
      <c r="H21" s="116" t="s">
        <v>19</v>
      </c>
      <c r="I21" s="116" t="s">
        <v>47</v>
      </c>
      <c r="J21" s="116" t="s">
        <v>48</v>
      </c>
      <c r="K21" s="116" t="s">
        <v>28</v>
      </c>
      <c r="L21" s="116" t="s">
        <v>29</v>
      </c>
      <c r="M21" s="116" t="s">
        <v>20</v>
      </c>
      <c r="N21" s="116" t="s">
        <v>30</v>
      </c>
      <c r="O21" s="160" t="s">
        <v>31</v>
      </c>
      <c r="P21" s="657"/>
      <c r="Q21" s="660"/>
    </row>
    <row r="22" spans="1:17" ht="27.75" customHeight="1">
      <c r="A22" s="523" t="s">
        <v>35</v>
      </c>
      <c r="B22" s="522" t="s">
        <v>126</v>
      </c>
      <c r="C22" s="520">
        <v>3</v>
      </c>
      <c r="D22" s="520">
        <v>3</v>
      </c>
      <c r="E22" s="520">
        <f>+D22/C22*100</f>
        <v>100</v>
      </c>
      <c r="F22" s="521">
        <v>100</v>
      </c>
      <c r="G22" s="520">
        <f>G23</f>
        <v>13000</v>
      </c>
      <c r="H22" s="520">
        <f aca="true" t="shared" si="0" ref="H22:M22">SUM(H23:H26)</f>
        <v>0</v>
      </c>
      <c r="I22" s="520">
        <f t="shared" si="0"/>
        <v>0</v>
      </c>
      <c r="J22" s="520">
        <f t="shared" si="0"/>
        <v>0</v>
      </c>
      <c r="K22" s="520">
        <f t="shared" si="0"/>
        <v>0</v>
      </c>
      <c r="L22" s="520">
        <f t="shared" si="0"/>
        <v>0</v>
      </c>
      <c r="M22" s="520">
        <f t="shared" si="0"/>
        <v>0</v>
      </c>
      <c r="N22" s="520">
        <f>G22</f>
        <v>13000</v>
      </c>
      <c r="O22" s="520"/>
      <c r="P22" s="528"/>
      <c r="Q22" s="306"/>
    </row>
    <row r="23" spans="1:17" s="207" customFormat="1" ht="76.5" customHeight="1">
      <c r="A23" s="385"/>
      <c r="B23" s="551" t="s">
        <v>430</v>
      </c>
      <c r="C23" s="389"/>
      <c r="D23" s="389"/>
      <c r="E23" s="389"/>
      <c r="F23" s="514"/>
      <c r="G23" s="389">
        <v>13000</v>
      </c>
      <c r="H23" s="389"/>
      <c r="I23" s="389"/>
      <c r="J23" s="389"/>
      <c r="K23" s="389"/>
      <c r="L23" s="389"/>
      <c r="M23" s="389"/>
      <c r="N23" s="389"/>
      <c r="O23" s="389"/>
      <c r="P23" s="753" t="s">
        <v>276</v>
      </c>
      <c r="Q23" s="747" t="s">
        <v>8</v>
      </c>
    </row>
    <row r="24" spans="1:17" s="207" customFormat="1" ht="12.75">
      <c r="A24" s="385"/>
      <c r="B24" s="387"/>
      <c r="C24" s="389"/>
      <c r="D24" s="389"/>
      <c r="E24" s="389"/>
      <c r="F24" s="514"/>
      <c r="G24" s="389"/>
      <c r="H24" s="389"/>
      <c r="I24" s="389"/>
      <c r="J24" s="389"/>
      <c r="K24" s="389"/>
      <c r="L24" s="389"/>
      <c r="M24" s="389"/>
      <c r="N24" s="389"/>
      <c r="O24" s="389"/>
      <c r="P24" s="753"/>
      <c r="Q24" s="747"/>
    </row>
    <row r="25" spans="1:17" s="207" customFormat="1" ht="12.75">
      <c r="A25" s="385"/>
      <c r="B25" s="387"/>
      <c r="C25" s="389"/>
      <c r="D25" s="389"/>
      <c r="E25" s="389"/>
      <c r="F25" s="514"/>
      <c r="G25" s="389"/>
      <c r="H25" s="389"/>
      <c r="I25" s="389"/>
      <c r="J25" s="389"/>
      <c r="K25" s="389"/>
      <c r="L25" s="389"/>
      <c r="M25" s="389"/>
      <c r="N25" s="389"/>
      <c r="O25" s="389"/>
      <c r="P25" s="753"/>
      <c r="Q25" s="747"/>
    </row>
    <row r="26" spans="1:17" s="207" customFormat="1" ht="13.5" thickBot="1">
      <c r="A26" s="506"/>
      <c r="B26" s="508" t="s">
        <v>311</v>
      </c>
      <c r="C26" s="512"/>
      <c r="D26" s="512"/>
      <c r="E26" s="512"/>
      <c r="F26" s="515"/>
      <c r="G26" s="512"/>
      <c r="H26" s="512"/>
      <c r="I26" s="512"/>
      <c r="J26" s="512"/>
      <c r="K26" s="512"/>
      <c r="L26" s="512"/>
      <c r="M26" s="512"/>
      <c r="N26" s="512"/>
      <c r="O26" s="512"/>
      <c r="P26" s="754"/>
      <c r="Q26" s="748"/>
    </row>
    <row r="27" spans="1:17" ht="25.5">
      <c r="A27" s="470" t="s">
        <v>39</v>
      </c>
      <c r="B27" s="36" t="s">
        <v>127</v>
      </c>
      <c r="C27" s="134">
        <v>0</v>
      </c>
      <c r="D27" s="134">
        <v>0</v>
      </c>
      <c r="E27" s="135">
        <v>100</v>
      </c>
      <c r="F27" s="193"/>
      <c r="G27" s="138">
        <f>SUM(G28)</f>
        <v>5000</v>
      </c>
      <c r="H27" s="138">
        <f aca="true" t="shared" si="1" ref="H27:M29">SUM(H28)</f>
        <v>0</v>
      </c>
      <c r="I27" s="138">
        <f t="shared" si="1"/>
        <v>0</v>
      </c>
      <c r="J27" s="138">
        <f t="shared" si="1"/>
        <v>0</v>
      </c>
      <c r="K27" s="138">
        <f t="shared" si="1"/>
        <v>0</v>
      </c>
      <c r="L27" s="138">
        <f t="shared" si="1"/>
        <v>0</v>
      </c>
      <c r="M27" s="138">
        <f t="shared" si="1"/>
        <v>0</v>
      </c>
      <c r="N27" s="520">
        <f>G27</f>
        <v>5000</v>
      </c>
      <c r="O27" s="139"/>
      <c r="P27" s="55"/>
      <c r="Q27" s="56"/>
    </row>
    <row r="28" spans="1:17" ht="77.25" thickBot="1">
      <c r="A28" s="87" t="s">
        <v>40</v>
      </c>
      <c r="B28" s="88" t="s">
        <v>6</v>
      </c>
      <c r="C28" s="267">
        <v>0</v>
      </c>
      <c r="D28" s="267">
        <v>0</v>
      </c>
      <c r="E28" s="216">
        <f>E27</f>
        <v>100</v>
      </c>
      <c r="F28" s="269"/>
      <c r="G28" s="270">
        <v>5000</v>
      </c>
      <c r="H28" s="270"/>
      <c r="I28" s="270"/>
      <c r="J28" s="270"/>
      <c r="K28" s="270"/>
      <c r="L28" s="270"/>
      <c r="M28" s="270"/>
      <c r="N28" s="270"/>
      <c r="O28" s="271"/>
      <c r="P28" s="376" t="s">
        <v>276</v>
      </c>
      <c r="Q28" s="93" t="s">
        <v>7</v>
      </c>
    </row>
    <row r="29" spans="1:17" ht="25.5">
      <c r="A29" s="470">
        <v>3</v>
      </c>
      <c r="B29" s="36" t="s">
        <v>465</v>
      </c>
      <c r="C29" s="134">
        <v>0</v>
      </c>
      <c r="D29" s="134">
        <v>0</v>
      </c>
      <c r="E29" s="135">
        <v>100</v>
      </c>
      <c r="F29" s="193"/>
      <c r="G29" s="138">
        <f>SUM(G30)</f>
        <v>140000</v>
      </c>
      <c r="H29" s="138">
        <f t="shared" si="1"/>
        <v>0</v>
      </c>
      <c r="I29" s="138">
        <f t="shared" si="1"/>
        <v>0</v>
      </c>
      <c r="J29" s="138">
        <f t="shared" si="1"/>
        <v>0</v>
      </c>
      <c r="K29" s="138">
        <f t="shared" si="1"/>
        <v>0</v>
      </c>
      <c r="L29" s="138">
        <f t="shared" si="1"/>
        <v>0</v>
      </c>
      <c r="M29" s="138">
        <f t="shared" si="1"/>
        <v>0</v>
      </c>
      <c r="N29" s="520">
        <f>G29</f>
        <v>140000</v>
      </c>
      <c r="O29" s="139"/>
      <c r="P29" s="55"/>
      <c r="Q29" s="56"/>
    </row>
    <row r="30" spans="1:17" ht="77.25" thickBot="1">
      <c r="A30" s="87" t="s">
        <v>42</v>
      </c>
      <c r="B30" s="88" t="str">
        <f>B29</f>
        <v>PAGO DE CONVENIOS O CONTRATOS DE SUMINISTRO DE ENERGÍA ELÉCTRICA PARA EL SERVICIO DE ALUMBRADO </v>
      </c>
      <c r="C30" s="267">
        <v>0</v>
      </c>
      <c r="D30" s="267">
        <v>0</v>
      </c>
      <c r="E30" s="216">
        <f>E29</f>
        <v>100</v>
      </c>
      <c r="F30" s="269"/>
      <c r="G30" s="270">
        <v>140000</v>
      </c>
      <c r="H30" s="270"/>
      <c r="I30" s="270"/>
      <c r="J30" s="270"/>
      <c r="K30" s="270"/>
      <c r="L30" s="270"/>
      <c r="M30" s="270"/>
      <c r="N30" s="270"/>
      <c r="O30" s="271"/>
      <c r="P30" s="376" t="s">
        <v>276</v>
      </c>
      <c r="Q30" s="93"/>
    </row>
    <row r="31" spans="1:17" ht="12.75">
      <c r="A31" s="34"/>
      <c r="B31" s="23"/>
      <c r="C31" s="127"/>
      <c r="D31" s="127"/>
      <c r="E31" s="128"/>
      <c r="F31" s="196"/>
      <c r="G31" s="131"/>
      <c r="H31" s="131"/>
      <c r="I31" s="131"/>
      <c r="J31" s="131"/>
      <c r="K31" s="131"/>
      <c r="L31" s="131"/>
      <c r="M31" s="131"/>
      <c r="N31" s="131"/>
      <c r="O31" s="132"/>
      <c r="P31" s="41"/>
      <c r="Q31" s="30"/>
    </row>
    <row r="32" spans="1:17" ht="12.75">
      <c r="A32" s="34"/>
      <c r="B32" s="23"/>
      <c r="C32" s="127"/>
      <c r="D32" s="127"/>
      <c r="E32" s="128"/>
      <c r="F32" s="196"/>
      <c r="G32" s="131"/>
      <c r="H32" s="131"/>
      <c r="I32" s="131"/>
      <c r="J32" s="131"/>
      <c r="K32" s="131"/>
      <c r="L32" s="131"/>
      <c r="M32" s="131"/>
      <c r="N32" s="131"/>
      <c r="O32" s="132"/>
      <c r="P32" s="41"/>
      <c r="Q32" s="30"/>
    </row>
    <row r="33" spans="1:17" ht="12.75">
      <c r="A33" s="34"/>
      <c r="B33" s="23"/>
      <c r="C33" s="127"/>
      <c r="D33" s="127"/>
      <c r="E33" s="128"/>
      <c r="F33" s="196"/>
      <c r="G33" s="131"/>
      <c r="H33" s="131"/>
      <c r="I33" s="131"/>
      <c r="J33" s="131"/>
      <c r="K33" s="131"/>
      <c r="L33" s="131"/>
      <c r="M33" s="131"/>
      <c r="N33" s="131"/>
      <c r="O33" s="132"/>
      <c r="P33" s="41"/>
      <c r="Q33" s="30"/>
    </row>
    <row r="34" spans="1:17" ht="13.5" thickBot="1">
      <c r="A34" s="34"/>
      <c r="B34" s="23"/>
      <c r="C34" s="127"/>
      <c r="D34" s="127"/>
      <c r="E34" s="128"/>
      <c r="F34" s="196"/>
      <c r="G34" s="131"/>
      <c r="H34" s="131"/>
      <c r="I34" s="131"/>
      <c r="J34" s="131"/>
      <c r="K34" s="131"/>
      <c r="L34" s="131"/>
      <c r="M34" s="131"/>
      <c r="N34" s="131"/>
      <c r="O34" s="132"/>
      <c r="P34" s="41"/>
      <c r="Q34" s="30"/>
    </row>
    <row r="35" spans="1:17" ht="24.75" customHeight="1" thickBot="1">
      <c r="A35" s="32"/>
      <c r="B35" s="43" t="s">
        <v>21</v>
      </c>
      <c r="C35" s="197"/>
      <c r="D35" s="197"/>
      <c r="E35" s="198"/>
      <c r="F35" s="199"/>
      <c r="G35" s="200">
        <f>G30+G28+G23+G26</f>
        <v>158000</v>
      </c>
      <c r="H35" s="200">
        <f aca="true" t="shared" si="2" ref="H35:M35">SUM(H22,H27)</f>
        <v>0</v>
      </c>
      <c r="I35" s="200">
        <f t="shared" si="2"/>
        <v>0</v>
      </c>
      <c r="J35" s="200">
        <f t="shared" si="2"/>
        <v>0</v>
      </c>
      <c r="K35" s="200">
        <f t="shared" si="2"/>
        <v>0</v>
      </c>
      <c r="L35" s="200">
        <f t="shared" si="2"/>
        <v>0</v>
      </c>
      <c r="M35" s="200">
        <f t="shared" si="2"/>
        <v>0</v>
      </c>
      <c r="N35" s="200">
        <f>+N22+N27</f>
        <v>18000</v>
      </c>
      <c r="O35" s="201">
        <f>SUM(G35:M35)</f>
        <v>158000</v>
      </c>
      <c r="P35" s="46"/>
      <c r="Q35" s="47"/>
    </row>
    <row r="38" ht="12.75"/>
    <row r="39" ht="12.75"/>
  </sheetData>
  <sheetProtection/>
  <mergeCells count="18">
    <mergeCell ref="P23:P26"/>
    <mergeCell ref="Q23:Q26"/>
    <mergeCell ref="A10:F10"/>
    <mergeCell ref="L10:M10"/>
    <mergeCell ref="A11:F11"/>
    <mergeCell ref="A12:F12"/>
    <mergeCell ref="G16:O17"/>
    <mergeCell ref="P16:Q17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Q66"/>
  <sheetViews>
    <sheetView view="pageBreakPreview" zoomScale="70" zoomScaleSheetLayoutView="70" zoomScalePageLayoutView="0" workbookViewId="0" topLeftCell="A32">
      <selection activeCell="B13" sqref="B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3.28125" style="2" customWidth="1"/>
    <col min="8" max="12" width="9.57421875" style="2" customWidth="1"/>
    <col min="13" max="13" width="11.421875" style="2" customWidth="1"/>
    <col min="14" max="14" width="15.140625" style="2" customWidth="1"/>
    <col min="15" max="15" width="13.14062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265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129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9.5" customHeight="1">
      <c r="A16" s="11" t="s">
        <v>130</v>
      </c>
      <c r="B16" s="12"/>
      <c r="C16" s="13"/>
      <c r="D16" s="13"/>
      <c r="E16" s="12"/>
      <c r="F16" s="14"/>
      <c r="G16" s="676" t="s">
        <v>280</v>
      </c>
      <c r="H16" s="677"/>
      <c r="I16" s="677"/>
      <c r="J16" s="677"/>
      <c r="K16" s="677"/>
      <c r="L16" s="677"/>
      <c r="M16" s="677"/>
      <c r="N16" s="677"/>
      <c r="O16" s="678"/>
      <c r="P16" s="676" t="s">
        <v>423</v>
      </c>
      <c r="Q16" s="678"/>
    </row>
    <row r="17" spans="1:17" ht="25.5" customHeight="1" thickBot="1">
      <c r="A17" s="15" t="s">
        <v>131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272" t="s">
        <v>17</v>
      </c>
      <c r="C21" s="273" t="s">
        <v>54</v>
      </c>
      <c r="D21" s="273" t="s">
        <v>55</v>
      </c>
      <c r="E21" s="273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160" t="s">
        <v>31</v>
      </c>
      <c r="P21" s="658"/>
      <c r="Q21" s="661"/>
    </row>
    <row r="22" spans="1:17" ht="27.75" customHeight="1">
      <c r="A22" s="505" t="s">
        <v>35</v>
      </c>
      <c r="B22" s="507" t="s">
        <v>132</v>
      </c>
      <c r="C22" s="511">
        <v>15</v>
      </c>
      <c r="D22" s="511">
        <v>0</v>
      </c>
      <c r="E22" s="511">
        <f>+D22/C22*100</f>
        <v>0</v>
      </c>
      <c r="F22" s="513">
        <v>0</v>
      </c>
      <c r="G22" s="511">
        <f>SUM(G23:G24)</f>
        <v>87350</v>
      </c>
      <c r="H22" s="511">
        <f aca="true" t="shared" si="0" ref="H22:M22">SUM(H23:H24)</f>
        <v>0</v>
      </c>
      <c r="I22" s="511">
        <f t="shared" si="0"/>
        <v>0</v>
      </c>
      <c r="J22" s="511">
        <f t="shared" si="0"/>
        <v>0</v>
      </c>
      <c r="K22" s="511">
        <f t="shared" si="0"/>
        <v>0</v>
      </c>
      <c r="L22" s="498">
        <f t="shared" si="0"/>
        <v>0</v>
      </c>
      <c r="M22" s="504">
        <f t="shared" si="0"/>
        <v>0</v>
      </c>
      <c r="N22" s="498">
        <f>G22</f>
        <v>87350</v>
      </c>
      <c r="O22" s="498">
        <v>0</v>
      </c>
      <c r="P22" s="464"/>
      <c r="Q22" s="86"/>
    </row>
    <row r="23" spans="1:17" ht="27.75" customHeight="1">
      <c r="A23" s="557"/>
      <c r="B23" s="387"/>
      <c r="C23" s="389"/>
      <c r="D23" s="389"/>
      <c r="E23" s="389"/>
      <c r="F23" s="514"/>
      <c r="G23" s="389">
        <v>87350</v>
      </c>
      <c r="H23" s="389"/>
      <c r="I23" s="389"/>
      <c r="J23" s="389"/>
      <c r="K23" s="389"/>
      <c r="L23" s="509"/>
      <c r="M23" s="518"/>
      <c r="N23" s="155"/>
      <c r="O23" s="155"/>
      <c r="P23" s="757" t="s">
        <v>10</v>
      </c>
      <c r="Q23" s="759"/>
    </row>
    <row r="24" spans="1:17" ht="13.5" thickBot="1">
      <c r="A24" s="555"/>
      <c r="B24" s="556"/>
      <c r="C24" s="552">
        <v>0</v>
      </c>
      <c r="D24" s="552"/>
      <c r="E24" s="554"/>
      <c r="F24" s="553"/>
      <c r="G24" s="552"/>
      <c r="H24" s="552"/>
      <c r="I24" s="552"/>
      <c r="J24" s="552"/>
      <c r="K24" s="552"/>
      <c r="L24" s="220"/>
      <c r="M24" s="222"/>
      <c r="N24" s="220"/>
      <c r="O24" s="220"/>
      <c r="P24" s="758"/>
      <c r="Q24" s="760"/>
    </row>
    <row r="25" spans="1:17" ht="25.5">
      <c r="A25" s="79" t="s">
        <v>39</v>
      </c>
      <c r="B25" s="80" t="s">
        <v>133</v>
      </c>
      <c r="C25" s="164">
        <v>15</v>
      </c>
      <c r="D25" s="164">
        <v>17</v>
      </c>
      <c r="E25" s="165">
        <f>+D25/C25*100</f>
        <v>113.33333333333333</v>
      </c>
      <c r="F25" s="213">
        <v>100</v>
      </c>
      <c r="G25" s="167">
        <f>SUM(G26)</f>
        <v>5000</v>
      </c>
      <c r="H25" s="167">
        <f aca="true" t="shared" si="1" ref="H25:M25">SUM(H26)</f>
        <v>0</v>
      </c>
      <c r="I25" s="167">
        <f t="shared" si="1"/>
        <v>0</v>
      </c>
      <c r="J25" s="167">
        <f t="shared" si="1"/>
        <v>0</v>
      </c>
      <c r="K25" s="167">
        <f t="shared" si="1"/>
        <v>0</v>
      </c>
      <c r="L25" s="167">
        <f t="shared" si="1"/>
        <v>0</v>
      </c>
      <c r="M25" s="167">
        <f t="shared" si="1"/>
        <v>0</v>
      </c>
      <c r="N25" s="167">
        <f>G25</f>
        <v>5000</v>
      </c>
      <c r="O25" s="498">
        <v>0</v>
      </c>
      <c r="P25" s="85"/>
      <c r="Q25" s="86"/>
    </row>
    <row r="26" spans="1:17" ht="77.25" thickBot="1">
      <c r="A26" s="87" t="s">
        <v>40</v>
      </c>
      <c r="B26" s="88" t="s">
        <v>229</v>
      </c>
      <c r="C26" s="267">
        <v>4</v>
      </c>
      <c r="D26" s="267"/>
      <c r="E26" s="216"/>
      <c r="F26" s="269"/>
      <c r="G26" s="270">
        <v>5000</v>
      </c>
      <c r="H26" s="270"/>
      <c r="I26" s="270"/>
      <c r="J26" s="270"/>
      <c r="K26" s="270"/>
      <c r="L26" s="270"/>
      <c r="M26" s="270"/>
      <c r="N26" s="270"/>
      <c r="O26" s="271">
        <v>0</v>
      </c>
      <c r="P26" s="376" t="s">
        <v>10</v>
      </c>
      <c r="Q26" s="93" t="s">
        <v>134</v>
      </c>
    </row>
    <row r="27" spans="1:17" ht="12.75">
      <c r="A27" s="33"/>
      <c r="B27" s="26"/>
      <c r="C27" s="141"/>
      <c r="D27" s="141"/>
      <c r="E27" s="135"/>
      <c r="F27" s="194"/>
      <c r="G27" s="145"/>
      <c r="H27" s="145"/>
      <c r="I27" s="145"/>
      <c r="J27" s="145"/>
      <c r="K27" s="145"/>
      <c r="L27" s="145"/>
      <c r="M27" s="145"/>
      <c r="N27" s="145"/>
      <c r="O27" s="146"/>
      <c r="P27" s="41"/>
      <c r="Q27" s="29"/>
    </row>
    <row r="28" spans="1:17" ht="12.75">
      <c r="A28" s="33"/>
      <c r="B28" s="26"/>
      <c r="C28" s="141"/>
      <c r="D28" s="141"/>
      <c r="E28" s="135"/>
      <c r="F28" s="194"/>
      <c r="G28" s="145"/>
      <c r="H28" s="145"/>
      <c r="I28" s="145"/>
      <c r="J28" s="145"/>
      <c r="K28" s="145"/>
      <c r="L28" s="145"/>
      <c r="M28" s="145"/>
      <c r="N28" s="145"/>
      <c r="O28" s="146"/>
      <c r="P28" s="42"/>
      <c r="Q28" s="29"/>
    </row>
    <row r="29" spans="1:17" ht="12.75">
      <c r="A29" s="33"/>
      <c r="B29" s="26"/>
      <c r="C29" s="141"/>
      <c r="D29" s="141"/>
      <c r="E29" s="135"/>
      <c r="F29" s="194"/>
      <c r="G29" s="145"/>
      <c r="H29" s="145"/>
      <c r="I29" s="145"/>
      <c r="J29" s="145"/>
      <c r="K29" s="145"/>
      <c r="L29" s="145"/>
      <c r="M29" s="145"/>
      <c r="N29" s="145"/>
      <c r="O29" s="146"/>
      <c r="P29" s="42"/>
      <c r="Q29" s="29"/>
    </row>
    <row r="30" spans="1:17" ht="12.75">
      <c r="A30" s="33"/>
      <c r="B30" s="26"/>
      <c r="C30" s="141"/>
      <c r="D30" s="141"/>
      <c r="E30" s="135"/>
      <c r="F30" s="194"/>
      <c r="G30" s="145"/>
      <c r="H30" s="145"/>
      <c r="I30" s="145"/>
      <c r="J30" s="145"/>
      <c r="K30" s="145"/>
      <c r="L30" s="145"/>
      <c r="M30" s="145"/>
      <c r="N30" s="145"/>
      <c r="O30" s="146"/>
      <c r="P30" s="42"/>
      <c r="Q30" s="29"/>
    </row>
    <row r="31" spans="1:17" ht="12.75">
      <c r="A31" s="33"/>
      <c r="B31" s="26"/>
      <c r="C31" s="141"/>
      <c r="D31" s="141"/>
      <c r="E31" s="135"/>
      <c r="F31" s="194"/>
      <c r="G31" s="145"/>
      <c r="H31" s="145"/>
      <c r="I31" s="145"/>
      <c r="J31" s="145"/>
      <c r="K31" s="145"/>
      <c r="L31" s="145"/>
      <c r="M31" s="145"/>
      <c r="N31" s="145"/>
      <c r="O31" s="146"/>
      <c r="P31" s="42"/>
      <c r="Q31" s="29"/>
    </row>
    <row r="32" spans="1:17" ht="12.75">
      <c r="A32" s="33"/>
      <c r="B32" s="26"/>
      <c r="C32" s="141"/>
      <c r="D32" s="141"/>
      <c r="E32" s="135"/>
      <c r="F32" s="194"/>
      <c r="G32" s="145"/>
      <c r="H32" s="145"/>
      <c r="I32" s="145"/>
      <c r="J32" s="145"/>
      <c r="K32" s="145"/>
      <c r="L32" s="145"/>
      <c r="M32" s="145"/>
      <c r="N32" s="145"/>
      <c r="O32" s="146"/>
      <c r="P32" s="42"/>
      <c r="Q32" s="29"/>
    </row>
    <row r="33" spans="1:17" ht="12.75">
      <c r="A33" s="33"/>
      <c r="B33" s="26"/>
      <c r="C33" s="141"/>
      <c r="D33" s="141"/>
      <c r="E33" s="135"/>
      <c r="F33" s="194"/>
      <c r="G33" s="145"/>
      <c r="H33" s="145"/>
      <c r="I33" s="145"/>
      <c r="J33" s="145"/>
      <c r="K33" s="145"/>
      <c r="L33" s="145"/>
      <c r="M33" s="145"/>
      <c r="N33" s="145"/>
      <c r="O33" s="146"/>
      <c r="P33" s="42"/>
      <c r="Q33" s="29"/>
    </row>
    <row r="34" spans="1:17" ht="12.75">
      <c r="A34" s="33"/>
      <c r="B34" s="26"/>
      <c r="C34" s="141"/>
      <c r="D34" s="141"/>
      <c r="E34" s="135"/>
      <c r="F34" s="194"/>
      <c r="G34" s="145"/>
      <c r="H34" s="145"/>
      <c r="I34" s="145"/>
      <c r="J34" s="145"/>
      <c r="K34" s="145"/>
      <c r="L34" s="145"/>
      <c r="M34" s="145"/>
      <c r="N34" s="145"/>
      <c r="O34" s="146"/>
      <c r="P34" s="42"/>
      <c r="Q34" s="29"/>
    </row>
    <row r="35" spans="1:17" ht="12.75">
      <c r="A35" s="33"/>
      <c r="B35" s="26"/>
      <c r="C35" s="141"/>
      <c r="D35" s="141"/>
      <c r="E35" s="135"/>
      <c r="F35" s="194"/>
      <c r="G35" s="145"/>
      <c r="H35" s="145"/>
      <c r="I35" s="145"/>
      <c r="J35" s="145"/>
      <c r="K35" s="145"/>
      <c r="L35" s="145"/>
      <c r="M35" s="145"/>
      <c r="N35" s="145"/>
      <c r="O35" s="146"/>
      <c r="P35" s="42"/>
      <c r="Q35" s="29"/>
    </row>
    <row r="36" spans="1:17" ht="12.75">
      <c r="A36" s="33"/>
      <c r="B36" s="26"/>
      <c r="C36" s="141"/>
      <c r="D36" s="141"/>
      <c r="E36" s="135"/>
      <c r="F36" s="194"/>
      <c r="G36" s="145"/>
      <c r="H36" s="145"/>
      <c r="I36" s="145"/>
      <c r="J36" s="145"/>
      <c r="K36" s="145"/>
      <c r="L36" s="145"/>
      <c r="M36" s="145"/>
      <c r="N36" s="145"/>
      <c r="O36" s="146"/>
      <c r="P36" s="42"/>
      <c r="Q36" s="29"/>
    </row>
    <row r="37" spans="1:17" ht="12.75">
      <c r="A37" s="33"/>
      <c r="B37" s="26"/>
      <c r="C37" s="141"/>
      <c r="D37" s="141"/>
      <c r="E37" s="135"/>
      <c r="F37" s="194"/>
      <c r="G37" s="145"/>
      <c r="H37" s="145"/>
      <c r="I37" s="145"/>
      <c r="J37" s="145"/>
      <c r="K37" s="145"/>
      <c r="L37" s="145"/>
      <c r="M37" s="145"/>
      <c r="N37" s="145"/>
      <c r="O37" s="146"/>
      <c r="P37" s="42"/>
      <c r="Q37" s="29"/>
    </row>
    <row r="38" spans="1:17" ht="12.75">
      <c r="A38" s="33"/>
      <c r="B38" s="26"/>
      <c r="C38" s="141"/>
      <c r="D38" s="141"/>
      <c r="E38" s="135"/>
      <c r="F38" s="194"/>
      <c r="G38" s="145"/>
      <c r="H38" s="145"/>
      <c r="I38" s="145"/>
      <c r="J38" s="145"/>
      <c r="K38" s="145"/>
      <c r="L38" s="145"/>
      <c r="M38" s="145"/>
      <c r="N38" s="145"/>
      <c r="O38" s="146"/>
      <c r="P38" s="42"/>
      <c r="Q38" s="29"/>
    </row>
    <row r="39" spans="1:17" ht="12.75">
      <c r="A39" s="33"/>
      <c r="B39" s="26"/>
      <c r="C39" s="141"/>
      <c r="D39" s="141"/>
      <c r="E39" s="135"/>
      <c r="F39" s="194"/>
      <c r="G39" s="145"/>
      <c r="H39" s="145"/>
      <c r="I39" s="145"/>
      <c r="J39" s="145"/>
      <c r="K39" s="145"/>
      <c r="L39" s="145"/>
      <c r="M39" s="145"/>
      <c r="N39" s="145"/>
      <c r="O39" s="146"/>
      <c r="P39" s="42"/>
      <c r="Q39" s="29"/>
    </row>
    <row r="40" spans="1:17" ht="12.75">
      <c r="A40" s="33"/>
      <c r="B40" s="26"/>
      <c r="C40" s="141"/>
      <c r="D40" s="141"/>
      <c r="E40" s="135"/>
      <c r="F40" s="194"/>
      <c r="G40" s="145"/>
      <c r="H40" s="145"/>
      <c r="I40" s="145"/>
      <c r="J40" s="145"/>
      <c r="K40" s="145"/>
      <c r="L40" s="145"/>
      <c r="M40" s="145"/>
      <c r="N40" s="145"/>
      <c r="O40" s="146"/>
      <c r="P40" s="42"/>
      <c r="Q40" s="29"/>
    </row>
    <row r="41" spans="1:17" ht="12.75">
      <c r="A41" s="33"/>
      <c r="B41" s="26"/>
      <c r="C41" s="141"/>
      <c r="D41" s="141"/>
      <c r="E41" s="135"/>
      <c r="F41" s="194"/>
      <c r="G41" s="145"/>
      <c r="H41" s="145"/>
      <c r="I41" s="145"/>
      <c r="J41" s="145"/>
      <c r="K41" s="145"/>
      <c r="L41" s="145"/>
      <c r="M41" s="145"/>
      <c r="N41" s="145"/>
      <c r="O41" s="146"/>
      <c r="P41" s="42"/>
      <c r="Q41" s="29"/>
    </row>
    <row r="42" spans="1:17" ht="12.75">
      <c r="A42" s="33"/>
      <c r="B42" s="26"/>
      <c r="C42" s="141"/>
      <c r="D42" s="141"/>
      <c r="E42" s="135"/>
      <c r="F42" s="194"/>
      <c r="G42" s="145"/>
      <c r="H42" s="145"/>
      <c r="I42" s="145"/>
      <c r="J42" s="145"/>
      <c r="K42" s="145"/>
      <c r="L42" s="145"/>
      <c r="M42" s="145"/>
      <c r="N42" s="145"/>
      <c r="O42" s="146"/>
      <c r="P42" s="42"/>
      <c r="Q42" s="29"/>
    </row>
    <row r="43" spans="1:17" ht="12.75">
      <c r="A43" s="33"/>
      <c r="B43" s="26"/>
      <c r="C43" s="141"/>
      <c r="D43" s="141"/>
      <c r="E43" s="135"/>
      <c r="F43" s="194"/>
      <c r="G43" s="145"/>
      <c r="H43" s="145"/>
      <c r="I43" s="145"/>
      <c r="J43" s="145"/>
      <c r="K43" s="145"/>
      <c r="L43" s="145"/>
      <c r="M43" s="145"/>
      <c r="N43" s="145"/>
      <c r="O43" s="146"/>
      <c r="P43" s="42"/>
      <c r="Q43" s="29"/>
    </row>
    <row r="44" spans="1:17" ht="12.75">
      <c r="A44" s="33"/>
      <c r="B44" s="26"/>
      <c r="C44" s="141"/>
      <c r="D44" s="141"/>
      <c r="E44" s="135"/>
      <c r="F44" s="194"/>
      <c r="G44" s="145"/>
      <c r="H44" s="145"/>
      <c r="I44" s="145"/>
      <c r="J44" s="145"/>
      <c r="K44" s="145"/>
      <c r="L44" s="145"/>
      <c r="M44" s="145"/>
      <c r="N44" s="145"/>
      <c r="O44" s="146"/>
      <c r="P44" s="42"/>
      <c r="Q44" s="29"/>
    </row>
    <row r="45" spans="1:17" ht="12.75">
      <c r="A45" s="33"/>
      <c r="B45" s="26"/>
      <c r="C45" s="141"/>
      <c r="D45" s="141"/>
      <c r="E45" s="135"/>
      <c r="F45" s="194"/>
      <c r="G45" s="145"/>
      <c r="H45" s="145"/>
      <c r="I45" s="145"/>
      <c r="J45" s="145"/>
      <c r="K45" s="145"/>
      <c r="L45" s="145"/>
      <c r="M45" s="145"/>
      <c r="N45" s="145"/>
      <c r="O45" s="146"/>
      <c r="P45" s="42"/>
      <c r="Q45" s="29"/>
    </row>
    <row r="46" spans="1:17" ht="12.75">
      <c r="A46" s="33"/>
      <c r="B46" s="26"/>
      <c r="C46" s="141"/>
      <c r="D46" s="141"/>
      <c r="E46" s="135"/>
      <c r="F46" s="194"/>
      <c r="G46" s="145"/>
      <c r="H46" s="145"/>
      <c r="I46" s="145"/>
      <c r="J46" s="145"/>
      <c r="K46" s="145"/>
      <c r="L46" s="145"/>
      <c r="M46" s="145"/>
      <c r="N46" s="145"/>
      <c r="O46" s="146"/>
      <c r="P46" s="42"/>
      <c r="Q46" s="29"/>
    </row>
    <row r="47" spans="1:17" ht="12.75">
      <c r="A47" s="33"/>
      <c r="B47" s="26"/>
      <c r="C47" s="141"/>
      <c r="D47" s="141"/>
      <c r="E47" s="135"/>
      <c r="F47" s="194"/>
      <c r="G47" s="145"/>
      <c r="H47" s="145"/>
      <c r="I47" s="145"/>
      <c r="J47" s="145"/>
      <c r="K47" s="145"/>
      <c r="L47" s="145"/>
      <c r="M47" s="145"/>
      <c r="N47" s="145"/>
      <c r="O47" s="146"/>
      <c r="P47" s="42"/>
      <c r="Q47" s="29"/>
    </row>
    <row r="48" spans="1:17" ht="12.75">
      <c r="A48" s="33"/>
      <c r="B48" s="26"/>
      <c r="C48" s="141"/>
      <c r="D48" s="141"/>
      <c r="E48" s="135"/>
      <c r="F48" s="194"/>
      <c r="G48" s="145"/>
      <c r="H48" s="145"/>
      <c r="I48" s="145"/>
      <c r="J48" s="145"/>
      <c r="K48" s="145"/>
      <c r="L48" s="145"/>
      <c r="M48" s="145"/>
      <c r="N48" s="145"/>
      <c r="O48" s="146"/>
      <c r="P48" s="42"/>
      <c r="Q48" s="29"/>
    </row>
    <row r="49" spans="1:17" ht="12.75">
      <c r="A49" s="33"/>
      <c r="B49" s="26"/>
      <c r="C49" s="141"/>
      <c r="D49" s="141"/>
      <c r="E49" s="135"/>
      <c r="F49" s="194"/>
      <c r="G49" s="145"/>
      <c r="H49" s="145"/>
      <c r="I49" s="145"/>
      <c r="J49" s="145"/>
      <c r="K49" s="145"/>
      <c r="L49" s="145"/>
      <c r="M49" s="145"/>
      <c r="N49" s="145"/>
      <c r="O49" s="146"/>
      <c r="P49" s="42"/>
      <c r="Q49" s="29"/>
    </row>
    <row r="50" spans="1:17" ht="12.75">
      <c r="A50" s="33"/>
      <c r="B50" s="26"/>
      <c r="C50" s="141"/>
      <c r="D50" s="141"/>
      <c r="E50" s="135"/>
      <c r="F50" s="194"/>
      <c r="G50" s="145"/>
      <c r="H50" s="145"/>
      <c r="I50" s="145"/>
      <c r="J50" s="145"/>
      <c r="K50" s="145"/>
      <c r="L50" s="145"/>
      <c r="M50" s="145"/>
      <c r="N50" s="145"/>
      <c r="O50" s="146"/>
      <c r="P50" s="42"/>
      <c r="Q50" s="29"/>
    </row>
    <row r="51" spans="1:17" ht="12.75">
      <c r="A51" s="33"/>
      <c r="B51" s="26"/>
      <c r="C51" s="141"/>
      <c r="D51" s="141"/>
      <c r="E51" s="135"/>
      <c r="F51" s="194"/>
      <c r="G51" s="145"/>
      <c r="H51" s="145"/>
      <c r="I51" s="145"/>
      <c r="J51" s="145"/>
      <c r="K51" s="145"/>
      <c r="L51" s="145"/>
      <c r="M51" s="145"/>
      <c r="N51" s="145"/>
      <c r="O51" s="146"/>
      <c r="P51" s="42"/>
      <c r="Q51" s="29"/>
    </row>
    <row r="52" spans="1:17" ht="12.75">
      <c r="A52" s="33"/>
      <c r="B52" s="26"/>
      <c r="C52" s="141"/>
      <c r="D52" s="141"/>
      <c r="E52" s="135"/>
      <c r="F52" s="194"/>
      <c r="G52" s="145"/>
      <c r="H52" s="145"/>
      <c r="I52" s="145"/>
      <c r="J52" s="145"/>
      <c r="K52" s="145"/>
      <c r="L52" s="145"/>
      <c r="M52" s="145"/>
      <c r="N52" s="145"/>
      <c r="O52" s="146"/>
      <c r="P52" s="42"/>
      <c r="Q52" s="29"/>
    </row>
    <row r="53" spans="1:17" ht="12.75">
      <c r="A53" s="33"/>
      <c r="B53" s="26"/>
      <c r="C53" s="141"/>
      <c r="D53" s="141"/>
      <c r="E53" s="135"/>
      <c r="F53" s="194"/>
      <c r="G53" s="145"/>
      <c r="H53" s="145"/>
      <c r="I53" s="145"/>
      <c r="J53" s="145"/>
      <c r="K53" s="145"/>
      <c r="L53" s="145"/>
      <c r="M53" s="145"/>
      <c r="N53" s="145"/>
      <c r="O53" s="146"/>
      <c r="P53" s="42"/>
      <c r="Q53" s="29"/>
    </row>
    <row r="54" spans="1:17" ht="12.75">
      <c r="A54" s="33"/>
      <c r="B54" s="26"/>
      <c r="C54" s="141"/>
      <c r="D54" s="141"/>
      <c r="E54" s="135"/>
      <c r="F54" s="194"/>
      <c r="G54" s="145"/>
      <c r="H54" s="145"/>
      <c r="I54" s="145"/>
      <c r="J54" s="145"/>
      <c r="K54" s="145"/>
      <c r="L54" s="145"/>
      <c r="M54" s="145"/>
      <c r="N54" s="145"/>
      <c r="O54" s="146"/>
      <c r="P54" s="42"/>
      <c r="Q54" s="29"/>
    </row>
    <row r="55" spans="1:17" ht="12.75">
      <c r="A55" s="33"/>
      <c r="B55" s="26"/>
      <c r="C55" s="141"/>
      <c r="D55" s="141"/>
      <c r="E55" s="135"/>
      <c r="F55" s="194"/>
      <c r="G55" s="145"/>
      <c r="H55" s="145"/>
      <c r="I55" s="145"/>
      <c r="J55" s="145"/>
      <c r="K55" s="145"/>
      <c r="L55" s="145"/>
      <c r="M55" s="145"/>
      <c r="N55" s="145"/>
      <c r="O55" s="146"/>
      <c r="P55" s="42"/>
      <c r="Q55" s="29"/>
    </row>
    <row r="56" spans="1:17" ht="12.75">
      <c r="A56" s="33"/>
      <c r="B56" s="26"/>
      <c r="C56" s="141"/>
      <c r="D56" s="141"/>
      <c r="E56" s="135"/>
      <c r="F56" s="194"/>
      <c r="G56" s="145"/>
      <c r="H56" s="145"/>
      <c r="I56" s="145"/>
      <c r="J56" s="145"/>
      <c r="K56" s="145"/>
      <c r="L56" s="145"/>
      <c r="M56" s="145"/>
      <c r="N56" s="145"/>
      <c r="O56" s="146"/>
      <c r="P56" s="42"/>
      <c r="Q56" s="29"/>
    </row>
    <row r="57" spans="1:17" ht="12.75">
      <c r="A57" s="33"/>
      <c r="B57" s="26"/>
      <c r="C57" s="141"/>
      <c r="D57" s="141"/>
      <c r="E57" s="135"/>
      <c r="F57" s="194"/>
      <c r="G57" s="145"/>
      <c r="H57" s="145"/>
      <c r="I57" s="145"/>
      <c r="J57" s="145"/>
      <c r="K57" s="145"/>
      <c r="L57" s="145"/>
      <c r="M57" s="145"/>
      <c r="N57" s="145"/>
      <c r="O57" s="146"/>
      <c r="P57" s="42"/>
      <c r="Q57" s="29"/>
    </row>
    <row r="58" spans="1:17" ht="12.75">
      <c r="A58" s="33"/>
      <c r="B58" s="26"/>
      <c r="C58" s="141"/>
      <c r="D58" s="141"/>
      <c r="E58" s="135"/>
      <c r="F58" s="194"/>
      <c r="G58" s="145"/>
      <c r="H58" s="145"/>
      <c r="I58" s="145"/>
      <c r="J58" s="145"/>
      <c r="K58" s="145"/>
      <c r="L58" s="145"/>
      <c r="M58" s="145"/>
      <c r="N58" s="145"/>
      <c r="O58" s="146"/>
      <c r="P58" s="42"/>
      <c r="Q58" s="29"/>
    </row>
    <row r="59" spans="1:17" ht="12.75">
      <c r="A59" s="33"/>
      <c r="B59" s="26"/>
      <c r="C59" s="141"/>
      <c r="D59" s="141"/>
      <c r="E59" s="135"/>
      <c r="F59" s="194"/>
      <c r="G59" s="145"/>
      <c r="H59" s="145"/>
      <c r="I59" s="145"/>
      <c r="J59" s="145"/>
      <c r="K59" s="145"/>
      <c r="L59" s="145"/>
      <c r="M59" s="145"/>
      <c r="N59" s="145"/>
      <c r="O59" s="146"/>
      <c r="P59" s="42"/>
      <c r="Q59" s="29"/>
    </row>
    <row r="60" spans="1:17" ht="12.75">
      <c r="A60" s="33"/>
      <c r="B60" s="26"/>
      <c r="C60" s="141"/>
      <c r="D60" s="141"/>
      <c r="E60" s="135"/>
      <c r="F60" s="194"/>
      <c r="G60" s="145"/>
      <c r="H60" s="145"/>
      <c r="I60" s="145"/>
      <c r="J60" s="145"/>
      <c r="K60" s="145"/>
      <c r="L60" s="145"/>
      <c r="M60" s="145"/>
      <c r="N60" s="145"/>
      <c r="O60" s="146"/>
      <c r="P60" s="42"/>
      <c r="Q60" s="29"/>
    </row>
    <row r="61" spans="1:17" ht="12.75">
      <c r="A61" s="33"/>
      <c r="B61" s="26"/>
      <c r="C61" s="141"/>
      <c r="D61" s="141"/>
      <c r="E61" s="135"/>
      <c r="F61" s="194"/>
      <c r="G61" s="145"/>
      <c r="H61" s="145"/>
      <c r="I61" s="145"/>
      <c r="J61" s="145"/>
      <c r="K61" s="145"/>
      <c r="L61" s="145"/>
      <c r="M61" s="145"/>
      <c r="N61" s="145"/>
      <c r="O61" s="146"/>
      <c r="P61" s="42"/>
      <c r="Q61" s="29"/>
    </row>
    <row r="62" spans="1:17" ht="12.75">
      <c r="A62" s="33"/>
      <c r="B62" s="26"/>
      <c r="C62" s="141"/>
      <c r="D62" s="141"/>
      <c r="E62" s="135"/>
      <c r="F62" s="194"/>
      <c r="G62" s="145"/>
      <c r="H62" s="145"/>
      <c r="I62" s="145"/>
      <c r="J62" s="145"/>
      <c r="K62" s="145"/>
      <c r="L62" s="145"/>
      <c r="M62" s="145"/>
      <c r="N62" s="145"/>
      <c r="O62" s="146"/>
      <c r="P62" s="42"/>
      <c r="Q62" s="29"/>
    </row>
    <row r="63" spans="1:17" ht="12.75">
      <c r="A63" s="33"/>
      <c r="B63" s="26"/>
      <c r="C63" s="141"/>
      <c r="D63" s="141"/>
      <c r="E63" s="135"/>
      <c r="F63" s="194"/>
      <c r="G63" s="145"/>
      <c r="H63" s="145"/>
      <c r="I63" s="145"/>
      <c r="J63" s="145"/>
      <c r="K63" s="145"/>
      <c r="L63" s="145"/>
      <c r="M63" s="145"/>
      <c r="N63" s="145"/>
      <c r="O63" s="146"/>
      <c r="P63" s="42"/>
      <c r="Q63" s="29"/>
    </row>
    <row r="64" spans="1:17" ht="12.75">
      <c r="A64" s="39"/>
      <c r="B64" s="40"/>
      <c r="C64" s="153"/>
      <c r="D64" s="153"/>
      <c r="E64" s="154"/>
      <c r="F64" s="258"/>
      <c r="G64" s="156"/>
      <c r="H64" s="156"/>
      <c r="I64" s="156"/>
      <c r="J64" s="156"/>
      <c r="K64" s="156"/>
      <c r="L64" s="156"/>
      <c r="M64" s="156"/>
      <c r="N64" s="156"/>
      <c r="O64" s="157"/>
      <c r="P64" s="58"/>
      <c r="Q64" s="59"/>
    </row>
    <row r="65" spans="1:17" ht="13.5" thickBot="1">
      <c r="A65" s="39"/>
      <c r="B65" s="40"/>
      <c r="C65" s="153"/>
      <c r="D65" s="153"/>
      <c r="E65" s="154"/>
      <c r="F65" s="258"/>
      <c r="G65" s="156"/>
      <c r="H65" s="156"/>
      <c r="I65" s="156"/>
      <c r="J65" s="156"/>
      <c r="K65" s="156"/>
      <c r="L65" s="156"/>
      <c r="M65" s="156"/>
      <c r="N65" s="156"/>
      <c r="O65" s="157"/>
      <c r="P65" s="58"/>
      <c r="Q65" s="59"/>
    </row>
    <row r="66" spans="1:17" ht="24.75" customHeight="1" thickBot="1">
      <c r="A66" s="32"/>
      <c r="B66" s="43" t="s">
        <v>21</v>
      </c>
      <c r="C66" s="197"/>
      <c r="D66" s="197"/>
      <c r="E66" s="198"/>
      <c r="F66" s="199"/>
      <c r="G66" s="200">
        <f>+G22+G25</f>
        <v>92350</v>
      </c>
      <c r="H66" s="200">
        <f aca="true" t="shared" si="2" ref="H66:O66">+H22+H25</f>
        <v>0</v>
      </c>
      <c r="I66" s="200">
        <f t="shared" si="2"/>
        <v>0</v>
      </c>
      <c r="J66" s="200">
        <f t="shared" si="2"/>
        <v>0</v>
      </c>
      <c r="K66" s="200">
        <f t="shared" si="2"/>
        <v>0</v>
      </c>
      <c r="L66" s="200">
        <f t="shared" si="2"/>
        <v>0</v>
      </c>
      <c r="M66" s="200">
        <f t="shared" si="2"/>
        <v>0</v>
      </c>
      <c r="N66" s="200">
        <f t="shared" si="2"/>
        <v>92350</v>
      </c>
      <c r="O66" s="200">
        <f t="shared" si="2"/>
        <v>0</v>
      </c>
      <c r="P66" s="46"/>
      <c r="Q66" s="47"/>
    </row>
    <row r="68" ht="12.75"/>
    <row r="69" ht="12.75"/>
  </sheetData>
  <sheetProtection/>
  <mergeCells count="18">
    <mergeCell ref="P23:P24"/>
    <mergeCell ref="Q23:Q24"/>
    <mergeCell ref="A10:F10"/>
    <mergeCell ref="L10:M10"/>
    <mergeCell ref="A11:F11"/>
    <mergeCell ref="A12:F12"/>
    <mergeCell ref="G16:O17"/>
    <mergeCell ref="P16:Q17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Q31"/>
  <sheetViews>
    <sheetView view="pageBreakPreview" zoomScale="70" zoomScaleSheetLayoutView="70" zoomScalePageLayoutView="0" workbookViewId="0" topLeftCell="A23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2.57421875" style="2" customWidth="1"/>
    <col min="8" max="12" width="9.57421875" style="2" customWidth="1"/>
    <col min="13" max="13" width="13.00390625" style="2" customWidth="1"/>
    <col min="14" max="14" width="15.140625" style="2" customWidth="1"/>
    <col min="15" max="15" width="12.574218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266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129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130</v>
      </c>
      <c r="B16" s="12"/>
      <c r="C16" s="13"/>
      <c r="D16" s="13"/>
      <c r="E16" s="12"/>
      <c r="F16" s="14"/>
      <c r="G16" s="676" t="s">
        <v>11</v>
      </c>
      <c r="H16" s="677"/>
      <c r="I16" s="677"/>
      <c r="J16" s="677"/>
      <c r="K16" s="677"/>
      <c r="L16" s="677"/>
      <c r="M16" s="677"/>
      <c r="N16" s="677"/>
      <c r="O16" s="678"/>
      <c r="P16" s="676" t="s">
        <v>423</v>
      </c>
      <c r="Q16" s="678"/>
    </row>
    <row r="17" spans="1:17" ht="13.5" thickBot="1">
      <c r="A17" s="15" t="s">
        <v>135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272" t="s">
        <v>17</v>
      </c>
      <c r="C21" s="273" t="s">
        <v>54</v>
      </c>
      <c r="D21" s="273" t="s">
        <v>55</v>
      </c>
      <c r="E21" s="273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25" t="s">
        <v>31</v>
      </c>
      <c r="P21" s="658"/>
      <c r="Q21" s="661"/>
    </row>
    <row r="22" spans="1:17" ht="27.75" customHeight="1">
      <c r="A22" s="79" t="s">
        <v>35</v>
      </c>
      <c r="B22" s="80" t="s">
        <v>137</v>
      </c>
      <c r="C22" s="164">
        <v>1</v>
      </c>
      <c r="D22" s="164">
        <v>1</v>
      </c>
      <c r="E22" s="165">
        <f>+D22/C22*100</f>
        <v>100</v>
      </c>
      <c r="F22" s="213">
        <v>100</v>
      </c>
      <c r="G22" s="167">
        <f>SUM(G23)</f>
        <v>0</v>
      </c>
      <c r="H22" s="167">
        <f aca="true" t="shared" si="0" ref="H22:M22">SUM(H23)</f>
        <v>0</v>
      </c>
      <c r="I22" s="167">
        <f t="shared" si="0"/>
        <v>0</v>
      </c>
      <c r="J22" s="167">
        <f t="shared" si="0"/>
        <v>0</v>
      </c>
      <c r="K22" s="167">
        <f t="shared" si="0"/>
        <v>0</v>
      </c>
      <c r="L22" s="167">
        <f t="shared" si="0"/>
        <v>0</v>
      </c>
      <c r="M22" s="167">
        <f t="shared" si="0"/>
        <v>0</v>
      </c>
      <c r="N22" s="167">
        <v>0</v>
      </c>
      <c r="O22" s="168">
        <f>SUM(G22:M22)</f>
        <v>0</v>
      </c>
      <c r="P22" s="85"/>
      <c r="Q22" s="86"/>
    </row>
    <row r="23" spans="1:17" ht="77.25" thickBot="1">
      <c r="A23" s="379"/>
      <c r="B23" s="323" t="s">
        <v>136</v>
      </c>
      <c r="C23" s="324"/>
      <c r="D23" s="324"/>
      <c r="E23" s="363"/>
      <c r="F23" s="231"/>
      <c r="G23" s="210"/>
      <c r="H23" s="210"/>
      <c r="I23" s="210"/>
      <c r="J23" s="210"/>
      <c r="K23" s="210"/>
      <c r="L23" s="210"/>
      <c r="M23" s="210"/>
      <c r="N23" s="210"/>
      <c r="O23" s="232"/>
      <c r="P23" s="380" t="s">
        <v>10</v>
      </c>
      <c r="Q23" s="235"/>
    </row>
    <row r="24" spans="1:17" ht="28.5" customHeight="1">
      <c r="A24" s="523" t="s">
        <v>39</v>
      </c>
      <c r="B24" s="522" t="s">
        <v>138</v>
      </c>
      <c r="C24" s="520">
        <v>1</v>
      </c>
      <c r="D24" s="520">
        <v>1</v>
      </c>
      <c r="E24" s="520">
        <f>+D24/C24*100</f>
        <v>100</v>
      </c>
      <c r="F24" s="521">
        <v>100</v>
      </c>
      <c r="G24" s="520">
        <f>SUM(G25:G27)</f>
        <v>81422</v>
      </c>
      <c r="H24" s="520">
        <f aca="true" t="shared" si="1" ref="H24:M24">SUM(H25:H27)</f>
        <v>0</v>
      </c>
      <c r="I24" s="520">
        <f t="shared" si="1"/>
        <v>0</v>
      </c>
      <c r="J24" s="520">
        <f t="shared" si="1"/>
        <v>0</v>
      </c>
      <c r="K24" s="520">
        <f t="shared" si="1"/>
        <v>0</v>
      </c>
      <c r="L24" s="520">
        <f t="shared" si="1"/>
        <v>0</v>
      </c>
      <c r="M24" s="520">
        <f t="shared" si="1"/>
        <v>0</v>
      </c>
      <c r="N24" s="520">
        <v>0</v>
      </c>
      <c r="O24" s="123">
        <f>SUM(G24:M24)</f>
        <v>81422</v>
      </c>
      <c r="P24" s="528"/>
      <c r="Q24" s="306"/>
    </row>
    <row r="25" spans="1:17" ht="76.5" customHeight="1">
      <c r="A25" s="549"/>
      <c r="B25" s="551" t="s">
        <v>139</v>
      </c>
      <c r="C25" s="542"/>
      <c r="D25" s="542"/>
      <c r="E25" s="547">
        <f>E24</f>
        <v>100</v>
      </c>
      <c r="F25" s="545"/>
      <c r="G25" s="542">
        <v>81422</v>
      </c>
      <c r="H25" s="542"/>
      <c r="I25" s="542"/>
      <c r="J25" s="542"/>
      <c r="K25" s="542"/>
      <c r="L25" s="542"/>
      <c r="M25" s="542"/>
      <c r="N25" s="542"/>
      <c r="O25" s="130"/>
      <c r="P25" s="702" t="s">
        <v>10</v>
      </c>
      <c r="Q25" s="715"/>
    </row>
    <row r="26" spans="1:17" ht="12.75">
      <c r="A26" s="549"/>
      <c r="B26" s="387"/>
      <c r="C26" s="542"/>
      <c r="D26" s="542"/>
      <c r="E26" s="547"/>
      <c r="F26" s="545"/>
      <c r="G26" s="542"/>
      <c r="H26" s="542"/>
      <c r="I26" s="542"/>
      <c r="J26" s="542"/>
      <c r="K26" s="542"/>
      <c r="L26" s="542"/>
      <c r="M26" s="542"/>
      <c r="N26" s="542"/>
      <c r="O26" s="130"/>
      <c r="P26" s="692"/>
      <c r="Q26" s="701"/>
    </row>
    <row r="27" spans="1:17" ht="13.5" thickBot="1">
      <c r="A27" s="550"/>
      <c r="B27" s="508"/>
      <c r="C27" s="543"/>
      <c r="D27" s="543"/>
      <c r="E27" s="548"/>
      <c r="F27" s="546"/>
      <c r="G27" s="543"/>
      <c r="H27" s="543"/>
      <c r="I27" s="543"/>
      <c r="J27" s="543"/>
      <c r="K27" s="543"/>
      <c r="L27" s="543"/>
      <c r="M27" s="543"/>
      <c r="N27" s="543"/>
      <c r="O27" s="158"/>
      <c r="P27" s="695"/>
      <c r="Q27" s="673"/>
    </row>
    <row r="28" spans="1:17" ht="12.75">
      <c r="A28" s="33"/>
      <c r="B28" s="26"/>
      <c r="C28" s="141"/>
      <c r="D28" s="141"/>
      <c r="E28" s="135"/>
      <c r="F28" s="194"/>
      <c r="G28" s="145"/>
      <c r="H28" s="145"/>
      <c r="I28" s="145"/>
      <c r="J28" s="145"/>
      <c r="K28" s="145"/>
      <c r="L28" s="145"/>
      <c r="M28" s="145"/>
      <c r="N28" s="145"/>
      <c r="O28" s="183"/>
      <c r="P28" s="146"/>
      <c r="Q28" s="29"/>
    </row>
    <row r="29" spans="1:17" ht="12.75">
      <c r="A29" s="39"/>
      <c r="B29" s="40"/>
      <c r="C29" s="153"/>
      <c r="D29" s="153"/>
      <c r="E29" s="135"/>
      <c r="F29" s="258"/>
      <c r="G29" s="156"/>
      <c r="H29" s="156"/>
      <c r="I29" s="156"/>
      <c r="J29" s="156"/>
      <c r="K29" s="156"/>
      <c r="L29" s="156"/>
      <c r="M29" s="156"/>
      <c r="N29" s="156"/>
      <c r="O29" s="254"/>
      <c r="P29" s="381"/>
      <c r="Q29" s="59"/>
    </row>
    <row r="30" spans="1:17" ht="13.5" thickBot="1">
      <c r="A30" s="39"/>
      <c r="B30" s="40"/>
      <c r="C30" s="153"/>
      <c r="D30" s="153"/>
      <c r="E30" s="135"/>
      <c r="F30" s="258"/>
      <c r="G30" s="156"/>
      <c r="H30" s="156"/>
      <c r="I30" s="156"/>
      <c r="J30" s="156"/>
      <c r="K30" s="156"/>
      <c r="L30" s="156"/>
      <c r="M30" s="156"/>
      <c r="N30" s="156"/>
      <c r="O30" s="254"/>
      <c r="P30" s="381"/>
      <c r="Q30" s="59"/>
    </row>
    <row r="31" spans="1:17" ht="24.75" customHeight="1" thickBot="1">
      <c r="A31" s="32"/>
      <c r="B31" s="43" t="s">
        <v>21</v>
      </c>
      <c r="C31" s="197"/>
      <c r="D31" s="197"/>
      <c r="E31" s="198"/>
      <c r="F31" s="199"/>
      <c r="G31" s="200">
        <f>SUM(G22,G24)</f>
        <v>81422</v>
      </c>
      <c r="H31" s="200">
        <f aca="true" t="shared" si="2" ref="H31:M31">SUM(H22,H24)</f>
        <v>0</v>
      </c>
      <c r="I31" s="200">
        <f t="shared" si="2"/>
        <v>0</v>
      </c>
      <c r="J31" s="200">
        <f t="shared" si="2"/>
        <v>0</v>
      </c>
      <c r="K31" s="200">
        <f t="shared" si="2"/>
        <v>0</v>
      </c>
      <c r="L31" s="200">
        <f t="shared" si="2"/>
        <v>0</v>
      </c>
      <c r="M31" s="200">
        <f t="shared" si="2"/>
        <v>0</v>
      </c>
      <c r="N31" s="200">
        <f>SUM(N22,N24)</f>
        <v>0</v>
      </c>
      <c r="O31" s="201">
        <f>SUM(G31:M31)</f>
        <v>81422</v>
      </c>
      <c r="P31" s="46"/>
      <c r="Q31" s="47"/>
    </row>
    <row r="34" ht="12.75"/>
    <row r="35" ht="12.75"/>
  </sheetData>
  <sheetProtection/>
  <mergeCells count="18">
    <mergeCell ref="P25:P27"/>
    <mergeCell ref="Q25:Q27"/>
    <mergeCell ref="A10:F10"/>
    <mergeCell ref="L10:M10"/>
    <mergeCell ref="A11:F11"/>
    <mergeCell ref="A12:F12"/>
    <mergeCell ref="G16:O17"/>
    <mergeCell ref="P16:Q17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Q29"/>
  <sheetViews>
    <sheetView view="pageBreakPreview" zoomScale="70" zoomScaleSheetLayoutView="70" zoomScalePageLayoutView="0" workbookViewId="0" topLeftCell="A20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1.7109375" style="2" customWidth="1"/>
    <col min="8" max="12" width="9.57421875" style="2" customWidth="1"/>
    <col min="13" max="13" width="11.7109375" style="2" customWidth="1"/>
    <col min="14" max="14" width="15.140625" style="2" customWidth="1"/>
    <col min="15" max="15" width="12.14062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267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129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 customHeight="1">
      <c r="A16" s="11" t="s">
        <v>130</v>
      </c>
      <c r="B16" s="12"/>
      <c r="C16" s="13"/>
      <c r="D16" s="13"/>
      <c r="E16" s="12"/>
      <c r="F16" s="14"/>
      <c r="G16" s="676" t="s">
        <v>11</v>
      </c>
      <c r="H16" s="677"/>
      <c r="I16" s="677"/>
      <c r="J16" s="677"/>
      <c r="K16" s="677"/>
      <c r="L16" s="677"/>
      <c r="M16" s="677"/>
      <c r="N16" s="677"/>
      <c r="O16" s="678"/>
      <c r="P16" s="676" t="s">
        <v>423</v>
      </c>
      <c r="Q16" s="678"/>
    </row>
    <row r="17" spans="1:17" ht="13.5" thickBot="1">
      <c r="A17" s="15" t="s">
        <v>152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272" t="s">
        <v>17</v>
      </c>
      <c r="C21" s="273" t="s">
        <v>54</v>
      </c>
      <c r="D21" s="273" t="s">
        <v>55</v>
      </c>
      <c r="E21" s="27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25" t="s">
        <v>31</v>
      </c>
      <c r="P21" s="658"/>
      <c r="Q21" s="661"/>
    </row>
    <row r="22" spans="1:17" ht="27.75" customHeight="1">
      <c r="A22" s="79" t="s">
        <v>35</v>
      </c>
      <c r="B22" s="80" t="s">
        <v>140</v>
      </c>
      <c r="C22" s="164">
        <v>3</v>
      </c>
      <c r="D22" s="164">
        <v>1</v>
      </c>
      <c r="E22" s="165">
        <f>+D22/C22*100</f>
        <v>33.33333333333333</v>
      </c>
      <c r="F22" s="213">
        <v>33</v>
      </c>
      <c r="G22" s="167">
        <f>SUM(G23)</f>
        <v>0</v>
      </c>
      <c r="H22" s="167">
        <f aca="true" t="shared" si="0" ref="H22:M22">SUM(H23)</f>
        <v>0</v>
      </c>
      <c r="I22" s="167">
        <f t="shared" si="0"/>
        <v>0</v>
      </c>
      <c r="J22" s="167">
        <f t="shared" si="0"/>
        <v>0</v>
      </c>
      <c r="K22" s="167">
        <f t="shared" si="0"/>
        <v>0</v>
      </c>
      <c r="L22" s="167">
        <f t="shared" si="0"/>
        <v>0</v>
      </c>
      <c r="M22" s="167">
        <f t="shared" si="0"/>
        <v>0</v>
      </c>
      <c r="N22" s="167">
        <v>0</v>
      </c>
      <c r="O22" s="168">
        <f>SUM(G22:M22)</f>
        <v>0</v>
      </c>
      <c r="P22" s="85"/>
      <c r="Q22" s="86"/>
    </row>
    <row r="23" spans="1:17" ht="77.25" thickBot="1">
      <c r="A23" s="379" t="s">
        <v>36</v>
      </c>
      <c r="B23" s="323" t="s">
        <v>142</v>
      </c>
      <c r="C23" s="324">
        <v>1</v>
      </c>
      <c r="D23" s="324"/>
      <c r="E23" s="363"/>
      <c r="F23" s="231"/>
      <c r="G23" s="210"/>
      <c r="H23" s="210"/>
      <c r="I23" s="210"/>
      <c r="J23" s="210"/>
      <c r="K23" s="210"/>
      <c r="L23" s="210"/>
      <c r="M23" s="210"/>
      <c r="N23" s="210"/>
      <c r="O23" s="232"/>
      <c r="P23" s="380" t="s">
        <v>10</v>
      </c>
      <c r="Q23" s="235"/>
    </row>
    <row r="24" spans="1:17" ht="28.5" customHeight="1">
      <c r="A24" s="523" t="s">
        <v>39</v>
      </c>
      <c r="B24" s="522" t="s">
        <v>141</v>
      </c>
      <c r="C24" s="520">
        <v>1</v>
      </c>
      <c r="D24" s="520">
        <v>0</v>
      </c>
      <c r="E24" s="520">
        <f>+D24/C24*100</f>
        <v>0</v>
      </c>
      <c r="F24" s="521">
        <v>100</v>
      </c>
      <c r="G24" s="520">
        <f>SUM(G25:G27)</f>
        <v>17000</v>
      </c>
      <c r="H24" s="520">
        <f aca="true" t="shared" si="1" ref="H24:M24">SUM(H25:H27)</f>
        <v>0</v>
      </c>
      <c r="I24" s="520">
        <f t="shared" si="1"/>
        <v>0</v>
      </c>
      <c r="J24" s="520">
        <f t="shared" si="1"/>
        <v>0</v>
      </c>
      <c r="K24" s="520">
        <f t="shared" si="1"/>
        <v>0</v>
      </c>
      <c r="L24" s="520">
        <f t="shared" si="1"/>
        <v>0</v>
      </c>
      <c r="M24" s="520">
        <f t="shared" si="1"/>
        <v>0</v>
      </c>
      <c r="N24" s="520">
        <v>2200</v>
      </c>
      <c r="O24" s="123">
        <f>SUM(G24:M24)</f>
        <v>17000</v>
      </c>
      <c r="P24" s="528"/>
      <c r="Q24" s="306"/>
    </row>
    <row r="25" spans="1:17" ht="77.25" customHeight="1">
      <c r="A25" s="549" t="s">
        <v>40</v>
      </c>
      <c r="B25" s="551" t="s">
        <v>143</v>
      </c>
      <c r="C25" s="542"/>
      <c r="D25" s="542"/>
      <c r="E25" s="547"/>
      <c r="F25" s="545"/>
      <c r="G25" s="542">
        <v>17000</v>
      </c>
      <c r="H25" s="542"/>
      <c r="I25" s="542"/>
      <c r="J25" s="542"/>
      <c r="K25" s="542"/>
      <c r="L25" s="542"/>
      <c r="M25" s="542"/>
      <c r="N25" s="542"/>
      <c r="O25" s="155"/>
      <c r="P25" s="702" t="s">
        <v>10</v>
      </c>
      <c r="Q25" s="715"/>
    </row>
    <row r="26" spans="1:17" ht="12.75">
      <c r="A26" s="557"/>
      <c r="B26" s="387"/>
      <c r="C26" s="547"/>
      <c r="D26" s="547"/>
      <c r="E26" s="547"/>
      <c r="F26" s="558"/>
      <c r="G26" s="389"/>
      <c r="H26" s="547"/>
      <c r="I26" s="547"/>
      <c r="J26" s="547"/>
      <c r="K26" s="547"/>
      <c r="L26" s="547"/>
      <c r="M26" s="547"/>
      <c r="N26" s="547"/>
      <c r="O26" s="155"/>
      <c r="P26" s="692"/>
      <c r="Q26" s="701"/>
    </row>
    <row r="27" spans="1:17" s="207" customFormat="1" ht="13.5" thickBot="1">
      <c r="A27" s="506"/>
      <c r="B27" s="508"/>
      <c r="C27" s="512"/>
      <c r="D27" s="512"/>
      <c r="E27" s="512"/>
      <c r="F27" s="515"/>
      <c r="G27" s="512"/>
      <c r="H27" s="512"/>
      <c r="I27" s="512"/>
      <c r="J27" s="512"/>
      <c r="K27" s="512"/>
      <c r="L27" s="512"/>
      <c r="M27" s="512"/>
      <c r="N27" s="512"/>
      <c r="O27" s="374"/>
      <c r="P27" s="695"/>
      <c r="Q27" s="673"/>
    </row>
    <row r="28" spans="1:17" ht="13.5" thickBot="1">
      <c r="A28" s="37"/>
      <c r="B28" s="63"/>
      <c r="C28" s="121"/>
      <c r="D28" s="121"/>
      <c r="E28" s="135"/>
      <c r="F28" s="195"/>
      <c r="G28" s="124"/>
      <c r="H28" s="124"/>
      <c r="I28" s="124"/>
      <c r="J28" s="124"/>
      <c r="K28" s="124"/>
      <c r="L28" s="124"/>
      <c r="M28" s="124"/>
      <c r="N28" s="124"/>
      <c r="O28" s="125"/>
      <c r="P28" s="60"/>
      <c r="Q28" s="61"/>
    </row>
    <row r="29" spans="1:17" ht="24.75" customHeight="1" thickBot="1">
      <c r="A29" s="32"/>
      <c r="B29" s="43" t="s">
        <v>21</v>
      </c>
      <c r="C29" s="197"/>
      <c r="D29" s="197"/>
      <c r="E29" s="198"/>
      <c r="F29" s="199"/>
      <c r="G29" s="200">
        <f>SUM(G22,G24)</f>
        <v>17000</v>
      </c>
      <c r="H29" s="200">
        <f aca="true" t="shared" si="2" ref="H29:N29">SUM(H22,H24)</f>
        <v>0</v>
      </c>
      <c r="I29" s="200">
        <f t="shared" si="2"/>
        <v>0</v>
      </c>
      <c r="J29" s="200">
        <f t="shared" si="2"/>
        <v>0</v>
      </c>
      <c r="K29" s="200">
        <f t="shared" si="2"/>
        <v>0</v>
      </c>
      <c r="L29" s="200">
        <f t="shared" si="2"/>
        <v>0</v>
      </c>
      <c r="M29" s="200">
        <f t="shared" si="2"/>
        <v>0</v>
      </c>
      <c r="N29" s="200">
        <f t="shared" si="2"/>
        <v>2200</v>
      </c>
      <c r="O29" s="201">
        <f>SUM(G29:M29)</f>
        <v>17000</v>
      </c>
      <c r="P29" s="46"/>
      <c r="Q29" s="47"/>
    </row>
    <row r="32" ht="12.75"/>
    <row r="33" ht="12.75"/>
  </sheetData>
  <sheetProtection/>
  <mergeCells count="18">
    <mergeCell ref="P25:P27"/>
    <mergeCell ref="Q25:Q27"/>
    <mergeCell ref="A10:F10"/>
    <mergeCell ref="L10:M10"/>
    <mergeCell ref="A11:F11"/>
    <mergeCell ref="A12:F12"/>
    <mergeCell ref="G16:O17"/>
    <mergeCell ref="P16:Q17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Q42"/>
  <sheetViews>
    <sheetView view="pageBreakPreview" zoomScale="70" zoomScaleNormal="70" zoomScaleSheetLayoutView="70" zoomScalePageLayoutView="0" workbookViewId="0" topLeftCell="A34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1.140625" style="2" customWidth="1"/>
    <col min="8" max="13" width="9.57421875" style="2" customWidth="1"/>
    <col min="14" max="14" width="15.140625" style="2" customWidth="1"/>
    <col min="15" max="15" width="11.574218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268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129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153</v>
      </c>
      <c r="B16" s="12"/>
      <c r="C16" s="13"/>
      <c r="D16" s="13"/>
      <c r="E16" s="12"/>
      <c r="F16" s="14"/>
      <c r="G16" s="676" t="s">
        <v>281</v>
      </c>
      <c r="H16" s="677"/>
      <c r="I16" s="677"/>
      <c r="J16" s="677"/>
      <c r="K16" s="677"/>
      <c r="L16" s="677"/>
      <c r="M16" s="677"/>
      <c r="N16" s="677"/>
      <c r="O16" s="678"/>
      <c r="P16" s="676" t="s">
        <v>423</v>
      </c>
      <c r="Q16" s="678"/>
    </row>
    <row r="17" spans="1:17" ht="13.5" thickBot="1">
      <c r="A17" s="15" t="s">
        <v>154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272" t="s">
        <v>17</v>
      </c>
      <c r="C21" s="273" t="s">
        <v>54</v>
      </c>
      <c r="D21" s="382" t="s">
        <v>55</v>
      </c>
      <c r="E21" s="382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25" t="s">
        <v>31</v>
      </c>
      <c r="P21" s="658"/>
      <c r="Q21" s="661"/>
    </row>
    <row r="22" spans="1:17" ht="27.75" customHeight="1">
      <c r="A22" s="79" t="s">
        <v>35</v>
      </c>
      <c r="B22" s="80" t="s">
        <v>144</v>
      </c>
      <c r="C22" s="164"/>
      <c r="D22" s="164">
        <v>1</v>
      </c>
      <c r="E22" s="165">
        <v>0</v>
      </c>
      <c r="F22" s="213"/>
      <c r="G22" s="167">
        <f>8000+6000</f>
        <v>14000</v>
      </c>
      <c r="H22" s="167">
        <f aca="true" t="shared" si="0" ref="H22:M22">SUM(H23)</f>
        <v>0</v>
      </c>
      <c r="I22" s="167">
        <f t="shared" si="0"/>
        <v>0</v>
      </c>
      <c r="J22" s="167">
        <f t="shared" si="0"/>
        <v>0</v>
      </c>
      <c r="K22" s="167">
        <f t="shared" si="0"/>
        <v>0</v>
      </c>
      <c r="L22" s="167">
        <f t="shared" si="0"/>
        <v>0</v>
      </c>
      <c r="M22" s="167">
        <f t="shared" si="0"/>
        <v>0</v>
      </c>
      <c r="N22" s="167">
        <v>15100</v>
      </c>
      <c r="O22" s="168">
        <f>SUM(O23)</f>
        <v>14000</v>
      </c>
      <c r="P22" s="85"/>
      <c r="Q22" s="86"/>
    </row>
    <row r="23" spans="1:17" ht="90" thickBot="1">
      <c r="A23" s="379"/>
      <c r="B23" s="323" t="s">
        <v>146</v>
      </c>
      <c r="C23" s="324"/>
      <c r="D23" s="324"/>
      <c r="E23" s="363">
        <v>0</v>
      </c>
      <c r="F23" s="231"/>
      <c r="G23" s="210">
        <f>G22</f>
        <v>14000</v>
      </c>
      <c r="H23" s="210"/>
      <c r="I23" s="210"/>
      <c r="J23" s="210"/>
      <c r="K23" s="210"/>
      <c r="L23" s="210"/>
      <c r="M23" s="210"/>
      <c r="N23" s="210"/>
      <c r="O23" s="232">
        <f aca="true" t="shared" si="1" ref="O23:O29">SUM(G23:M23)</f>
        <v>14000</v>
      </c>
      <c r="P23" s="380" t="s">
        <v>231</v>
      </c>
      <c r="Q23" s="235"/>
    </row>
    <row r="24" spans="1:17" ht="28.5" customHeight="1">
      <c r="A24" s="523" t="s">
        <v>39</v>
      </c>
      <c r="B24" s="522" t="s">
        <v>147</v>
      </c>
      <c r="C24" s="520">
        <v>2</v>
      </c>
      <c r="D24" s="520">
        <v>2</v>
      </c>
      <c r="E24" s="520">
        <f>+D24/C24*100</f>
        <v>100</v>
      </c>
      <c r="F24" s="521">
        <v>100</v>
      </c>
      <c r="G24" s="520">
        <v>8000</v>
      </c>
      <c r="H24" s="520">
        <f aca="true" t="shared" si="2" ref="H24:M24">SUM(H25:H25)</f>
        <v>0</v>
      </c>
      <c r="I24" s="520">
        <f t="shared" si="2"/>
        <v>0</v>
      </c>
      <c r="J24" s="520">
        <f t="shared" si="2"/>
        <v>0</v>
      </c>
      <c r="K24" s="520">
        <f t="shared" si="2"/>
        <v>0</v>
      </c>
      <c r="L24" s="520">
        <f t="shared" si="2"/>
        <v>0</v>
      </c>
      <c r="M24" s="520">
        <f t="shared" si="2"/>
        <v>0</v>
      </c>
      <c r="N24" s="520">
        <v>11900</v>
      </c>
      <c r="O24" s="123">
        <f t="shared" si="1"/>
        <v>8000</v>
      </c>
      <c r="P24" s="528"/>
      <c r="Q24" s="306"/>
    </row>
    <row r="25" spans="1:17" ht="89.25" customHeight="1">
      <c r="A25" s="549"/>
      <c r="B25" s="551" t="s">
        <v>230</v>
      </c>
      <c r="C25" s="542">
        <v>2</v>
      </c>
      <c r="D25" s="542">
        <v>2</v>
      </c>
      <c r="E25" s="547">
        <f>+D25/C25*100</f>
        <v>100</v>
      </c>
      <c r="F25" s="545"/>
      <c r="G25" s="542">
        <f>G24</f>
        <v>8000</v>
      </c>
      <c r="H25" s="542"/>
      <c r="I25" s="542"/>
      <c r="J25" s="542"/>
      <c r="K25" s="542"/>
      <c r="L25" s="542"/>
      <c r="M25" s="542"/>
      <c r="N25" s="542"/>
      <c r="O25" s="130">
        <f t="shared" si="1"/>
        <v>8000</v>
      </c>
      <c r="P25" s="380" t="s">
        <v>231</v>
      </c>
      <c r="Q25" s="601" t="s">
        <v>232</v>
      </c>
    </row>
    <row r="26" spans="1:17" ht="12.75">
      <c r="A26" s="35" t="s">
        <v>41</v>
      </c>
      <c r="B26" s="36" t="s">
        <v>145</v>
      </c>
      <c r="C26" s="134">
        <v>1</v>
      </c>
      <c r="D26" s="134">
        <v>1</v>
      </c>
      <c r="E26" s="135">
        <v>0</v>
      </c>
      <c r="F26" s="193">
        <v>100</v>
      </c>
      <c r="G26" s="138">
        <v>12000</v>
      </c>
      <c r="H26" s="138">
        <f aca="true" t="shared" si="3" ref="H26:M26">SUM(H27)</f>
        <v>0</v>
      </c>
      <c r="I26" s="138">
        <f t="shared" si="3"/>
        <v>0</v>
      </c>
      <c r="J26" s="138">
        <f t="shared" si="3"/>
        <v>0</v>
      </c>
      <c r="K26" s="138">
        <f t="shared" si="3"/>
        <v>0</v>
      </c>
      <c r="L26" s="138">
        <f t="shared" si="3"/>
        <v>0</v>
      </c>
      <c r="M26" s="138">
        <f t="shared" si="3"/>
        <v>0</v>
      </c>
      <c r="N26" s="138">
        <v>0</v>
      </c>
      <c r="O26" s="139">
        <f t="shared" si="1"/>
        <v>12000</v>
      </c>
      <c r="P26" s="55"/>
      <c r="Q26" s="56"/>
    </row>
    <row r="27" spans="1:17" ht="90" thickBot="1">
      <c r="A27" s="479" t="s">
        <v>42</v>
      </c>
      <c r="B27" s="497" t="s">
        <v>148</v>
      </c>
      <c r="C27" s="288"/>
      <c r="D27" s="288"/>
      <c r="E27" s="363">
        <v>0</v>
      </c>
      <c r="F27" s="290"/>
      <c r="G27" s="291"/>
      <c r="H27" s="291"/>
      <c r="I27" s="291"/>
      <c r="J27" s="291"/>
      <c r="K27" s="291"/>
      <c r="L27" s="291"/>
      <c r="M27" s="291"/>
      <c r="N27" s="291"/>
      <c r="O27" s="292">
        <f t="shared" si="1"/>
        <v>0</v>
      </c>
      <c r="P27" s="380" t="s">
        <v>231</v>
      </c>
      <c r="Q27" s="293" t="s">
        <v>149</v>
      </c>
    </row>
    <row r="28" spans="1:17" ht="12.75">
      <c r="A28" s="214" t="s">
        <v>43</v>
      </c>
      <c r="B28" s="559" t="s">
        <v>150</v>
      </c>
      <c r="C28" s="167">
        <v>2</v>
      </c>
      <c r="D28" s="167">
        <v>2</v>
      </c>
      <c r="E28" s="167">
        <f>+D28/C28*100</f>
        <v>100</v>
      </c>
      <c r="F28" s="213">
        <v>100</v>
      </c>
      <c r="G28" s="167">
        <f>SUM(G29)</f>
        <v>0</v>
      </c>
      <c r="H28" s="167">
        <f aca="true" t="shared" si="4" ref="H28:M28">SUM(H29)</f>
        <v>0</v>
      </c>
      <c r="I28" s="167">
        <f t="shared" si="4"/>
        <v>0</v>
      </c>
      <c r="J28" s="167">
        <f t="shared" si="4"/>
        <v>0</v>
      </c>
      <c r="K28" s="167">
        <f t="shared" si="4"/>
        <v>0</v>
      </c>
      <c r="L28" s="167">
        <f t="shared" si="4"/>
        <v>0</v>
      </c>
      <c r="M28" s="167">
        <f t="shared" si="4"/>
        <v>0</v>
      </c>
      <c r="N28" s="167">
        <v>0</v>
      </c>
      <c r="O28" s="167">
        <f t="shared" si="1"/>
        <v>0</v>
      </c>
      <c r="P28" s="85"/>
      <c r="Q28" s="86"/>
    </row>
    <row r="29" spans="1:17" ht="90" thickBot="1">
      <c r="A29" s="459" t="s">
        <v>44</v>
      </c>
      <c r="B29" s="457" t="s">
        <v>151</v>
      </c>
      <c r="C29" s="315"/>
      <c r="D29" s="315"/>
      <c r="E29" s="524">
        <v>0</v>
      </c>
      <c r="F29" s="321"/>
      <c r="G29" s="315"/>
      <c r="H29" s="315"/>
      <c r="I29" s="315"/>
      <c r="J29" s="315"/>
      <c r="K29" s="315"/>
      <c r="L29" s="315"/>
      <c r="M29" s="315"/>
      <c r="N29" s="315"/>
      <c r="O29" s="315">
        <f t="shared" si="1"/>
        <v>0</v>
      </c>
      <c r="P29" s="376" t="s">
        <v>231</v>
      </c>
      <c r="Q29" s="318" t="s">
        <v>151</v>
      </c>
    </row>
    <row r="30" spans="1:17" ht="12.75">
      <c r="A30" s="214"/>
      <c r="B30" s="559"/>
      <c r="C30" s="167"/>
      <c r="D30" s="167"/>
      <c r="E30" s="167"/>
      <c r="F30" s="213"/>
      <c r="G30" s="167"/>
      <c r="H30" s="167"/>
      <c r="I30" s="167"/>
      <c r="J30" s="167"/>
      <c r="K30" s="167"/>
      <c r="L30" s="167"/>
      <c r="M30" s="167"/>
      <c r="N30" s="167"/>
      <c r="O30" s="167"/>
      <c r="P30" s="85"/>
      <c r="Q30" s="86"/>
    </row>
    <row r="31" spans="1:17" ht="13.5" thickBot="1">
      <c r="A31" s="562"/>
      <c r="B31" s="561"/>
      <c r="C31" s="315"/>
      <c r="D31" s="315"/>
      <c r="E31" s="524"/>
      <c r="F31" s="321"/>
      <c r="G31" s="315"/>
      <c r="H31" s="315"/>
      <c r="I31" s="315"/>
      <c r="J31" s="315"/>
      <c r="K31" s="315"/>
      <c r="L31" s="315"/>
      <c r="M31" s="315"/>
      <c r="N31" s="315"/>
      <c r="O31" s="315"/>
      <c r="P31" s="317"/>
      <c r="Q31" s="318"/>
    </row>
    <row r="32" spans="1:17" ht="12.75">
      <c r="A32" s="51"/>
      <c r="B32" s="560"/>
      <c r="C32" s="202"/>
      <c r="D32" s="202"/>
      <c r="E32" s="135"/>
      <c r="F32" s="204"/>
      <c r="G32" s="205"/>
      <c r="H32" s="205"/>
      <c r="I32" s="205"/>
      <c r="J32" s="205"/>
      <c r="K32" s="205"/>
      <c r="L32" s="205"/>
      <c r="M32" s="205"/>
      <c r="N32" s="205"/>
      <c r="O32" s="206"/>
      <c r="P32" s="53"/>
      <c r="Q32" s="54"/>
    </row>
    <row r="33" spans="1:17" ht="12.75">
      <c r="A33" s="39"/>
      <c r="B33" s="64"/>
      <c r="C33" s="153"/>
      <c r="D33" s="153"/>
      <c r="E33" s="135"/>
      <c r="F33" s="258"/>
      <c r="G33" s="156"/>
      <c r="H33" s="156"/>
      <c r="I33" s="156"/>
      <c r="J33" s="156"/>
      <c r="K33" s="156"/>
      <c r="L33" s="156"/>
      <c r="M33" s="156"/>
      <c r="N33" s="156"/>
      <c r="O33" s="157"/>
      <c r="P33" s="58"/>
      <c r="Q33" s="59"/>
    </row>
    <row r="34" spans="1:17" ht="12.75">
      <c r="A34" s="39"/>
      <c r="B34" s="64"/>
      <c r="C34" s="153"/>
      <c r="D34" s="153"/>
      <c r="E34" s="135"/>
      <c r="F34" s="258"/>
      <c r="G34" s="156"/>
      <c r="H34" s="156"/>
      <c r="I34" s="156"/>
      <c r="J34" s="156"/>
      <c r="K34" s="156"/>
      <c r="L34" s="156"/>
      <c r="M34" s="156"/>
      <c r="N34" s="156"/>
      <c r="O34" s="157"/>
      <c r="P34" s="58"/>
      <c r="Q34" s="59"/>
    </row>
    <row r="35" spans="1:17" ht="12.75">
      <c r="A35" s="39"/>
      <c r="B35" s="64"/>
      <c r="C35" s="153"/>
      <c r="D35" s="153"/>
      <c r="E35" s="135"/>
      <c r="F35" s="258"/>
      <c r="G35" s="156"/>
      <c r="H35" s="156"/>
      <c r="I35" s="156"/>
      <c r="J35" s="156"/>
      <c r="K35" s="156"/>
      <c r="L35" s="156"/>
      <c r="M35" s="156"/>
      <c r="N35" s="156"/>
      <c r="O35" s="157"/>
      <c r="P35" s="58"/>
      <c r="Q35" s="59"/>
    </row>
    <row r="36" spans="1:17" ht="12.75">
      <c r="A36" s="37"/>
      <c r="B36" s="63"/>
      <c r="C36" s="121"/>
      <c r="D36" s="121"/>
      <c r="E36" s="135"/>
      <c r="F36" s="195"/>
      <c r="G36" s="124"/>
      <c r="H36" s="124"/>
      <c r="I36" s="124"/>
      <c r="J36" s="124"/>
      <c r="K36" s="124"/>
      <c r="L36" s="124"/>
      <c r="M36" s="124"/>
      <c r="N36" s="124"/>
      <c r="O36" s="125"/>
      <c r="P36" s="60"/>
      <c r="Q36" s="61"/>
    </row>
    <row r="37" spans="1:17" ht="12.75">
      <c r="A37" s="39"/>
      <c r="B37" s="40"/>
      <c r="C37" s="153"/>
      <c r="D37" s="153"/>
      <c r="E37" s="135"/>
      <c r="F37" s="258"/>
      <c r="G37" s="156"/>
      <c r="H37" s="156"/>
      <c r="I37" s="156"/>
      <c r="J37" s="156"/>
      <c r="K37" s="156"/>
      <c r="L37" s="156"/>
      <c r="M37" s="156"/>
      <c r="N37" s="156"/>
      <c r="O37" s="157"/>
      <c r="P37" s="58"/>
      <c r="Q37" s="59"/>
    </row>
    <row r="38" spans="1:17" ht="12.75">
      <c r="A38" s="39"/>
      <c r="B38" s="40"/>
      <c r="C38" s="153"/>
      <c r="D38" s="153"/>
      <c r="E38" s="135"/>
      <c r="F38" s="258"/>
      <c r="G38" s="156"/>
      <c r="H38" s="156"/>
      <c r="I38" s="156"/>
      <c r="J38" s="156"/>
      <c r="K38" s="156"/>
      <c r="L38" s="156"/>
      <c r="M38" s="156"/>
      <c r="N38" s="156"/>
      <c r="O38" s="157"/>
      <c r="P38" s="58"/>
      <c r="Q38" s="59"/>
    </row>
    <row r="39" spans="1:17" ht="12.75">
      <c r="A39" s="39"/>
      <c r="B39" s="40"/>
      <c r="C39" s="153"/>
      <c r="D39" s="153"/>
      <c r="E39" s="135"/>
      <c r="F39" s="258"/>
      <c r="G39" s="156"/>
      <c r="H39" s="156"/>
      <c r="I39" s="156"/>
      <c r="J39" s="156"/>
      <c r="K39" s="156"/>
      <c r="L39" s="156"/>
      <c r="M39" s="156"/>
      <c r="N39" s="156"/>
      <c r="O39" s="157"/>
      <c r="P39" s="58"/>
      <c r="Q39" s="59"/>
    </row>
    <row r="40" spans="1:17" ht="12.75">
      <c r="A40" s="39"/>
      <c r="B40" s="40"/>
      <c r="C40" s="153"/>
      <c r="D40" s="153"/>
      <c r="E40" s="135"/>
      <c r="F40" s="258"/>
      <c r="G40" s="156"/>
      <c r="H40" s="156"/>
      <c r="I40" s="156"/>
      <c r="J40" s="156"/>
      <c r="K40" s="156"/>
      <c r="L40" s="156"/>
      <c r="M40" s="156"/>
      <c r="N40" s="156"/>
      <c r="O40" s="157"/>
      <c r="P40" s="58"/>
      <c r="Q40" s="59"/>
    </row>
    <row r="41" spans="1:17" ht="13.5" thickBot="1">
      <c r="A41" s="39"/>
      <c r="B41" s="40"/>
      <c r="C41" s="153"/>
      <c r="D41" s="153"/>
      <c r="E41" s="135"/>
      <c r="F41" s="258"/>
      <c r="G41" s="156"/>
      <c r="H41" s="156"/>
      <c r="I41" s="156"/>
      <c r="J41" s="156"/>
      <c r="K41" s="156"/>
      <c r="L41" s="156"/>
      <c r="M41" s="156"/>
      <c r="N41" s="156"/>
      <c r="O41" s="157"/>
      <c r="P41" s="58"/>
      <c r="Q41" s="59"/>
    </row>
    <row r="42" spans="1:17" ht="24.75" customHeight="1" thickBot="1">
      <c r="A42" s="32"/>
      <c r="B42" s="43" t="s">
        <v>21</v>
      </c>
      <c r="C42" s="197"/>
      <c r="D42" s="197"/>
      <c r="E42" s="198"/>
      <c r="F42" s="199"/>
      <c r="G42" s="200">
        <f aca="true" t="shared" si="5" ref="G42:O42">+G22+G24+G26+G28+G30</f>
        <v>34000</v>
      </c>
      <c r="H42" s="200">
        <f t="shared" si="5"/>
        <v>0</v>
      </c>
      <c r="I42" s="200">
        <f t="shared" si="5"/>
        <v>0</v>
      </c>
      <c r="J42" s="200">
        <f t="shared" si="5"/>
        <v>0</v>
      </c>
      <c r="K42" s="200">
        <f t="shared" si="5"/>
        <v>0</v>
      </c>
      <c r="L42" s="200">
        <f t="shared" si="5"/>
        <v>0</v>
      </c>
      <c r="M42" s="200">
        <f t="shared" si="5"/>
        <v>0</v>
      </c>
      <c r="N42" s="200">
        <f t="shared" si="5"/>
        <v>27000</v>
      </c>
      <c r="O42" s="200">
        <f t="shared" si="5"/>
        <v>34000</v>
      </c>
      <c r="P42" s="46"/>
      <c r="Q42" s="47"/>
    </row>
    <row r="45" ht="12.75"/>
    <row r="46" ht="12.75"/>
  </sheetData>
  <sheetProtection/>
  <mergeCells count="16"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  <mergeCell ref="A10:F10"/>
    <mergeCell ref="L10:M10"/>
    <mergeCell ref="A11:F11"/>
    <mergeCell ref="A12:F12"/>
    <mergeCell ref="G16:O17"/>
    <mergeCell ref="P16:Q17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ignoredErrors>
    <ignoredError sqref="O23 O25 O27" 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Q57"/>
  <sheetViews>
    <sheetView view="pageBreakPreview" zoomScale="70" zoomScaleSheetLayoutView="70" zoomScalePageLayoutView="0" workbookViewId="0" topLeftCell="A44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9.7109375" style="2" customWidth="1"/>
    <col min="8" max="13" width="9.57421875" style="2" customWidth="1"/>
    <col min="14" max="14" width="15.140625" style="2" customWidth="1"/>
    <col min="15" max="15" width="9.71093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269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167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155</v>
      </c>
      <c r="B16" s="12"/>
      <c r="C16" s="13"/>
      <c r="D16" s="13"/>
      <c r="E16" s="12"/>
      <c r="F16" s="14"/>
      <c r="G16" s="676" t="s">
        <v>234</v>
      </c>
      <c r="H16" s="677"/>
      <c r="I16" s="677"/>
      <c r="J16" s="677"/>
      <c r="K16" s="677"/>
      <c r="L16" s="677"/>
      <c r="M16" s="677"/>
      <c r="N16" s="677"/>
      <c r="O16" s="678"/>
      <c r="P16" s="676"/>
      <c r="Q16" s="678"/>
    </row>
    <row r="17" spans="1:17" ht="13.5" thickBot="1">
      <c r="A17" s="15" t="s">
        <v>156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272" t="s">
        <v>17</v>
      </c>
      <c r="C21" s="273" t="s">
        <v>54</v>
      </c>
      <c r="D21" s="273" t="s">
        <v>55</v>
      </c>
      <c r="E21" s="273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25" t="s">
        <v>31</v>
      </c>
      <c r="P21" s="658"/>
      <c r="Q21" s="661"/>
    </row>
    <row r="22" spans="1:17" ht="27.75" customHeight="1">
      <c r="A22" s="79" t="s">
        <v>35</v>
      </c>
      <c r="B22" s="80" t="s">
        <v>157</v>
      </c>
      <c r="C22" s="164">
        <v>1</v>
      </c>
      <c r="D22" s="164">
        <v>0</v>
      </c>
      <c r="E22" s="165">
        <f>+D22/C22*100</f>
        <v>0</v>
      </c>
      <c r="F22" s="213"/>
      <c r="G22" s="167">
        <f>SUM(G23:G25)</f>
        <v>0</v>
      </c>
      <c r="H22" s="167">
        <f aca="true" t="shared" si="0" ref="H22:M22">SUM(H23:H25)</f>
        <v>0</v>
      </c>
      <c r="I22" s="167">
        <f t="shared" si="0"/>
        <v>0</v>
      </c>
      <c r="J22" s="167">
        <f t="shared" si="0"/>
        <v>0</v>
      </c>
      <c r="K22" s="167">
        <f t="shared" si="0"/>
        <v>0</v>
      </c>
      <c r="L22" s="167">
        <f t="shared" si="0"/>
        <v>0</v>
      </c>
      <c r="M22" s="167">
        <f t="shared" si="0"/>
        <v>0</v>
      </c>
      <c r="N22" s="167">
        <v>0</v>
      </c>
      <c r="O22" s="168">
        <f>SUM(G22:M22)</f>
        <v>0</v>
      </c>
      <c r="P22" s="85"/>
      <c r="Q22" s="86"/>
    </row>
    <row r="23" spans="1:17" ht="76.5">
      <c r="A23" s="375" t="s">
        <v>36</v>
      </c>
      <c r="B23" s="52" t="s">
        <v>160</v>
      </c>
      <c r="C23" s="202"/>
      <c r="D23" s="202"/>
      <c r="E23" s="203"/>
      <c r="F23" s="204"/>
      <c r="G23" s="205"/>
      <c r="H23" s="205"/>
      <c r="I23" s="205"/>
      <c r="J23" s="205"/>
      <c r="K23" s="205"/>
      <c r="L23" s="205"/>
      <c r="M23" s="205"/>
      <c r="N23" s="205"/>
      <c r="O23" s="206">
        <f>SUM(G23:M23)</f>
        <v>0</v>
      </c>
      <c r="P23" s="380" t="s">
        <v>233</v>
      </c>
      <c r="Q23" s="54" t="s">
        <v>160</v>
      </c>
    </row>
    <row r="24" spans="1:17" ht="76.5">
      <c r="A24" s="375" t="s">
        <v>37</v>
      </c>
      <c r="B24" s="52" t="s">
        <v>158</v>
      </c>
      <c r="C24" s="202"/>
      <c r="D24" s="202"/>
      <c r="E24" s="203"/>
      <c r="F24" s="204"/>
      <c r="G24" s="205"/>
      <c r="H24" s="205"/>
      <c r="I24" s="205"/>
      <c r="J24" s="205"/>
      <c r="K24" s="205"/>
      <c r="L24" s="205"/>
      <c r="M24" s="205"/>
      <c r="N24" s="205"/>
      <c r="O24" s="206">
        <f>SUM(G24:M24)</f>
        <v>0</v>
      </c>
      <c r="P24" s="380" t="s">
        <v>233</v>
      </c>
      <c r="Q24" s="54" t="s">
        <v>158</v>
      </c>
    </row>
    <row r="25" spans="1:17" ht="77.25" thickBot="1">
      <c r="A25" s="377" t="s">
        <v>38</v>
      </c>
      <c r="B25" s="378" t="s">
        <v>159</v>
      </c>
      <c r="C25" s="217"/>
      <c r="D25" s="217"/>
      <c r="E25" s="383"/>
      <c r="F25" s="218"/>
      <c r="G25" s="219"/>
      <c r="H25" s="219"/>
      <c r="I25" s="219"/>
      <c r="J25" s="219"/>
      <c r="K25" s="219"/>
      <c r="L25" s="219"/>
      <c r="M25" s="219"/>
      <c r="N25" s="219"/>
      <c r="O25" s="222">
        <f>SUM(G25:M25)</f>
        <v>0</v>
      </c>
      <c r="P25" s="376" t="s">
        <v>233</v>
      </c>
      <c r="Q25" s="223" t="s">
        <v>159</v>
      </c>
    </row>
    <row r="26" spans="1:17" ht="12.75">
      <c r="A26" s="35"/>
      <c r="B26" s="36"/>
      <c r="C26" s="134"/>
      <c r="D26" s="134"/>
      <c r="E26" s="135"/>
      <c r="F26" s="193"/>
      <c r="G26" s="138"/>
      <c r="H26" s="138"/>
      <c r="I26" s="138"/>
      <c r="J26" s="138"/>
      <c r="K26" s="138"/>
      <c r="L26" s="138"/>
      <c r="M26" s="138"/>
      <c r="N26" s="138"/>
      <c r="O26" s="139"/>
      <c r="P26" s="55"/>
      <c r="Q26" s="56"/>
    </row>
    <row r="27" spans="1:17" ht="12.75">
      <c r="A27" s="33"/>
      <c r="B27" s="26"/>
      <c r="C27" s="141"/>
      <c r="D27" s="141"/>
      <c r="E27" s="142"/>
      <c r="F27" s="194"/>
      <c r="G27" s="145"/>
      <c r="H27" s="145"/>
      <c r="I27" s="145"/>
      <c r="J27" s="145"/>
      <c r="K27" s="145"/>
      <c r="L27" s="145"/>
      <c r="M27" s="145"/>
      <c r="N27" s="145"/>
      <c r="O27" s="146"/>
      <c r="P27" s="42"/>
      <c r="Q27" s="29"/>
    </row>
    <row r="28" spans="1:17" ht="12.75">
      <c r="A28" s="37"/>
      <c r="B28" s="38"/>
      <c r="C28" s="121"/>
      <c r="D28" s="121"/>
      <c r="E28" s="122"/>
      <c r="F28" s="195"/>
      <c r="G28" s="124"/>
      <c r="H28" s="124"/>
      <c r="I28" s="124"/>
      <c r="J28" s="124"/>
      <c r="K28" s="124"/>
      <c r="L28" s="124"/>
      <c r="M28" s="124"/>
      <c r="N28" s="124"/>
      <c r="O28" s="125"/>
      <c r="P28" s="60"/>
      <c r="Q28" s="61"/>
    </row>
    <row r="29" spans="1:17" ht="12.75">
      <c r="A29" s="37"/>
      <c r="B29" s="38"/>
      <c r="C29" s="121"/>
      <c r="D29" s="121"/>
      <c r="E29" s="122"/>
      <c r="F29" s="195"/>
      <c r="G29" s="124"/>
      <c r="H29" s="124"/>
      <c r="I29" s="124"/>
      <c r="J29" s="124"/>
      <c r="K29" s="124"/>
      <c r="L29" s="124"/>
      <c r="M29" s="124"/>
      <c r="N29" s="124"/>
      <c r="O29" s="125"/>
      <c r="P29" s="55"/>
      <c r="Q29" s="61"/>
    </row>
    <row r="30" spans="1:17" ht="12.75">
      <c r="A30" s="37"/>
      <c r="B30" s="38"/>
      <c r="C30" s="121"/>
      <c r="D30" s="121"/>
      <c r="E30" s="122"/>
      <c r="F30" s="195"/>
      <c r="G30" s="124"/>
      <c r="H30" s="124"/>
      <c r="I30" s="124"/>
      <c r="J30" s="124"/>
      <c r="K30" s="124"/>
      <c r="L30" s="124"/>
      <c r="M30" s="124"/>
      <c r="N30" s="124"/>
      <c r="O30" s="125"/>
      <c r="P30" s="55"/>
      <c r="Q30" s="61"/>
    </row>
    <row r="31" spans="1:17" ht="12.75">
      <c r="A31" s="37"/>
      <c r="B31" s="38"/>
      <c r="C31" s="121"/>
      <c r="D31" s="121"/>
      <c r="E31" s="122"/>
      <c r="F31" s="195"/>
      <c r="G31" s="124"/>
      <c r="H31" s="124"/>
      <c r="I31" s="124"/>
      <c r="J31" s="124"/>
      <c r="K31" s="124"/>
      <c r="L31" s="124"/>
      <c r="M31" s="124"/>
      <c r="N31" s="124"/>
      <c r="O31" s="125"/>
      <c r="P31" s="55"/>
      <c r="Q31" s="61"/>
    </row>
    <row r="32" spans="1:17" ht="12.75">
      <c r="A32" s="37"/>
      <c r="B32" s="38"/>
      <c r="C32" s="121"/>
      <c r="D32" s="121"/>
      <c r="E32" s="122"/>
      <c r="F32" s="195"/>
      <c r="G32" s="124"/>
      <c r="H32" s="124"/>
      <c r="I32" s="124"/>
      <c r="J32" s="124"/>
      <c r="K32" s="124"/>
      <c r="L32" s="124"/>
      <c r="M32" s="124"/>
      <c r="N32" s="124"/>
      <c r="O32" s="125"/>
      <c r="P32" s="55"/>
      <c r="Q32" s="61"/>
    </row>
    <row r="33" spans="1:17" ht="12.75">
      <c r="A33" s="37"/>
      <c r="B33" s="38"/>
      <c r="C33" s="121"/>
      <c r="D33" s="121"/>
      <c r="E33" s="122"/>
      <c r="F33" s="195"/>
      <c r="G33" s="124"/>
      <c r="H33" s="124"/>
      <c r="I33" s="124"/>
      <c r="J33" s="124"/>
      <c r="K33" s="124"/>
      <c r="L33" s="124"/>
      <c r="M33" s="124"/>
      <c r="N33" s="124"/>
      <c r="O33" s="125"/>
      <c r="P33" s="55"/>
      <c r="Q33" s="61"/>
    </row>
    <row r="34" spans="1:17" ht="12.75">
      <c r="A34" s="37"/>
      <c r="B34" s="38"/>
      <c r="C34" s="121"/>
      <c r="D34" s="121"/>
      <c r="E34" s="122"/>
      <c r="F34" s="195"/>
      <c r="G34" s="124"/>
      <c r="H34" s="124"/>
      <c r="I34" s="124"/>
      <c r="J34" s="124"/>
      <c r="K34" s="124"/>
      <c r="L34" s="124"/>
      <c r="M34" s="124"/>
      <c r="N34" s="124"/>
      <c r="O34" s="125"/>
      <c r="P34" s="55"/>
      <c r="Q34" s="61"/>
    </row>
    <row r="35" spans="1:17" ht="12.75">
      <c r="A35" s="37"/>
      <c r="B35" s="38"/>
      <c r="C35" s="121"/>
      <c r="D35" s="121"/>
      <c r="E35" s="122"/>
      <c r="F35" s="195"/>
      <c r="G35" s="124"/>
      <c r="H35" s="124"/>
      <c r="I35" s="124"/>
      <c r="J35" s="124"/>
      <c r="K35" s="124"/>
      <c r="L35" s="124"/>
      <c r="M35" s="124"/>
      <c r="N35" s="124"/>
      <c r="O35" s="125"/>
      <c r="P35" s="55"/>
      <c r="Q35" s="61"/>
    </row>
    <row r="36" spans="1:17" ht="12.75">
      <c r="A36" s="37"/>
      <c r="B36" s="38"/>
      <c r="C36" s="121"/>
      <c r="D36" s="121"/>
      <c r="E36" s="122"/>
      <c r="F36" s="195"/>
      <c r="G36" s="124"/>
      <c r="H36" s="124"/>
      <c r="I36" s="124"/>
      <c r="J36" s="124"/>
      <c r="K36" s="124"/>
      <c r="L36" s="124"/>
      <c r="M36" s="124"/>
      <c r="N36" s="124"/>
      <c r="O36" s="125"/>
      <c r="P36" s="55"/>
      <c r="Q36" s="61"/>
    </row>
    <row r="37" spans="1:17" ht="12.75">
      <c r="A37" s="37"/>
      <c r="B37" s="38"/>
      <c r="C37" s="121"/>
      <c r="D37" s="121"/>
      <c r="E37" s="122"/>
      <c r="F37" s="195"/>
      <c r="G37" s="124"/>
      <c r="H37" s="124"/>
      <c r="I37" s="124"/>
      <c r="J37" s="124"/>
      <c r="K37" s="124"/>
      <c r="L37" s="124"/>
      <c r="M37" s="124"/>
      <c r="N37" s="124"/>
      <c r="O37" s="125"/>
      <c r="P37" s="55"/>
      <c r="Q37" s="61"/>
    </row>
    <row r="38" spans="1:17" ht="12.75">
      <c r="A38" s="37"/>
      <c r="B38" s="38"/>
      <c r="C38" s="121"/>
      <c r="D38" s="121"/>
      <c r="E38" s="122"/>
      <c r="F38" s="195"/>
      <c r="G38" s="124"/>
      <c r="H38" s="124"/>
      <c r="I38" s="124"/>
      <c r="J38" s="124"/>
      <c r="K38" s="124"/>
      <c r="L38" s="124"/>
      <c r="M38" s="124"/>
      <c r="N38" s="124"/>
      <c r="O38" s="125"/>
      <c r="P38" s="55"/>
      <c r="Q38" s="61"/>
    </row>
    <row r="39" spans="1:17" ht="12.75">
      <c r="A39" s="37"/>
      <c r="B39" s="38"/>
      <c r="C39" s="121"/>
      <c r="D39" s="121"/>
      <c r="E39" s="122"/>
      <c r="F39" s="195"/>
      <c r="G39" s="124"/>
      <c r="H39" s="124"/>
      <c r="I39" s="124"/>
      <c r="J39" s="124"/>
      <c r="K39" s="124"/>
      <c r="L39" s="124"/>
      <c r="M39" s="124"/>
      <c r="N39" s="124"/>
      <c r="O39" s="125"/>
      <c r="P39" s="55"/>
      <c r="Q39" s="61"/>
    </row>
    <row r="40" spans="1:17" ht="12.75">
      <c r="A40" s="37"/>
      <c r="B40" s="38"/>
      <c r="C40" s="121"/>
      <c r="D40" s="121"/>
      <c r="E40" s="122"/>
      <c r="F40" s="195"/>
      <c r="G40" s="124"/>
      <c r="H40" s="124"/>
      <c r="I40" s="124"/>
      <c r="J40" s="124"/>
      <c r="K40" s="124"/>
      <c r="L40" s="124"/>
      <c r="M40" s="124"/>
      <c r="N40" s="124"/>
      <c r="O40" s="125"/>
      <c r="P40" s="55"/>
      <c r="Q40" s="61"/>
    </row>
    <row r="41" spans="1:17" ht="12.75">
      <c r="A41" s="37"/>
      <c r="B41" s="38"/>
      <c r="C41" s="121"/>
      <c r="D41" s="121"/>
      <c r="E41" s="122"/>
      <c r="F41" s="195"/>
      <c r="G41" s="124"/>
      <c r="H41" s="124"/>
      <c r="I41" s="124"/>
      <c r="J41" s="124"/>
      <c r="K41" s="124"/>
      <c r="L41" s="124"/>
      <c r="M41" s="124"/>
      <c r="N41" s="124"/>
      <c r="O41" s="125"/>
      <c r="P41" s="55"/>
      <c r="Q41" s="61"/>
    </row>
    <row r="42" spans="1:17" ht="12.75">
      <c r="A42" s="37"/>
      <c r="B42" s="38"/>
      <c r="C42" s="121"/>
      <c r="D42" s="121"/>
      <c r="E42" s="122"/>
      <c r="F42" s="195"/>
      <c r="G42" s="124"/>
      <c r="H42" s="124"/>
      <c r="I42" s="124"/>
      <c r="J42" s="124"/>
      <c r="K42" s="124"/>
      <c r="L42" s="124"/>
      <c r="M42" s="124"/>
      <c r="N42" s="124"/>
      <c r="O42" s="125"/>
      <c r="P42" s="55"/>
      <c r="Q42" s="61"/>
    </row>
    <row r="43" spans="1:17" ht="12.75">
      <c r="A43" s="37"/>
      <c r="B43" s="38"/>
      <c r="C43" s="121"/>
      <c r="D43" s="121"/>
      <c r="E43" s="122"/>
      <c r="F43" s="195"/>
      <c r="G43" s="124"/>
      <c r="H43" s="124"/>
      <c r="I43" s="124"/>
      <c r="J43" s="124"/>
      <c r="K43" s="124"/>
      <c r="L43" s="124"/>
      <c r="M43" s="124"/>
      <c r="N43" s="124"/>
      <c r="O43" s="125"/>
      <c r="P43" s="55"/>
      <c r="Q43" s="61"/>
    </row>
    <row r="44" spans="1:17" ht="12.75">
      <c r="A44" s="37"/>
      <c r="B44" s="38"/>
      <c r="C44" s="121"/>
      <c r="D44" s="121"/>
      <c r="E44" s="122"/>
      <c r="F44" s="195"/>
      <c r="G44" s="124"/>
      <c r="H44" s="124"/>
      <c r="I44" s="124"/>
      <c r="J44" s="124"/>
      <c r="K44" s="124"/>
      <c r="L44" s="124"/>
      <c r="M44" s="124"/>
      <c r="N44" s="124"/>
      <c r="O44" s="125"/>
      <c r="P44" s="55"/>
      <c r="Q44" s="61"/>
    </row>
    <row r="45" spans="1:17" ht="12.75">
      <c r="A45" s="37"/>
      <c r="B45" s="38"/>
      <c r="C45" s="121"/>
      <c r="D45" s="121"/>
      <c r="E45" s="122"/>
      <c r="F45" s="195"/>
      <c r="G45" s="124"/>
      <c r="H45" s="124"/>
      <c r="I45" s="124"/>
      <c r="J45" s="124"/>
      <c r="K45" s="124"/>
      <c r="L45" s="124"/>
      <c r="M45" s="124"/>
      <c r="N45" s="124"/>
      <c r="O45" s="125"/>
      <c r="P45" s="55"/>
      <c r="Q45" s="61"/>
    </row>
    <row r="46" spans="1:17" ht="12.75">
      <c r="A46" s="37"/>
      <c r="B46" s="38"/>
      <c r="C46" s="121"/>
      <c r="D46" s="121"/>
      <c r="E46" s="122"/>
      <c r="F46" s="195"/>
      <c r="G46" s="124"/>
      <c r="H46" s="124"/>
      <c r="I46" s="124"/>
      <c r="J46" s="124"/>
      <c r="K46" s="124"/>
      <c r="L46" s="124"/>
      <c r="M46" s="124"/>
      <c r="N46" s="124"/>
      <c r="O46" s="125"/>
      <c r="P46" s="55"/>
      <c r="Q46" s="61"/>
    </row>
    <row r="47" spans="1:17" ht="12.75">
      <c r="A47" s="37"/>
      <c r="B47" s="38"/>
      <c r="C47" s="121"/>
      <c r="D47" s="121"/>
      <c r="E47" s="122"/>
      <c r="F47" s="195"/>
      <c r="G47" s="124"/>
      <c r="H47" s="124"/>
      <c r="I47" s="124"/>
      <c r="J47" s="124"/>
      <c r="K47" s="124"/>
      <c r="L47" s="124"/>
      <c r="M47" s="124"/>
      <c r="N47" s="124"/>
      <c r="O47" s="125"/>
      <c r="P47" s="55"/>
      <c r="Q47" s="61"/>
    </row>
    <row r="48" spans="1:17" ht="12.75">
      <c r="A48" s="34"/>
      <c r="B48" s="23"/>
      <c r="C48" s="127"/>
      <c r="D48" s="127"/>
      <c r="E48" s="128"/>
      <c r="F48" s="196"/>
      <c r="G48" s="131"/>
      <c r="H48" s="131"/>
      <c r="I48" s="131"/>
      <c r="J48" s="131"/>
      <c r="K48" s="131"/>
      <c r="L48" s="131"/>
      <c r="M48" s="131"/>
      <c r="N48" s="131"/>
      <c r="O48" s="132"/>
      <c r="P48" s="41"/>
      <c r="Q48" s="30"/>
    </row>
    <row r="49" spans="1:17" ht="12.75">
      <c r="A49" s="37"/>
      <c r="B49" s="63"/>
      <c r="C49" s="121"/>
      <c r="D49" s="121"/>
      <c r="E49" s="122"/>
      <c r="F49" s="195"/>
      <c r="G49" s="124"/>
      <c r="H49" s="124"/>
      <c r="I49" s="124"/>
      <c r="J49" s="124"/>
      <c r="K49" s="124"/>
      <c r="L49" s="124"/>
      <c r="M49" s="124"/>
      <c r="N49" s="124"/>
      <c r="O49" s="125"/>
      <c r="P49" s="60"/>
      <c r="Q49" s="61"/>
    </row>
    <row r="50" spans="1:17" ht="12.75">
      <c r="A50" s="34"/>
      <c r="B50" s="40"/>
      <c r="C50" s="153"/>
      <c r="D50" s="153"/>
      <c r="E50" s="154"/>
      <c r="F50" s="258"/>
      <c r="G50" s="156"/>
      <c r="H50" s="156"/>
      <c r="I50" s="156"/>
      <c r="J50" s="156"/>
      <c r="K50" s="156"/>
      <c r="L50" s="156"/>
      <c r="M50" s="156"/>
      <c r="N50" s="156"/>
      <c r="O50" s="157"/>
      <c r="P50" s="58"/>
      <c r="Q50" s="59"/>
    </row>
    <row r="51" spans="1:17" ht="12.75">
      <c r="A51" s="37"/>
      <c r="B51" s="63"/>
      <c r="C51" s="121"/>
      <c r="D51" s="121"/>
      <c r="E51" s="122"/>
      <c r="F51" s="195"/>
      <c r="G51" s="124"/>
      <c r="H51" s="124"/>
      <c r="I51" s="124"/>
      <c r="J51" s="124"/>
      <c r="K51" s="124"/>
      <c r="L51" s="124"/>
      <c r="M51" s="124"/>
      <c r="N51" s="124"/>
      <c r="O51" s="125"/>
      <c r="P51" s="60"/>
      <c r="Q51" s="61"/>
    </row>
    <row r="52" spans="1:17" ht="12.75">
      <c r="A52" s="39"/>
      <c r="B52" s="64"/>
      <c r="C52" s="153"/>
      <c r="D52" s="153"/>
      <c r="E52" s="154"/>
      <c r="F52" s="258"/>
      <c r="G52" s="156"/>
      <c r="H52" s="156"/>
      <c r="I52" s="156"/>
      <c r="J52" s="156"/>
      <c r="K52" s="156"/>
      <c r="L52" s="156"/>
      <c r="M52" s="156"/>
      <c r="N52" s="156"/>
      <c r="O52" s="157"/>
      <c r="P52" s="58"/>
      <c r="Q52" s="59"/>
    </row>
    <row r="53" spans="1:17" ht="12.75">
      <c r="A53" s="37"/>
      <c r="B53" s="63"/>
      <c r="C53" s="121"/>
      <c r="D53" s="121"/>
      <c r="E53" s="122"/>
      <c r="F53" s="195"/>
      <c r="G53" s="124"/>
      <c r="H53" s="124"/>
      <c r="I53" s="124"/>
      <c r="J53" s="124"/>
      <c r="K53" s="124"/>
      <c r="L53" s="124"/>
      <c r="M53" s="124"/>
      <c r="N53" s="124"/>
      <c r="O53" s="125"/>
      <c r="P53" s="60"/>
      <c r="Q53" s="61"/>
    </row>
    <row r="54" spans="1:17" ht="12.75">
      <c r="A54" s="39"/>
      <c r="B54" s="40"/>
      <c r="C54" s="153"/>
      <c r="D54" s="153"/>
      <c r="E54" s="154"/>
      <c r="F54" s="258"/>
      <c r="G54" s="156"/>
      <c r="H54" s="156"/>
      <c r="I54" s="156"/>
      <c r="J54" s="156"/>
      <c r="K54" s="156"/>
      <c r="L54" s="156"/>
      <c r="M54" s="156"/>
      <c r="N54" s="156"/>
      <c r="O54" s="157"/>
      <c r="P54" s="58"/>
      <c r="Q54" s="59"/>
    </row>
    <row r="55" spans="1:17" ht="12.75">
      <c r="A55" s="39"/>
      <c r="B55" s="40"/>
      <c r="C55" s="153"/>
      <c r="D55" s="153"/>
      <c r="E55" s="154"/>
      <c r="F55" s="258"/>
      <c r="G55" s="156"/>
      <c r="H55" s="156"/>
      <c r="I55" s="156"/>
      <c r="J55" s="156"/>
      <c r="K55" s="156"/>
      <c r="L55" s="156"/>
      <c r="M55" s="156"/>
      <c r="N55" s="156"/>
      <c r="O55" s="157"/>
      <c r="P55" s="58"/>
      <c r="Q55" s="59"/>
    </row>
    <row r="56" spans="1:17" ht="13.5" thickBot="1">
      <c r="A56" s="39"/>
      <c r="B56" s="40"/>
      <c r="C56" s="153"/>
      <c r="D56" s="153"/>
      <c r="E56" s="154"/>
      <c r="F56" s="258"/>
      <c r="G56" s="156"/>
      <c r="H56" s="156"/>
      <c r="I56" s="156"/>
      <c r="J56" s="156"/>
      <c r="K56" s="156"/>
      <c r="L56" s="156"/>
      <c r="M56" s="156"/>
      <c r="N56" s="156"/>
      <c r="O56" s="157"/>
      <c r="P56" s="58"/>
      <c r="Q56" s="59"/>
    </row>
    <row r="57" spans="1:17" ht="24.75" customHeight="1" thickBot="1">
      <c r="A57" s="32"/>
      <c r="B57" s="43" t="s">
        <v>21</v>
      </c>
      <c r="C57" s="197"/>
      <c r="D57" s="197"/>
      <c r="E57" s="198"/>
      <c r="F57" s="199"/>
      <c r="G57" s="200">
        <f>SUM(G22)</f>
        <v>0</v>
      </c>
      <c r="H57" s="200">
        <f aca="true" t="shared" si="1" ref="H57:O57">SUM(H22)</f>
        <v>0</v>
      </c>
      <c r="I57" s="200">
        <f t="shared" si="1"/>
        <v>0</v>
      </c>
      <c r="J57" s="200">
        <f t="shared" si="1"/>
        <v>0</v>
      </c>
      <c r="K57" s="200">
        <f t="shared" si="1"/>
        <v>0</v>
      </c>
      <c r="L57" s="200">
        <f t="shared" si="1"/>
        <v>0</v>
      </c>
      <c r="M57" s="200">
        <f t="shared" si="1"/>
        <v>0</v>
      </c>
      <c r="N57" s="200">
        <f t="shared" si="1"/>
        <v>0</v>
      </c>
      <c r="O57" s="200">
        <f t="shared" si="1"/>
        <v>0</v>
      </c>
      <c r="P57" s="46"/>
      <c r="Q57" s="47"/>
    </row>
    <row r="60" ht="12.75"/>
    <row r="61" ht="12.75"/>
  </sheetData>
  <sheetProtection/>
  <mergeCells count="16">
    <mergeCell ref="A10:F10"/>
    <mergeCell ref="L10:M10"/>
    <mergeCell ref="A11:F11"/>
    <mergeCell ref="A12:F12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  <mergeCell ref="G16:O17"/>
    <mergeCell ref="P16:Q17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ignoredErrors>
    <ignoredError sqref="O23:O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="70" zoomScaleSheetLayoutView="70" zoomScalePageLayoutView="0" workbookViewId="0" topLeftCell="A43">
      <selection activeCell="A9" sqref="A9:P12"/>
    </sheetView>
  </sheetViews>
  <sheetFormatPr defaultColWidth="11.421875" defaultRowHeight="12.75"/>
  <cols>
    <col min="1" max="1" width="5.14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8.00390625" style="6" customWidth="1"/>
    <col min="7" max="7" width="15.8515625" style="2" customWidth="1"/>
    <col min="8" max="8" width="13.28125" style="2" customWidth="1"/>
    <col min="9" max="9" width="12.57421875" style="2" customWidth="1"/>
    <col min="10" max="10" width="12.421875" style="2" customWidth="1"/>
    <col min="11" max="12" width="9.57421875" style="2" customWidth="1"/>
    <col min="13" max="13" width="14.7109375" style="2" customWidth="1"/>
    <col min="14" max="14" width="15.140625" style="2" customWidth="1"/>
    <col min="15" max="15" width="14.8515625" style="2" customWidth="1"/>
    <col min="16" max="16" width="19.8515625" style="2" customWidth="1"/>
    <col min="17" max="17" width="21.00390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8" s="49" customFormat="1" ht="15"/>
    <row r="9" spans="1:17" ht="12.75">
      <c r="A9" s="670" t="s">
        <v>24</v>
      </c>
      <c r="B9" s="670"/>
      <c r="C9" s="670"/>
      <c r="D9" s="670"/>
      <c r="E9" s="670"/>
      <c r="F9" s="670"/>
      <c r="L9" s="670"/>
      <c r="M9" s="670"/>
      <c r="N9" s="4" t="s">
        <v>13</v>
      </c>
      <c r="P9" s="4"/>
      <c r="Q9" s="4"/>
    </row>
    <row r="10" spans="1:17" ht="12.75">
      <c r="A10" s="670" t="s">
        <v>51</v>
      </c>
      <c r="B10" s="670"/>
      <c r="C10" s="670"/>
      <c r="D10" s="670"/>
      <c r="E10" s="670"/>
      <c r="F10" s="670"/>
      <c r="L10" s="4"/>
      <c r="M10" s="4"/>
      <c r="N10" s="4" t="s">
        <v>240</v>
      </c>
      <c r="P10" s="4"/>
      <c r="Q10" s="4"/>
    </row>
    <row r="11" spans="1:17" ht="12.75">
      <c r="A11" s="670" t="s">
        <v>25</v>
      </c>
      <c r="B11" s="670"/>
      <c r="C11" s="670"/>
      <c r="D11" s="670"/>
      <c r="E11" s="670"/>
      <c r="F11" s="670"/>
      <c r="L11" s="4"/>
      <c r="M11" s="4"/>
      <c r="N11" s="399" t="s">
        <v>436</v>
      </c>
      <c r="P11" s="4"/>
      <c r="Q11" s="4"/>
    </row>
    <row r="12" spans="1:17" ht="12.75">
      <c r="A12" s="5" t="e">
        <f>#REF!</f>
        <v>#REF!</v>
      </c>
      <c r="B12" s="5"/>
      <c r="L12" s="5"/>
      <c r="M12" s="5"/>
      <c r="N12" s="1" t="s">
        <v>437</v>
      </c>
      <c r="P12" s="5"/>
      <c r="Q12" s="5"/>
    </row>
    <row r="13" ht="13.5" thickBot="1"/>
    <row r="14" spans="1:17" ht="12.75">
      <c r="A14" s="7" t="s">
        <v>52</v>
      </c>
      <c r="B14" s="8"/>
      <c r="C14" s="9"/>
      <c r="D14" s="9"/>
      <c r="E14" s="8"/>
      <c r="F14" s="10"/>
      <c r="G14" s="662" t="s">
        <v>53</v>
      </c>
      <c r="H14" s="674"/>
      <c r="I14" s="674"/>
      <c r="J14" s="674"/>
      <c r="K14" s="674"/>
      <c r="L14" s="674"/>
      <c r="M14" s="674"/>
      <c r="N14" s="674"/>
      <c r="O14" s="663"/>
      <c r="P14" s="662" t="s">
        <v>23</v>
      </c>
      <c r="Q14" s="663"/>
    </row>
    <row r="15" spans="1:17" ht="12.75">
      <c r="A15" s="11" t="s">
        <v>57</v>
      </c>
      <c r="B15" s="12"/>
      <c r="C15" s="13"/>
      <c r="D15" s="13"/>
      <c r="E15" s="12"/>
      <c r="F15" s="14"/>
      <c r="G15" s="676" t="s">
        <v>62</v>
      </c>
      <c r="H15" s="677"/>
      <c r="I15" s="677"/>
      <c r="J15" s="677"/>
      <c r="K15" s="677"/>
      <c r="L15" s="677"/>
      <c r="M15" s="677"/>
      <c r="N15" s="677"/>
      <c r="O15" s="678"/>
      <c r="P15" s="676" t="s">
        <v>413</v>
      </c>
      <c r="Q15" s="678"/>
    </row>
    <row r="16" spans="1:17" ht="13.5" thickBot="1">
      <c r="A16" s="15" t="s">
        <v>59</v>
      </c>
      <c r="B16" s="16"/>
      <c r="C16" s="17"/>
      <c r="D16" s="17"/>
      <c r="E16" s="16"/>
      <c r="F16" s="18"/>
      <c r="G16" s="679"/>
      <c r="H16" s="680"/>
      <c r="I16" s="680"/>
      <c r="J16" s="680"/>
      <c r="K16" s="680"/>
      <c r="L16" s="680"/>
      <c r="M16" s="680"/>
      <c r="N16" s="680"/>
      <c r="O16" s="681"/>
      <c r="P16" s="679"/>
      <c r="Q16" s="681"/>
    </row>
    <row r="17" ht="13.5" thickBot="1"/>
    <row r="18" spans="1:17" ht="13.5" thickBot="1">
      <c r="A18" s="664" t="s">
        <v>32</v>
      </c>
      <c r="B18" s="665"/>
      <c r="C18" s="665"/>
      <c r="D18" s="665"/>
      <c r="E18" s="665"/>
      <c r="F18" s="666"/>
      <c r="G18" s="654" t="s">
        <v>14</v>
      </c>
      <c r="H18" s="655"/>
      <c r="I18" s="655"/>
      <c r="J18" s="655"/>
      <c r="K18" s="655"/>
      <c r="L18" s="655"/>
      <c r="M18" s="655"/>
      <c r="N18" s="655"/>
      <c r="O18" s="655"/>
      <c r="P18" s="656" t="s">
        <v>49</v>
      </c>
      <c r="Q18" s="659" t="s">
        <v>15</v>
      </c>
    </row>
    <row r="19" spans="1:17" ht="13.5" thickBot="1">
      <c r="A19" s="667"/>
      <c r="B19" s="668"/>
      <c r="C19" s="668"/>
      <c r="D19" s="668"/>
      <c r="E19" s="668"/>
      <c r="F19" s="669"/>
      <c r="G19" s="19"/>
      <c r="H19" s="20"/>
      <c r="I19" s="20"/>
      <c r="J19" s="20"/>
      <c r="K19" s="21" t="s">
        <v>22</v>
      </c>
      <c r="L19" s="21"/>
      <c r="M19" s="20"/>
      <c r="N19" s="20"/>
      <c r="O19" s="20"/>
      <c r="P19" s="657"/>
      <c r="Q19" s="660"/>
    </row>
    <row r="20" spans="1:17" ht="114.75" customHeight="1" thickBot="1">
      <c r="A20" s="31" t="s">
        <v>16</v>
      </c>
      <c r="B20" s="272" t="s">
        <v>17</v>
      </c>
      <c r="C20" s="273" t="s">
        <v>54</v>
      </c>
      <c r="D20" s="273" t="s">
        <v>55</v>
      </c>
      <c r="E20" s="273" t="s">
        <v>56</v>
      </c>
      <c r="F20" s="28" t="s">
        <v>34</v>
      </c>
      <c r="G20" s="28" t="s">
        <v>18</v>
      </c>
      <c r="H20" s="22" t="s">
        <v>19</v>
      </c>
      <c r="I20" s="22" t="s">
        <v>47</v>
      </c>
      <c r="J20" s="22" t="s">
        <v>48</v>
      </c>
      <c r="K20" s="22" t="s">
        <v>28</v>
      </c>
      <c r="L20" s="25" t="s">
        <v>29</v>
      </c>
      <c r="M20" s="25" t="s">
        <v>20</v>
      </c>
      <c r="N20" s="22" t="s">
        <v>30</v>
      </c>
      <c r="O20" s="25" t="s">
        <v>31</v>
      </c>
      <c r="P20" s="658"/>
      <c r="Q20" s="661"/>
    </row>
    <row r="21" spans="1:17" s="1" customFormat="1" ht="26.25" customHeight="1">
      <c r="A21" s="214" t="s">
        <v>35</v>
      </c>
      <c r="B21" s="224" t="s">
        <v>61</v>
      </c>
      <c r="C21" s="180">
        <v>8200</v>
      </c>
      <c r="D21" s="163">
        <v>7339</v>
      </c>
      <c r="E21" s="165">
        <f>+D21/C21*100</f>
        <v>89.5</v>
      </c>
      <c r="F21" s="213">
        <v>89.5</v>
      </c>
      <c r="G21" s="180">
        <f aca="true" t="shared" si="0" ref="G21:L21">SUM(G22:G23)</f>
        <v>1226183</v>
      </c>
      <c r="H21" s="180">
        <f t="shared" si="0"/>
        <v>0</v>
      </c>
      <c r="I21" s="180">
        <f t="shared" si="0"/>
        <v>0</v>
      </c>
      <c r="J21" s="180">
        <f t="shared" si="0"/>
        <v>0</v>
      </c>
      <c r="K21" s="180">
        <f t="shared" si="0"/>
        <v>0</v>
      </c>
      <c r="L21" s="180">
        <f t="shared" si="0"/>
        <v>0</v>
      </c>
      <c r="M21" s="180">
        <v>313500</v>
      </c>
      <c r="N21" s="167">
        <f>SUM(G21:M21)</f>
        <v>1539683</v>
      </c>
      <c r="O21" s="180">
        <v>0</v>
      </c>
      <c r="P21" s="85"/>
      <c r="Q21" s="86"/>
    </row>
    <row r="22" spans="1:17" ht="12.75">
      <c r="A22" s="215"/>
      <c r="B22" s="225" t="s">
        <v>62</v>
      </c>
      <c r="C22" s="183"/>
      <c r="D22" s="140"/>
      <c r="E22" s="142"/>
      <c r="F22" s="194"/>
      <c r="G22" s="183">
        <f>1217000+9183</f>
        <v>1226183</v>
      </c>
      <c r="H22" s="226"/>
      <c r="I22" s="211"/>
      <c r="J22" s="145"/>
      <c r="K22" s="145"/>
      <c r="L22" s="183"/>
      <c r="M22" s="183"/>
      <c r="N22" s="145"/>
      <c r="O22" s="183"/>
      <c r="P22" s="691" t="s">
        <v>206</v>
      </c>
      <c r="Q22" s="671" t="s">
        <v>356</v>
      </c>
    </row>
    <row r="23" spans="1:17" s="207" customFormat="1" ht="26.25" customHeight="1" thickBot="1">
      <c r="A23" s="227"/>
      <c r="B23" s="228"/>
      <c r="C23" s="212"/>
      <c r="D23" s="229"/>
      <c r="E23" s="230"/>
      <c r="F23" s="231"/>
      <c r="G23" s="212"/>
      <c r="H23" s="453"/>
      <c r="I23" s="212"/>
      <c r="J23" s="210"/>
      <c r="K23" s="210"/>
      <c r="L23" s="212"/>
      <c r="M23" s="212"/>
      <c r="N23" s="210"/>
      <c r="O23" s="233"/>
      <c r="P23" s="692"/>
      <c r="Q23" s="673"/>
    </row>
    <row r="24" spans="1:17" s="1" customFormat="1" ht="32.25" customHeight="1">
      <c r="A24" s="255" t="s">
        <v>39</v>
      </c>
      <c r="B24" s="256" t="s">
        <v>214</v>
      </c>
      <c r="C24" s="243">
        <v>699</v>
      </c>
      <c r="D24" s="243">
        <v>693</v>
      </c>
      <c r="E24" s="243">
        <f>+D24/C24*100</f>
        <v>99.14163090128756</v>
      </c>
      <c r="F24" s="243">
        <v>99.14</v>
      </c>
      <c r="G24" s="243">
        <f aca="true" t="shared" si="1" ref="G24:M24">SUM(G25:G26)</f>
        <v>59872</v>
      </c>
      <c r="H24" s="243">
        <f t="shared" si="1"/>
        <v>0</v>
      </c>
      <c r="I24" s="243">
        <f t="shared" si="1"/>
        <v>0</v>
      </c>
      <c r="J24" s="243">
        <f t="shared" si="1"/>
        <v>0</v>
      </c>
      <c r="K24" s="243">
        <f t="shared" si="1"/>
        <v>0</v>
      </c>
      <c r="L24" s="243">
        <f t="shared" si="1"/>
        <v>0</v>
      </c>
      <c r="M24" s="243">
        <f t="shared" si="1"/>
        <v>0</v>
      </c>
      <c r="N24" s="482">
        <f>G24</f>
        <v>59872</v>
      </c>
      <c r="O24" s="266">
        <v>0</v>
      </c>
      <c r="P24" s="588"/>
      <c r="Q24" s="589" t="s">
        <v>371</v>
      </c>
    </row>
    <row r="25" spans="1:17" s="1" customFormat="1" ht="12.75">
      <c r="A25" s="265"/>
      <c r="B25" s="587" t="s">
        <v>370</v>
      </c>
      <c r="C25" s="259"/>
      <c r="D25" s="259"/>
      <c r="E25" s="259"/>
      <c r="F25" s="259"/>
      <c r="G25" s="262">
        <v>59872</v>
      </c>
      <c r="H25" s="262"/>
      <c r="I25" s="262"/>
      <c r="J25" s="262"/>
      <c r="K25" s="262"/>
      <c r="L25" s="262"/>
      <c r="M25" s="262"/>
      <c r="N25" s="484"/>
      <c r="O25" s="144"/>
      <c r="P25" s="696" t="s">
        <v>206</v>
      </c>
      <c r="Q25" s="697"/>
    </row>
    <row r="26" spans="1:17" s="1" customFormat="1" ht="13.5" thickBot="1">
      <c r="A26" s="462"/>
      <c r="B26" s="451"/>
      <c r="C26" s="461"/>
      <c r="D26" s="461"/>
      <c r="E26" s="461"/>
      <c r="F26" s="461"/>
      <c r="G26" s="452"/>
      <c r="H26" s="452"/>
      <c r="I26" s="452"/>
      <c r="J26" s="452"/>
      <c r="K26" s="452"/>
      <c r="L26" s="452"/>
      <c r="M26" s="452"/>
      <c r="N26" s="485"/>
      <c r="O26" s="144"/>
      <c r="P26" s="686"/>
      <c r="Q26" s="698"/>
    </row>
    <row r="27" spans="1:17" ht="30.75" customHeight="1">
      <c r="A27" s="255" t="s">
        <v>43</v>
      </c>
      <c r="B27" s="256" t="s">
        <v>209</v>
      </c>
      <c r="C27" s="243">
        <v>50</v>
      </c>
      <c r="D27" s="243">
        <v>50</v>
      </c>
      <c r="E27" s="243">
        <f>+D27/C27*100</f>
        <v>100</v>
      </c>
      <c r="F27" s="433">
        <v>100</v>
      </c>
      <c r="G27" s="266">
        <f>SUM(G28:G29)</f>
        <v>13000</v>
      </c>
      <c r="H27" s="266">
        <f aca="true" t="shared" si="2" ref="H27:M27">SUM(H28:H31)</f>
        <v>0</v>
      </c>
      <c r="I27" s="266">
        <f t="shared" si="2"/>
        <v>0</v>
      </c>
      <c r="J27" s="266">
        <f t="shared" si="2"/>
        <v>0</v>
      </c>
      <c r="K27" s="266">
        <f t="shared" si="2"/>
        <v>0</v>
      </c>
      <c r="L27" s="266">
        <f t="shared" si="2"/>
        <v>0</v>
      </c>
      <c r="M27" s="266">
        <f t="shared" si="2"/>
        <v>0</v>
      </c>
      <c r="N27" s="481">
        <f>G27</f>
        <v>13000</v>
      </c>
      <c r="O27" s="483">
        <v>0</v>
      </c>
      <c r="P27" s="454"/>
      <c r="Q27" s="589" t="s">
        <v>371</v>
      </c>
    </row>
    <row r="28" spans="1:17" ht="38.25">
      <c r="A28" s="215"/>
      <c r="B28" s="591" t="s">
        <v>372</v>
      </c>
      <c r="C28" s="145"/>
      <c r="D28" s="145"/>
      <c r="E28" s="145"/>
      <c r="F28" s="143"/>
      <c r="G28" s="130">
        <v>10000</v>
      </c>
      <c r="H28" s="145"/>
      <c r="I28" s="145"/>
      <c r="J28" s="145"/>
      <c r="K28" s="145"/>
      <c r="L28" s="183"/>
      <c r="M28" s="183"/>
      <c r="N28" s="146"/>
      <c r="O28" s="144"/>
      <c r="P28" s="694" t="s">
        <v>206</v>
      </c>
      <c r="Q28" s="29"/>
    </row>
    <row r="29" spans="1:17" ht="25.5">
      <c r="A29" s="458"/>
      <c r="B29" s="590" t="s">
        <v>373</v>
      </c>
      <c r="C29" s="131"/>
      <c r="D29" s="131"/>
      <c r="E29" s="131"/>
      <c r="F29" s="129"/>
      <c r="G29" s="130">
        <v>3000</v>
      </c>
      <c r="H29" s="131"/>
      <c r="I29" s="131"/>
      <c r="J29" s="131"/>
      <c r="K29" s="131"/>
      <c r="L29" s="181"/>
      <c r="M29" s="181"/>
      <c r="N29" s="132"/>
      <c r="O29" s="144"/>
      <c r="P29" s="692"/>
      <c r="Q29" s="30"/>
    </row>
    <row r="30" spans="1:17" ht="12.75">
      <c r="A30" s="458"/>
      <c r="B30" s="456"/>
      <c r="C30" s="131"/>
      <c r="D30" s="131"/>
      <c r="E30" s="131"/>
      <c r="F30" s="129"/>
      <c r="G30" s="130"/>
      <c r="H30" s="131"/>
      <c r="I30" s="131"/>
      <c r="J30" s="131"/>
      <c r="K30" s="131"/>
      <c r="L30" s="181"/>
      <c r="M30" s="181"/>
      <c r="N30" s="132"/>
      <c r="O30" s="144"/>
      <c r="P30" s="692"/>
      <c r="Q30" s="30"/>
    </row>
    <row r="31" spans="1:17" ht="13.5" thickBot="1">
      <c r="A31" s="459"/>
      <c r="B31" s="457"/>
      <c r="C31" s="285"/>
      <c r="D31" s="285"/>
      <c r="E31" s="285"/>
      <c r="F31" s="460"/>
      <c r="G31" s="158"/>
      <c r="H31" s="285"/>
      <c r="I31" s="285"/>
      <c r="J31" s="285"/>
      <c r="K31" s="285"/>
      <c r="L31" s="455"/>
      <c r="M31" s="455"/>
      <c r="N31" s="286"/>
      <c r="O31" s="221"/>
      <c r="P31" s="695"/>
      <c r="Q31" s="105"/>
    </row>
    <row r="32" spans="1:17" ht="12.75">
      <c r="A32" s="33"/>
      <c r="B32" s="26"/>
      <c r="C32" s="141"/>
      <c r="D32" s="141"/>
      <c r="E32" s="142"/>
      <c r="F32" s="194"/>
      <c r="G32" s="145"/>
      <c r="H32" s="145"/>
      <c r="I32" s="145"/>
      <c r="J32" s="145"/>
      <c r="K32" s="145"/>
      <c r="L32" s="183"/>
      <c r="M32" s="183"/>
      <c r="N32" s="145"/>
      <c r="O32" s="146"/>
      <c r="P32" s="41"/>
      <c r="Q32" s="29"/>
    </row>
    <row r="33" spans="1:17" ht="12.75">
      <c r="A33" s="34"/>
      <c r="B33" s="23"/>
      <c r="C33" s="127"/>
      <c r="D33" s="127"/>
      <c r="E33" s="128"/>
      <c r="F33" s="196"/>
      <c r="G33" s="131"/>
      <c r="H33" s="131"/>
      <c r="I33" s="131"/>
      <c r="J33" s="131"/>
      <c r="K33" s="131"/>
      <c r="L33" s="181"/>
      <c r="M33" s="181"/>
      <c r="N33" s="131"/>
      <c r="O33" s="132"/>
      <c r="P33" s="42"/>
      <c r="Q33" s="30"/>
    </row>
    <row r="34" spans="1:17" ht="13.5" thickBot="1">
      <c r="A34" s="479"/>
      <c r="B34" s="23"/>
      <c r="C34" s="127"/>
      <c r="D34" s="127"/>
      <c r="E34" s="128"/>
      <c r="F34" s="196"/>
      <c r="G34" s="131"/>
      <c r="H34" s="131"/>
      <c r="I34" s="131"/>
      <c r="J34" s="131"/>
      <c r="K34" s="131"/>
      <c r="L34" s="181"/>
      <c r="M34" s="181"/>
      <c r="N34" s="131"/>
      <c r="O34" s="132"/>
      <c r="P34" s="42"/>
      <c r="Q34" s="30"/>
    </row>
    <row r="35" spans="1:17" ht="24.75" customHeight="1" thickBot="1">
      <c r="A35" s="480"/>
      <c r="B35" s="43" t="s">
        <v>21</v>
      </c>
      <c r="C35" s="197"/>
      <c r="D35" s="197"/>
      <c r="E35" s="198"/>
      <c r="F35" s="199"/>
      <c r="G35" s="200">
        <f aca="true" t="shared" si="3" ref="G35:O35">+G21+G24+G27</f>
        <v>1299055</v>
      </c>
      <c r="H35" s="200">
        <f t="shared" si="3"/>
        <v>0</v>
      </c>
      <c r="I35" s="200">
        <f t="shared" si="3"/>
        <v>0</v>
      </c>
      <c r="J35" s="200">
        <f t="shared" si="3"/>
        <v>0</v>
      </c>
      <c r="K35" s="200">
        <f t="shared" si="3"/>
        <v>0</v>
      </c>
      <c r="L35" s="200">
        <f t="shared" si="3"/>
        <v>0</v>
      </c>
      <c r="M35" s="200">
        <f t="shared" si="3"/>
        <v>313500</v>
      </c>
      <c r="N35" s="200">
        <f t="shared" si="3"/>
        <v>1612555</v>
      </c>
      <c r="O35" s="200">
        <f t="shared" si="3"/>
        <v>0</v>
      </c>
      <c r="P35" s="46"/>
      <c r="Q35" s="47"/>
    </row>
    <row r="40" ht="12.75"/>
    <row r="41" ht="12.75"/>
    <row r="42" ht="12.75"/>
  </sheetData>
  <sheetProtection/>
  <mergeCells count="21">
    <mergeCell ref="A18:F19"/>
    <mergeCell ref="P14:Q14"/>
    <mergeCell ref="G15:O16"/>
    <mergeCell ref="P18:P20"/>
    <mergeCell ref="P28:P31"/>
    <mergeCell ref="L9:M9"/>
    <mergeCell ref="G18:O18"/>
    <mergeCell ref="Q18:Q20"/>
    <mergeCell ref="P22:P23"/>
    <mergeCell ref="P15:Q16"/>
    <mergeCell ref="P25:P26"/>
    <mergeCell ref="Q25:Q26"/>
    <mergeCell ref="Q22:Q23"/>
    <mergeCell ref="A4:Q4"/>
    <mergeCell ref="A5:Q5"/>
    <mergeCell ref="E6:K6"/>
    <mergeCell ref="P6:Q6"/>
    <mergeCell ref="A9:F9"/>
    <mergeCell ref="G14:O14"/>
    <mergeCell ref="A10:F10"/>
    <mergeCell ref="A11:F11"/>
  </mergeCells>
  <printOptions horizontalCentered="1" verticalCentered="1"/>
  <pageMargins left="1.1811023622047245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Q67"/>
  <sheetViews>
    <sheetView view="pageBreakPreview" zoomScale="70" zoomScaleSheetLayoutView="70" zoomScalePageLayoutView="0" workbookViewId="0" topLeftCell="A35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1.8515625" style="2" customWidth="1"/>
    <col min="8" max="13" width="9.57421875" style="2" customWidth="1"/>
    <col min="14" max="14" width="15.140625" style="2" customWidth="1"/>
    <col min="15" max="15" width="12.2812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270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167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155</v>
      </c>
      <c r="B16" s="12"/>
      <c r="C16" s="13"/>
      <c r="D16" s="13"/>
      <c r="E16" s="12"/>
      <c r="F16" s="14"/>
      <c r="G16" s="676" t="s">
        <v>234</v>
      </c>
      <c r="H16" s="677"/>
      <c r="I16" s="677"/>
      <c r="J16" s="677"/>
      <c r="K16" s="677"/>
      <c r="L16" s="677"/>
      <c r="M16" s="677"/>
      <c r="N16" s="677"/>
      <c r="O16" s="678"/>
      <c r="P16" s="676" t="s">
        <v>425</v>
      </c>
      <c r="Q16" s="678"/>
    </row>
    <row r="17" spans="1:17" ht="13.5" thickBot="1">
      <c r="A17" s="15" t="s">
        <v>163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272" t="s">
        <v>17</v>
      </c>
      <c r="C21" s="273" t="s">
        <v>54</v>
      </c>
      <c r="D21" s="273" t="s">
        <v>55</v>
      </c>
      <c r="E21" s="273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25" t="s">
        <v>31</v>
      </c>
      <c r="P21" s="658"/>
      <c r="Q21" s="661"/>
    </row>
    <row r="22" spans="1:17" ht="27.75" customHeight="1">
      <c r="A22" s="79" t="s">
        <v>35</v>
      </c>
      <c r="B22" s="80" t="s">
        <v>161</v>
      </c>
      <c r="C22" s="164">
        <v>2400</v>
      </c>
      <c r="D22" s="164">
        <v>2250</v>
      </c>
      <c r="E22" s="165">
        <f>+D22/C22*100</f>
        <v>93.75</v>
      </c>
      <c r="F22" s="213"/>
      <c r="G22" s="167">
        <v>110000</v>
      </c>
      <c r="H22" s="167">
        <f aca="true" t="shared" si="0" ref="H22:M22">SUM(H23)</f>
        <v>0</v>
      </c>
      <c r="I22" s="167">
        <f t="shared" si="0"/>
        <v>0</v>
      </c>
      <c r="J22" s="167">
        <f t="shared" si="0"/>
        <v>0</v>
      </c>
      <c r="K22" s="167">
        <f t="shared" si="0"/>
        <v>0</v>
      </c>
      <c r="L22" s="167">
        <f t="shared" si="0"/>
        <v>0</v>
      </c>
      <c r="M22" s="167">
        <f t="shared" si="0"/>
        <v>0</v>
      </c>
      <c r="N22" s="167"/>
      <c r="O22" s="168">
        <f>SUM(G22:M22)</f>
        <v>110000</v>
      </c>
      <c r="P22" s="85"/>
      <c r="Q22" s="86"/>
    </row>
    <row r="23" spans="1:17" ht="77.25" thickBot="1">
      <c r="A23" s="377" t="s">
        <v>36</v>
      </c>
      <c r="B23" s="378" t="s">
        <v>235</v>
      </c>
      <c r="C23" s="217"/>
      <c r="D23" s="217"/>
      <c r="E23" s="383"/>
      <c r="F23" s="218"/>
      <c r="G23" s="219">
        <f>G22</f>
        <v>110000</v>
      </c>
      <c r="H23" s="219">
        <v>0</v>
      </c>
      <c r="I23" s="219">
        <v>0</v>
      </c>
      <c r="J23" s="219">
        <v>0</v>
      </c>
      <c r="K23" s="219">
        <v>0</v>
      </c>
      <c r="L23" s="219">
        <v>0</v>
      </c>
      <c r="M23" s="219">
        <v>0</v>
      </c>
      <c r="N23" s="219"/>
      <c r="O23" s="222">
        <f>SUM(G23:M23)</f>
        <v>110000</v>
      </c>
      <c r="P23" s="376" t="s">
        <v>233</v>
      </c>
      <c r="Q23" s="223"/>
    </row>
    <row r="24" spans="1:17" ht="12.75">
      <c r="A24" s="51"/>
      <c r="B24" s="52"/>
      <c r="C24" s="202"/>
      <c r="D24" s="202"/>
      <c r="E24" s="203"/>
      <c r="F24" s="204"/>
      <c r="G24" s="205"/>
      <c r="H24" s="205"/>
      <c r="I24" s="205"/>
      <c r="J24" s="205"/>
      <c r="K24" s="205"/>
      <c r="L24" s="205"/>
      <c r="M24" s="205"/>
      <c r="N24" s="205"/>
      <c r="O24" s="206"/>
      <c r="P24" s="53"/>
      <c r="Q24" s="54"/>
    </row>
    <row r="25" spans="1:17" ht="12.75">
      <c r="A25" s="51"/>
      <c r="B25" s="52"/>
      <c r="C25" s="202"/>
      <c r="D25" s="202"/>
      <c r="E25" s="203"/>
      <c r="F25" s="204"/>
      <c r="G25" s="205"/>
      <c r="H25" s="205"/>
      <c r="I25" s="205"/>
      <c r="J25" s="205"/>
      <c r="K25" s="205"/>
      <c r="L25" s="205"/>
      <c r="M25" s="205"/>
      <c r="N25" s="205"/>
      <c r="O25" s="206"/>
      <c r="P25" s="53"/>
      <c r="Q25" s="54"/>
    </row>
    <row r="26" spans="1:17" ht="12.75">
      <c r="A26" s="51"/>
      <c r="B26" s="52"/>
      <c r="C26" s="202"/>
      <c r="D26" s="202"/>
      <c r="E26" s="203"/>
      <c r="F26" s="204"/>
      <c r="G26" s="205"/>
      <c r="H26" s="205"/>
      <c r="I26" s="205"/>
      <c r="J26" s="205"/>
      <c r="K26" s="205"/>
      <c r="L26" s="205"/>
      <c r="M26" s="205"/>
      <c r="N26" s="205"/>
      <c r="O26" s="206"/>
      <c r="P26" s="53"/>
      <c r="Q26" s="54"/>
    </row>
    <row r="27" spans="1:17" ht="12.75">
      <c r="A27" s="51"/>
      <c r="B27" s="52"/>
      <c r="C27" s="202"/>
      <c r="D27" s="202"/>
      <c r="E27" s="203"/>
      <c r="F27" s="204"/>
      <c r="G27" s="205"/>
      <c r="H27" s="205"/>
      <c r="I27" s="205"/>
      <c r="J27" s="205"/>
      <c r="K27" s="205"/>
      <c r="L27" s="205"/>
      <c r="M27" s="205"/>
      <c r="N27" s="205"/>
      <c r="O27" s="206"/>
      <c r="P27" s="53"/>
      <c r="Q27" s="54"/>
    </row>
    <row r="28" spans="1:17" ht="12.75">
      <c r="A28" s="51"/>
      <c r="B28" s="52"/>
      <c r="C28" s="202"/>
      <c r="D28" s="202"/>
      <c r="E28" s="203"/>
      <c r="F28" s="204"/>
      <c r="G28" s="205"/>
      <c r="H28" s="205"/>
      <c r="I28" s="205"/>
      <c r="J28" s="205"/>
      <c r="K28" s="205"/>
      <c r="L28" s="205"/>
      <c r="M28" s="205"/>
      <c r="N28" s="205"/>
      <c r="O28" s="206"/>
      <c r="P28" s="53"/>
      <c r="Q28" s="54"/>
    </row>
    <row r="29" spans="1:17" ht="12.75">
      <c r="A29" s="51"/>
      <c r="B29" s="52"/>
      <c r="C29" s="202"/>
      <c r="D29" s="202"/>
      <c r="E29" s="203"/>
      <c r="F29" s="204"/>
      <c r="G29" s="205"/>
      <c r="H29" s="205"/>
      <c r="I29" s="205"/>
      <c r="J29" s="205"/>
      <c r="K29" s="205"/>
      <c r="L29" s="205"/>
      <c r="M29" s="205"/>
      <c r="N29" s="205"/>
      <c r="O29" s="206"/>
      <c r="P29" s="53"/>
      <c r="Q29" s="54"/>
    </row>
    <row r="30" spans="1:17" ht="12.75">
      <c r="A30" s="51"/>
      <c r="B30" s="52"/>
      <c r="C30" s="202"/>
      <c r="D30" s="202"/>
      <c r="E30" s="203"/>
      <c r="F30" s="204"/>
      <c r="G30" s="205"/>
      <c r="H30" s="205"/>
      <c r="I30" s="205"/>
      <c r="J30" s="205"/>
      <c r="K30" s="205"/>
      <c r="L30" s="205"/>
      <c r="M30" s="205"/>
      <c r="N30" s="205"/>
      <c r="O30" s="206"/>
      <c r="P30" s="53"/>
      <c r="Q30" s="54"/>
    </row>
    <row r="31" spans="1:17" ht="12.75">
      <c r="A31" s="51"/>
      <c r="B31" s="52"/>
      <c r="C31" s="202"/>
      <c r="D31" s="202"/>
      <c r="E31" s="203"/>
      <c r="F31" s="204"/>
      <c r="G31" s="205"/>
      <c r="H31" s="205"/>
      <c r="I31" s="205"/>
      <c r="J31" s="205"/>
      <c r="K31" s="205"/>
      <c r="L31" s="205"/>
      <c r="M31" s="205"/>
      <c r="N31" s="205"/>
      <c r="O31" s="206"/>
      <c r="P31" s="53"/>
      <c r="Q31" s="54"/>
    </row>
    <row r="32" spans="1:17" ht="12.75">
      <c r="A32" s="51"/>
      <c r="B32" s="52"/>
      <c r="C32" s="202"/>
      <c r="D32" s="202"/>
      <c r="E32" s="203"/>
      <c r="F32" s="204"/>
      <c r="G32" s="205"/>
      <c r="H32" s="205"/>
      <c r="I32" s="205"/>
      <c r="J32" s="205"/>
      <c r="K32" s="205"/>
      <c r="L32" s="205"/>
      <c r="M32" s="205"/>
      <c r="N32" s="205"/>
      <c r="O32" s="206"/>
      <c r="P32" s="53"/>
      <c r="Q32" s="54"/>
    </row>
    <row r="33" spans="1:17" ht="12.75">
      <c r="A33" s="51"/>
      <c r="B33" s="52"/>
      <c r="C33" s="202"/>
      <c r="D33" s="202"/>
      <c r="E33" s="203"/>
      <c r="F33" s="204"/>
      <c r="G33" s="205"/>
      <c r="H33" s="205"/>
      <c r="I33" s="205"/>
      <c r="J33" s="205"/>
      <c r="K33" s="205"/>
      <c r="L33" s="205"/>
      <c r="M33" s="205"/>
      <c r="N33" s="205"/>
      <c r="O33" s="206"/>
      <c r="P33" s="53"/>
      <c r="Q33" s="54"/>
    </row>
    <row r="34" spans="1:17" ht="12.75">
      <c r="A34" s="51"/>
      <c r="B34" s="52"/>
      <c r="C34" s="202"/>
      <c r="D34" s="202"/>
      <c r="E34" s="203"/>
      <c r="F34" s="204"/>
      <c r="G34" s="205"/>
      <c r="H34" s="205"/>
      <c r="I34" s="205"/>
      <c r="J34" s="205"/>
      <c r="K34" s="205"/>
      <c r="L34" s="205"/>
      <c r="M34" s="205"/>
      <c r="N34" s="205"/>
      <c r="O34" s="206"/>
      <c r="P34" s="53"/>
      <c r="Q34" s="54"/>
    </row>
    <row r="35" spans="1:17" ht="12.75">
      <c r="A35" s="51"/>
      <c r="B35" s="52"/>
      <c r="C35" s="202"/>
      <c r="D35" s="202"/>
      <c r="E35" s="203"/>
      <c r="F35" s="204"/>
      <c r="G35" s="205"/>
      <c r="H35" s="205"/>
      <c r="I35" s="205"/>
      <c r="J35" s="205"/>
      <c r="K35" s="205"/>
      <c r="L35" s="205"/>
      <c r="M35" s="205"/>
      <c r="N35" s="205"/>
      <c r="O35" s="206"/>
      <c r="P35" s="53"/>
      <c r="Q35" s="54"/>
    </row>
    <row r="36" spans="1:17" ht="12.75">
      <c r="A36" s="51"/>
      <c r="B36" s="52"/>
      <c r="C36" s="202"/>
      <c r="D36" s="202"/>
      <c r="E36" s="203"/>
      <c r="F36" s="204"/>
      <c r="G36" s="205"/>
      <c r="H36" s="205"/>
      <c r="I36" s="205"/>
      <c r="J36" s="205"/>
      <c r="K36" s="205"/>
      <c r="L36" s="205"/>
      <c r="M36" s="205"/>
      <c r="N36" s="205"/>
      <c r="O36" s="206"/>
      <c r="P36" s="53"/>
      <c r="Q36" s="54"/>
    </row>
    <row r="37" spans="1:17" ht="12.75">
      <c r="A37" s="51"/>
      <c r="B37" s="52"/>
      <c r="C37" s="202"/>
      <c r="D37" s="202"/>
      <c r="E37" s="203"/>
      <c r="F37" s="204"/>
      <c r="G37" s="205"/>
      <c r="H37" s="205"/>
      <c r="I37" s="205"/>
      <c r="J37" s="205"/>
      <c r="K37" s="205"/>
      <c r="L37" s="205"/>
      <c r="M37" s="205"/>
      <c r="N37" s="205"/>
      <c r="O37" s="206"/>
      <c r="P37" s="53"/>
      <c r="Q37" s="54"/>
    </row>
    <row r="38" spans="1:17" ht="12.75">
      <c r="A38" s="51"/>
      <c r="B38" s="52"/>
      <c r="C38" s="202"/>
      <c r="D38" s="202"/>
      <c r="E38" s="203"/>
      <c r="F38" s="204"/>
      <c r="G38" s="205"/>
      <c r="H38" s="205"/>
      <c r="I38" s="205"/>
      <c r="J38" s="205"/>
      <c r="K38" s="205"/>
      <c r="L38" s="205"/>
      <c r="M38" s="205"/>
      <c r="N38" s="205"/>
      <c r="O38" s="206"/>
      <c r="P38" s="53"/>
      <c r="Q38" s="54"/>
    </row>
    <row r="39" spans="1:17" ht="12.75">
      <c r="A39" s="51"/>
      <c r="B39" s="52"/>
      <c r="C39" s="202"/>
      <c r="D39" s="202"/>
      <c r="E39" s="203"/>
      <c r="F39" s="204"/>
      <c r="G39" s="205"/>
      <c r="H39" s="205"/>
      <c r="I39" s="205"/>
      <c r="J39" s="205"/>
      <c r="K39" s="205"/>
      <c r="L39" s="205"/>
      <c r="M39" s="205"/>
      <c r="N39" s="205"/>
      <c r="O39" s="206"/>
      <c r="P39" s="53"/>
      <c r="Q39" s="54"/>
    </row>
    <row r="40" spans="1:17" ht="12.75">
      <c r="A40" s="51"/>
      <c r="B40" s="52"/>
      <c r="C40" s="202"/>
      <c r="D40" s="202"/>
      <c r="E40" s="203"/>
      <c r="F40" s="204"/>
      <c r="G40" s="205"/>
      <c r="H40" s="205"/>
      <c r="I40" s="205"/>
      <c r="J40" s="205"/>
      <c r="K40" s="205"/>
      <c r="L40" s="205"/>
      <c r="M40" s="205"/>
      <c r="N40" s="205"/>
      <c r="O40" s="206"/>
      <c r="P40" s="53"/>
      <c r="Q40" s="54"/>
    </row>
    <row r="41" spans="1:17" ht="12.75">
      <c r="A41" s="51"/>
      <c r="B41" s="52"/>
      <c r="C41" s="202"/>
      <c r="D41" s="202"/>
      <c r="E41" s="203"/>
      <c r="F41" s="204"/>
      <c r="G41" s="205"/>
      <c r="H41" s="205"/>
      <c r="I41" s="205"/>
      <c r="J41" s="205"/>
      <c r="K41" s="205"/>
      <c r="L41" s="205"/>
      <c r="M41" s="205"/>
      <c r="N41" s="205"/>
      <c r="O41" s="206"/>
      <c r="P41" s="53"/>
      <c r="Q41" s="54"/>
    </row>
    <row r="42" spans="1:17" ht="12.75">
      <c r="A42" s="51"/>
      <c r="B42" s="52"/>
      <c r="C42" s="202"/>
      <c r="D42" s="202"/>
      <c r="E42" s="203"/>
      <c r="F42" s="204"/>
      <c r="G42" s="205"/>
      <c r="H42" s="205"/>
      <c r="I42" s="205"/>
      <c r="J42" s="205"/>
      <c r="K42" s="205"/>
      <c r="L42" s="205"/>
      <c r="M42" s="205"/>
      <c r="N42" s="205"/>
      <c r="O42" s="206"/>
      <c r="P42" s="53"/>
      <c r="Q42" s="54"/>
    </row>
    <row r="43" spans="1:17" ht="12.75">
      <c r="A43" s="51"/>
      <c r="B43" s="52"/>
      <c r="C43" s="202"/>
      <c r="D43" s="202"/>
      <c r="E43" s="203"/>
      <c r="F43" s="204"/>
      <c r="G43" s="205"/>
      <c r="H43" s="205"/>
      <c r="I43" s="205"/>
      <c r="J43" s="205"/>
      <c r="K43" s="205"/>
      <c r="L43" s="205"/>
      <c r="M43" s="205"/>
      <c r="N43" s="205"/>
      <c r="O43" s="206"/>
      <c r="P43" s="53"/>
      <c r="Q43" s="54"/>
    </row>
    <row r="44" spans="1:17" ht="12.75">
      <c r="A44" s="51"/>
      <c r="B44" s="52"/>
      <c r="C44" s="202"/>
      <c r="D44" s="202"/>
      <c r="E44" s="203"/>
      <c r="F44" s="204"/>
      <c r="G44" s="205"/>
      <c r="H44" s="205"/>
      <c r="I44" s="205"/>
      <c r="J44" s="205"/>
      <c r="K44" s="205"/>
      <c r="L44" s="205"/>
      <c r="M44" s="205"/>
      <c r="N44" s="205"/>
      <c r="O44" s="206"/>
      <c r="P44" s="53"/>
      <c r="Q44" s="54"/>
    </row>
    <row r="45" spans="1:17" ht="12.75">
      <c r="A45" s="51"/>
      <c r="B45" s="52"/>
      <c r="C45" s="202"/>
      <c r="D45" s="202"/>
      <c r="E45" s="203"/>
      <c r="F45" s="204"/>
      <c r="G45" s="205"/>
      <c r="H45" s="205"/>
      <c r="I45" s="205"/>
      <c r="J45" s="205"/>
      <c r="K45" s="205"/>
      <c r="L45" s="205"/>
      <c r="M45" s="205"/>
      <c r="N45" s="205"/>
      <c r="O45" s="206"/>
      <c r="P45" s="53"/>
      <c r="Q45" s="54"/>
    </row>
    <row r="46" spans="1:17" ht="12.75">
      <c r="A46" s="51"/>
      <c r="B46" s="52"/>
      <c r="C46" s="202"/>
      <c r="D46" s="202"/>
      <c r="E46" s="203"/>
      <c r="F46" s="204"/>
      <c r="G46" s="205"/>
      <c r="H46" s="205"/>
      <c r="I46" s="205"/>
      <c r="J46" s="205"/>
      <c r="K46" s="205"/>
      <c r="L46" s="205"/>
      <c r="M46" s="205"/>
      <c r="N46" s="205"/>
      <c r="O46" s="206"/>
      <c r="P46" s="53"/>
      <c r="Q46" s="54"/>
    </row>
    <row r="47" spans="1:17" ht="12.75">
      <c r="A47" s="51"/>
      <c r="B47" s="52"/>
      <c r="C47" s="202"/>
      <c r="D47" s="202"/>
      <c r="E47" s="203"/>
      <c r="F47" s="204"/>
      <c r="G47" s="205"/>
      <c r="H47" s="205"/>
      <c r="I47" s="205"/>
      <c r="J47" s="205"/>
      <c r="K47" s="205"/>
      <c r="L47" s="205"/>
      <c r="M47" s="205"/>
      <c r="N47" s="205"/>
      <c r="O47" s="206"/>
      <c r="P47" s="53"/>
      <c r="Q47" s="54"/>
    </row>
    <row r="48" spans="1:17" ht="12.75">
      <c r="A48" s="51"/>
      <c r="B48" s="52"/>
      <c r="C48" s="202"/>
      <c r="D48" s="202"/>
      <c r="E48" s="203"/>
      <c r="F48" s="204"/>
      <c r="G48" s="205"/>
      <c r="H48" s="205"/>
      <c r="I48" s="205"/>
      <c r="J48" s="205"/>
      <c r="K48" s="205"/>
      <c r="L48" s="205"/>
      <c r="M48" s="205"/>
      <c r="N48" s="205"/>
      <c r="O48" s="206"/>
      <c r="P48" s="53"/>
      <c r="Q48" s="54"/>
    </row>
    <row r="49" spans="1:17" ht="12.75">
      <c r="A49" s="51"/>
      <c r="B49" s="52"/>
      <c r="C49" s="202"/>
      <c r="D49" s="202"/>
      <c r="E49" s="203"/>
      <c r="F49" s="204"/>
      <c r="G49" s="205"/>
      <c r="H49" s="205"/>
      <c r="I49" s="205"/>
      <c r="J49" s="205"/>
      <c r="K49" s="205"/>
      <c r="L49" s="205"/>
      <c r="M49" s="205"/>
      <c r="N49" s="205"/>
      <c r="O49" s="206"/>
      <c r="P49" s="53"/>
      <c r="Q49" s="54"/>
    </row>
    <row r="50" spans="1:17" ht="12.75">
      <c r="A50" s="51"/>
      <c r="B50" s="52"/>
      <c r="C50" s="202"/>
      <c r="D50" s="202"/>
      <c r="E50" s="203"/>
      <c r="F50" s="204"/>
      <c r="G50" s="205"/>
      <c r="H50" s="205"/>
      <c r="I50" s="205"/>
      <c r="J50" s="205"/>
      <c r="K50" s="205"/>
      <c r="L50" s="205"/>
      <c r="M50" s="205"/>
      <c r="N50" s="205"/>
      <c r="O50" s="206"/>
      <c r="P50" s="53"/>
      <c r="Q50" s="54"/>
    </row>
    <row r="51" spans="1:17" ht="12.75">
      <c r="A51" s="51"/>
      <c r="B51" s="52"/>
      <c r="C51" s="202"/>
      <c r="D51" s="202"/>
      <c r="E51" s="203"/>
      <c r="F51" s="204"/>
      <c r="G51" s="205"/>
      <c r="H51" s="205"/>
      <c r="I51" s="205"/>
      <c r="J51" s="205"/>
      <c r="K51" s="205"/>
      <c r="L51" s="205"/>
      <c r="M51" s="205"/>
      <c r="N51" s="205"/>
      <c r="O51" s="206"/>
      <c r="P51" s="53"/>
      <c r="Q51" s="54"/>
    </row>
    <row r="52" spans="1:17" ht="12.75">
      <c r="A52" s="51"/>
      <c r="B52" s="52"/>
      <c r="C52" s="202"/>
      <c r="D52" s="202"/>
      <c r="E52" s="203"/>
      <c r="F52" s="204"/>
      <c r="G52" s="205"/>
      <c r="H52" s="205"/>
      <c r="I52" s="205"/>
      <c r="J52" s="205"/>
      <c r="K52" s="205"/>
      <c r="L52" s="205"/>
      <c r="M52" s="205"/>
      <c r="N52" s="205"/>
      <c r="O52" s="206"/>
      <c r="P52" s="53"/>
      <c r="Q52" s="54"/>
    </row>
    <row r="53" spans="1:17" ht="12.75">
      <c r="A53" s="51"/>
      <c r="B53" s="52"/>
      <c r="C53" s="202"/>
      <c r="D53" s="202"/>
      <c r="E53" s="203"/>
      <c r="F53" s="204"/>
      <c r="G53" s="205"/>
      <c r="H53" s="205"/>
      <c r="I53" s="205"/>
      <c r="J53" s="205"/>
      <c r="K53" s="205"/>
      <c r="L53" s="205"/>
      <c r="M53" s="205"/>
      <c r="N53" s="205"/>
      <c r="O53" s="206"/>
      <c r="P53" s="53"/>
      <c r="Q53" s="54"/>
    </row>
    <row r="54" spans="1:17" ht="12.75">
      <c r="A54" s="51"/>
      <c r="B54" s="52"/>
      <c r="C54" s="202"/>
      <c r="D54" s="202"/>
      <c r="E54" s="203"/>
      <c r="F54" s="204"/>
      <c r="G54" s="205"/>
      <c r="H54" s="205"/>
      <c r="I54" s="205"/>
      <c r="J54" s="205"/>
      <c r="K54" s="205"/>
      <c r="L54" s="205"/>
      <c r="M54" s="205"/>
      <c r="N54" s="205"/>
      <c r="O54" s="206"/>
      <c r="P54" s="53"/>
      <c r="Q54" s="54"/>
    </row>
    <row r="55" spans="1:17" ht="12.75">
      <c r="A55" s="51"/>
      <c r="B55" s="52"/>
      <c r="C55" s="202"/>
      <c r="D55" s="202"/>
      <c r="E55" s="203"/>
      <c r="F55" s="204"/>
      <c r="G55" s="205"/>
      <c r="H55" s="205"/>
      <c r="I55" s="205"/>
      <c r="J55" s="205"/>
      <c r="K55" s="205"/>
      <c r="L55" s="205"/>
      <c r="M55" s="205"/>
      <c r="N55" s="205"/>
      <c r="O55" s="206"/>
      <c r="P55" s="53"/>
      <c r="Q55" s="54"/>
    </row>
    <row r="56" spans="1:17" ht="12.75">
      <c r="A56" s="35"/>
      <c r="B56" s="36"/>
      <c r="C56" s="134"/>
      <c r="D56" s="134"/>
      <c r="E56" s="135"/>
      <c r="F56" s="193"/>
      <c r="G56" s="138"/>
      <c r="H56" s="138"/>
      <c r="I56" s="138"/>
      <c r="J56" s="138"/>
      <c r="K56" s="138"/>
      <c r="L56" s="138"/>
      <c r="M56" s="138"/>
      <c r="N56" s="138"/>
      <c r="O56" s="139"/>
      <c r="P56" s="55"/>
      <c r="Q56" s="56"/>
    </row>
    <row r="57" spans="1:17" ht="12.75">
      <c r="A57" s="33"/>
      <c r="B57" s="26"/>
      <c r="C57" s="141"/>
      <c r="D57" s="141"/>
      <c r="E57" s="142"/>
      <c r="F57" s="194"/>
      <c r="G57" s="145"/>
      <c r="H57" s="145"/>
      <c r="I57" s="145"/>
      <c r="J57" s="145"/>
      <c r="K57" s="145"/>
      <c r="L57" s="145"/>
      <c r="M57" s="145"/>
      <c r="N57" s="145"/>
      <c r="O57" s="146"/>
      <c r="P57" s="42"/>
      <c r="Q57" s="29"/>
    </row>
    <row r="58" spans="1:17" ht="12.75">
      <c r="A58" s="37"/>
      <c r="B58" s="38"/>
      <c r="C58" s="121"/>
      <c r="D58" s="121"/>
      <c r="E58" s="122"/>
      <c r="F58" s="195"/>
      <c r="G58" s="124"/>
      <c r="H58" s="124"/>
      <c r="I58" s="124"/>
      <c r="J58" s="124"/>
      <c r="K58" s="124"/>
      <c r="L58" s="124"/>
      <c r="M58" s="124"/>
      <c r="N58" s="124"/>
      <c r="O58" s="125"/>
      <c r="P58" s="60"/>
      <c r="Q58" s="61"/>
    </row>
    <row r="59" spans="1:17" ht="12.75">
      <c r="A59" s="34"/>
      <c r="B59" s="23"/>
      <c r="C59" s="127"/>
      <c r="D59" s="127"/>
      <c r="E59" s="128"/>
      <c r="F59" s="196"/>
      <c r="G59" s="131"/>
      <c r="H59" s="131"/>
      <c r="I59" s="131"/>
      <c r="J59" s="131"/>
      <c r="K59" s="131"/>
      <c r="L59" s="131"/>
      <c r="M59" s="131"/>
      <c r="N59" s="131"/>
      <c r="O59" s="132"/>
      <c r="P59" s="41"/>
      <c r="Q59" s="30"/>
    </row>
    <row r="60" spans="1:17" ht="12.75">
      <c r="A60" s="37"/>
      <c r="B60" s="63"/>
      <c r="C60" s="121"/>
      <c r="D60" s="121"/>
      <c r="E60" s="122"/>
      <c r="F60" s="195"/>
      <c r="G60" s="124"/>
      <c r="H60" s="124"/>
      <c r="I60" s="124"/>
      <c r="J60" s="124"/>
      <c r="K60" s="124"/>
      <c r="L60" s="124"/>
      <c r="M60" s="124"/>
      <c r="N60" s="124"/>
      <c r="O60" s="125"/>
      <c r="P60" s="60"/>
      <c r="Q60" s="61"/>
    </row>
    <row r="61" spans="1:17" ht="12.75">
      <c r="A61" s="34"/>
      <c r="B61" s="40"/>
      <c r="C61" s="153"/>
      <c r="D61" s="153"/>
      <c r="E61" s="154"/>
      <c r="F61" s="258"/>
      <c r="G61" s="156"/>
      <c r="H61" s="156"/>
      <c r="I61" s="156"/>
      <c r="J61" s="156"/>
      <c r="K61" s="156"/>
      <c r="L61" s="156"/>
      <c r="M61" s="156"/>
      <c r="N61" s="156"/>
      <c r="O61" s="157"/>
      <c r="P61" s="58"/>
      <c r="Q61" s="59"/>
    </row>
    <row r="62" spans="1:17" ht="12.75">
      <c r="A62" s="37"/>
      <c r="B62" s="63"/>
      <c r="C62" s="121"/>
      <c r="D62" s="121"/>
      <c r="E62" s="122"/>
      <c r="F62" s="195"/>
      <c r="G62" s="124"/>
      <c r="H62" s="124"/>
      <c r="I62" s="124"/>
      <c r="J62" s="124"/>
      <c r="K62" s="124"/>
      <c r="L62" s="124"/>
      <c r="M62" s="124"/>
      <c r="N62" s="124"/>
      <c r="O62" s="125"/>
      <c r="P62" s="60"/>
      <c r="Q62" s="61"/>
    </row>
    <row r="63" spans="1:17" ht="12.75">
      <c r="A63" s="39"/>
      <c r="B63" s="64"/>
      <c r="C63" s="153"/>
      <c r="D63" s="153"/>
      <c r="E63" s="154"/>
      <c r="F63" s="258"/>
      <c r="G63" s="156"/>
      <c r="H63" s="156"/>
      <c r="I63" s="156"/>
      <c r="J63" s="156"/>
      <c r="K63" s="156"/>
      <c r="L63" s="156"/>
      <c r="M63" s="156"/>
      <c r="N63" s="156"/>
      <c r="O63" s="157"/>
      <c r="P63" s="58"/>
      <c r="Q63" s="59"/>
    </row>
    <row r="64" spans="1:17" ht="12.75">
      <c r="A64" s="37"/>
      <c r="B64" s="63"/>
      <c r="C64" s="121"/>
      <c r="D64" s="121"/>
      <c r="E64" s="122"/>
      <c r="F64" s="195"/>
      <c r="G64" s="124"/>
      <c r="H64" s="124"/>
      <c r="I64" s="124"/>
      <c r="J64" s="124"/>
      <c r="K64" s="124"/>
      <c r="L64" s="124"/>
      <c r="M64" s="124"/>
      <c r="N64" s="124"/>
      <c r="O64" s="125"/>
      <c r="P64" s="60"/>
      <c r="Q64" s="61"/>
    </row>
    <row r="65" spans="1:17" ht="12.75">
      <c r="A65" s="39"/>
      <c r="B65" s="40"/>
      <c r="C65" s="153"/>
      <c r="D65" s="153"/>
      <c r="E65" s="154"/>
      <c r="F65" s="258"/>
      <c r="G65" s="156"/>
      <c r="H65" s="156"/>
      <c r="I65" s="156"/>
      <c r="J65" s="156"/>
      <c r="K65" s="156"/>
      <c r="L65" s="156"/>
      <c r="M65" s="156"/>
      <c r="N65" s="156"/>
      <c r="O65" s="157"/>
      <c r="P65" s="58"/>
      <c r="Q65" s="59"/>
    </row>
    <row r="66" spans="1:17" ht="13.5" thickBot="1">
      <c r="A66" s="39"/>
      <c r="B66" s="40"/>
      <c r="C66" s="153"/>
      <c r="D66" s="153"/>
      <c r="E66" s="154"/>
      <c r="F66" s="258"/>
      <c r="G66" s="156"/>
      <c r="H66" s="156"/>
      <c r="I66" s="156"/>
      <c r="J66" s="156"/>
      <c r="K66" s="156"/>
      <c r="L66" s="156"/>
      <c r="M66" s="156"/>
      <c r="N66" s="156"/>
      <c r="O66" s="157"/>
      <c r="P66" s="58"/>
      <c r="Q66" s="59"/>
    </row>
    <row r="67" spans="1:17" ht="24.75" customHeight="1" thickBot="1">
      <c r="A67" s="32"/>
      <c r="B67" s="43" t="s">
        <v>21</v>
      </c>
      <c r="C67" s="197"/>
      <c r="D67" s="197"/>
      <c r="E67" s="198"/>
      <c r="F67" s="199"/>
      <c r="G67" s="200">
        <f>SUM(G22)</f>
        <v>110000</v>
      </c>
      <c r="H67" s="200">
        <f aca="true" t="shared" si="1" ref="H67:O67">SUM(H22)</f>
        <v>0</v>
      </c>
      <c r="I67" s="200">
        <f t="shared" si="1"/>
        <v>0</v>
      </c>
      <c r="J67" s="200">
        <f t="shared" si="1"/>
        <v>0</v>
      </c>
      <c r="K67" s="200">
        <f t="shared" si="1"/>
        <v>0</v>
      </c>
      <c r="L67" s="200">
        <f t="shared" si="1"/>
        <v>0</v>
      </c>
      <c r="M67" s="200">
        <f t="shared" si="1"/>
        <v>0</v>
      </c>
      <c r="N67" s="200">
        <f t="shared" si="1"/>
        <v>0</v>
      </c>
      <c r="O67" s="200">
        <f t="shared" si="1"/>
        <v>110000</v>
      </c>
      <c r="P67" s="46"/>
      <c r="Q67" s="47"/>
    </row>
    <row r="71" ht="12.75"/>
    <row r="72" ht="12.75"/>
  </sheetData>
  <sheetProtection/>
  <mergeCells count="16">
    <mergeCell ref="A10:F10"/>
    <mergeCell ref="L10:M10"/>
    <mergeCell ref="A11:F11"/>
    <mergeCell ref="A12:F12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  <mergeCell ref="G16:O17"/>
    <mergeCell ref="P16:Q17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Q62"/>
  <sheetViews>
    <sheetView view="pageBreakPreview" zoomScale="70" zoomScaleSheetLayoutView="70" zoomScalePageLayoutView="0" workbookViewId="0" topLeftCell="A31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5.140625" style="2" customWidth="1"/>
    <col min="8" max="8" width="12.00390625" style="2" customWidth="1"/>
    <col min="9" max="9" width="13.8515625" style="2" customWidth="1"/>
    <col min="10" max="10" width="13.421875" style="2" customWidth="1"/>
    <col min="11" max="12" width="9.57421875" style="2" customWidth="1"/>
    <col min="13" max="13" width="12.00390625" style="2" customWidth="1"/>
    <col min="14" max="14" width="15.140625" style="2" customWidth="1"/>
    <col min="15" max="15" width="13.71093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271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167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155</v>
      </c>
      <c r="B16" s="12"/>
      <c r="C16" s="13"/>
      <c r="D16" s="13"/>
      <c r="E16" s="12"/>
      <c r="F16" s="14"/>
      <c r="G16" s="676" t="s">
        <v>166</v>
      </c>
      <c r="H16" s="677"/>
      <c r="I16" s="677"/>
      <c r="J16" s="677"/>
      <c r="K16" s="677"/>
      <c r="L16" s="677"/>
      <c r="M16" s="677"/>
      <c r="N16" s="677"/>
      <c r="O16" s="678"/>
      <c r="P16" s="676" t="s">
        <v>432</v>
      </c>
      <c r="Q16" s="678"/>
    </row>
    <row r="17" spans="1:17" ht="13.5" thickBot="1">
      <c r="A17" s="15" t="s">
        <v>162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272" t="s">
        <v>17</v>
      </c>
      <c r="C21" s="273" t="s">
        <v>54</v>
      </c>
      <c r="D21" s="273" t="s">
        <v>55</v>
      </c>
      <c r="E21" s="273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25" t="s">
        <v>31</v>
      </c>
      <c r="P21" s="658"/>
      <c r="Q21" s="661"/>
    </row>
    <row r="22" spans="1:17" ht="12.75">
      <c r="A22" s="79" t="s">
        <v>35</v>
      </c>
      <c r="B22" s="80" t="s">
        <v>164</v>
      </c>
      <c r="C22" s="164">
        <v>140</v>
      </c>
      <c r="D22" s="164">
        <v>140</v>
      </c>
      <c r="E22" s="165">
        <f>+D22/C22*100</f>
        <v>100</v>
      </c>
      <c r="F22" s="213">
        <v>100</v>
      </c>
      <c r="G22" s="167">
        <v>114500</v>
      </c>
      <c r="H22" s="167">
        <v>0</v>
      </c>
      <c r="I22" s="167">
        <v>0</v>
      </c>
      <c r="J22" s="167">
        <v>0</v>
      </c>
      <c r="K22" s="167">
        <f>SUM(K24:K33)</f>
        <v>0</v>
      </c>
      <c r="L22" s="167">
        <f>SUM(L24:L33)</f>
        <v>0</v>
      </c>
      <c r="M22" s="167">
        <f>SUM(M24:M33)</f>
        <v>0</v>
      </c>
      <c r="N22" s="167">
        <f>G22</f>
        <v>114500</v>
      </c>
      <c r="O22" s="168">
        <v>0</v>
      </c>
      <c r="P22" s="85"/>
      <c r="Q22" s="563"/>
    </row>
    <row r="23" spans="1:17" s="207" customFormat="1" ht="12.75">
      <c r="A23" s="375"/>
      <c r="B23" s="52"/>
      <c r="C23" s="202"/>
      <c r="D23" s="202"/>
      <c r="E23" s="203"/>
      <c r="F23" s="204"/>
      <c r="G23" s="205"/>
      <c r="H23" s="205"/>
      <c r="I23" s="205"/>
      <c r="J23" s="205"/>
      <c r="K23" s="205"/>
      <c r="L23" s="205"/>
      <c r="M23" s="205"/>
      <c r="N23" s="205"/>
      <c r="O23" s="206"/>
      <c r="P23" s="600"/>
      <c r="Q23" s="606"/>
    </row>
    <row r="24" spans="1:17" s="207" customFormat="1" ht="12.75">
      <c r="A24" s="375"/>
      <c r="B24" s="52" t="s">
        <v>288</v>
      </c>
      <c r="C24" s="202"/>
      <c r="D24" s="202"/>
      <c r="E24" s="203"/>
      <c r="F24" s="204"/>
      <c r="G24" s="205"/>
      <c r="H24" s="205"/>
      <c r="I24" s="205"/>
      <c r="J24" s="205"/>
      <c r="K24" s="205"/>
      <c r="L24" s="205"/>
      <c r="M24" s="205"/>
      <c r="N24" s="205"/>
      <c r="O24" s="206"/>
      <c r="P24" s="689" t="s">
        <v>233</v>
      </c>
      <c r="Q24" s="762"/>
    </row>
    <row r="25" spans="1:17" s="207" customFormat="1" ht="12.75">
      <c r="A25" s="375"/>
      <c r="B25" s="52" t="s">
        <v>289</v>
      </c>
      <c r="C25" s="202"/>
      <c r="D25" s="202"/>
      <c r="E25" s="203"/>
      <c r="F25" s="204"/>
      <c r="G25" s="205"/>
      <c r="H25" s="205"/>
      <c r="I25" s="205"/>
      <c r="J25" s="205"/>
      <c r="K25" s="205"/>
      <c r="L25" s="205"/>
      <c r="M25" s="205"/>
      <c r="N25" s="205"/>
      <c r="O25" s="206"/>
      <c r="P25" s="690"/>
      <c r="Q25" s="763"/>
    </row>
    <row r="26" spans="1:17" s="207" customFormat="1" ht="12.75">
      <c r="A26" s="375"/>
      <c r="B26" s="52" t="s">
        <v>293</v>
      </c>
      <c r="C26" s="202"/>
      <c r="D26" s="202"/>
      <c r="E26" s="203"/>
      <c r="F26" s="204"/>
      <c r="G26" s="205"/>
      <c r="H26" s="205"/>
      <c r="I26" s="205"/>
      <c r="J26" s="205"/>
      <c r="K26" s="205"/>
      <c r="L26" s="205"/>
      <c r="M26" s="205"/>
      <c r="N26" s="205"/>
      <c r="O26" s="206"/>
      <c r="P26" s="690"/>
      <c r="Q26" s="763"/>
    </row>
    <row r="27" spans="1:17" s="207" customFormat="1" ht="12.75">
      <c r="A27" s="375"/>
      <c r="B27" s="52" t="s">
        <v>300</v>
      </c>
      <c r="C27" s="202"/>
      <c r="D27" s="202"/>
      <c r="E27" s="203"/>
      <c r="F27" s="204"/>
      <c r="G27" s="205"/>
      <c r="H27" s="205"/>
      <c r="I27" s="205"/>
      <c r="J27" s="205"/>
      <c r="K27" s="205"/>
      <c r="L27" s="205"/>
      <c r="M27" s="205"/>
      <c r="N27" s="205"/>
      <c r="O27" s="206"/>
      <c r="P27" s="690"/>
      <c r="Q27" s="763"/>
    </row>
    <row r="28" spans="1:17" s="207" customFormat="1" ht="12.75">
      <c r="A28" s="375"/>
      <c r="B28" s="52" t="s">
        <v>312</v>
      </c>
      <c r="C28" s="202"/>
      <c r="D28" s="202"/>
      <c r="E28" s="203"/>
      <c r="F28" s="204"/>
      <c r="G28" s="205"/>
      <c r="H28" s="205"/>
      <c r="I28" s="205"/>
      <c r="J28" s="205"/>
      <c r="K28" s="205"/>
      <c r="L28" s="205"/>
      <c r="M28" s="205"/>
      <c r="N28" s="205"/>
      <c r="O28" s="206"/>
      <c r="P28" s="690"/>
      <c r="Q28" s="763"/>
    </row>
    <row r="29" spans="1:17" s="207" customFormat="1" ht="12.75">
      <c r="A29" s="375"/>
      <c r="B29" s="52" t="s">
        <v>313</v>
      </c>
      <c r="C29" s="202"/>
      <c r="D29" s="202"/>
      <c r="E29" s="203"/>
      <c r="F29" s="204"/>
      <c r="G29" s="205"/>
      <c r="H29" s="205"/>
      <c r="I29" s="205"/>
      <c r="J29" s="205"/>
      <c r="K29" s="205"/>
      <c r="L29" s="205"/>
      <c r="M29" s="205"/>
      <c r="N29" s="205"/>
      <c r="O29" s="206"/>
      <c r="P29" s="690"/>
      <c r="Q29" s="763"/>
    </row>
    <row r="30" spans="1:17" s="207" customFormat="1" ht="12.75">
      <c r="A30" s="375"/>
      <c r="B30" s="52" t="s">
        <v>314</v>
      </c>
      <c r="C30" s="202"/>
      <c r="D30" s="202"/>
      <c r="E30" s="203"/>
      <c r="F30" s="204"/>
      <c r="G30" s="205"/>
      <c r="H30" s="205"/>
      <c r="I30" s="205"/>
      <c r="J30" s="205"/>
      <c r="K30" s="205"/>
      <c r="L30" s="205"/>
      <c r="M30" s="205"/>
      <c r="N30" s="205"/>
      <c r="O30" s="206"/>
      <c r="P30" s="690"/>
      <c r="Q30" s="763"/>
    </row>
    <row r="31" spans="1:17" s="207" customFormat="1" ht="12.75">
      <c r="A31" s="375"/>
      <c r="B31" s="52" t="s">
        <v>327</v>
      </c>
      <c r="C31" s="202"/>
      <c r="D31" s="202"/>
      <c r="E31" s="203"/>
      <c r="F31" s="204"/>
      <c r="G31" s="205"/>
      <c r="H31" s="205"/>
      <c r="I31" s="205"/>
      <c r="J31" s="205"/>
      <c r="K31" s="205"/>
      <c r="L31" s="205"/>
      <c r="M31" s="205"/>
      <c r="N31" s="205"/>
      <c r="O31" s="206"/>
      <c r="P31" s="690"/>
      <c r="Q31" s="763"/>
    </row>
    <row r="32" spans="1:17" s="207" customFormat="1" ht="12.75">
      <c r="A32" s="375"/>
      <c r="B32" s="52" t="s">
        <v>328</v>
      </c>
      <c r="C32" s="202"/>
      <c r="D32" s="202"/>
      <c r="E32" s="203"/>
      <c r="F32" s="204"/>
      <c r="G32" s="205"/>
      <c r="H32" s="205"/>
      <c r="I32" s="205"/>
      <c r="J32" s="205"/>
      <c r="K32" s="205"/>
      <c r="L32" s="205"/>
      <c r="M32" s="205"/>
      <c r="N32" s="205"/>
      <c r="O32" s="206"/>
      <c r="P32" s="690"/>
      <c r="Q32" s="763"/>
    </row>
    <row r="33" spans="1:17" s="207" customFormat="1" ht="13.5" thickBot="1">
      <c r="A33" s="377"/>
      <c r="B33" s="378" t="s">
        <v>339</v>
      </c>
      <c r="C33" s="217"/>
      <c r="D33" s="217"/>
      <c r="E33" s="383"/>
      <c r="F33" s="218"/>
      <c r="G33" s="219"/>
      <c r="H33" s="219"/>
      <c r="I33" s="219"/>
      <c r="J33" s="219">
        <v>16000</v>
      </c>
      <c r="K33" s="219"/>
      <c r="L33" s="219"/>
      <c r="M33" s="219"/>
      <c r="N33" s="219"/>
      <c r="O33" s="222"/>
      <c r="P33" s="761"/>
      <c r="Q33" s="764"/>
    </row>
    <row r="34" spans="1:17" ht="12.75">
      <c r="A34" s="79" t="s">
        <v>39</v>
      </c>
      <c r="B34" s="80" t="s">
        <v>165</v>
      </c>
      <c r="C34" s="164">
        <v>10</v>
      </c>
      <c r="D34" s="164">
        <v>10</v>
      </c>
      <c r="E34" s="165">
        <f>+D34/C34*100</f>
        <v>100</v>
      </c>
      <c r="F34" s="213">
        <v>100</v>
      </c>
      <c r="G34" s="167">
        <f>SUM(G35)</f>
        <v>0</v>
      </c>
      <c r="H34" s="167">
        <f aca="true" t="shared" si="0" ref="H34:M34">SUM(H35)</f>
        <v>0</v>
      </c>
      <c r="I34" s="167">
        <f t="shared" si="0"/>
        <v>0</v>
      </c>
      <c r="J34" s="167">
        <f t="shared" si="0"/>
        <v>0</v>
      </c>
      <c r="K34" s="167">
        <f t="shared" si="0"/>
        <v>0</v>
      </c>
      <c r="L34" s="167">
        <f t="shared" si="0"/>
        <v>0</v>
      </c>
      <c r="M34" s="167">
        <f t="shared" si="0"/>
        <v>0</v>
      </c>
      <c r="N34" s="167">
        <v>0</v>
      </c>
      <c r="O34" s="168">
        <f>SUM(G34:M34)</f>
        <v>0</v>
      </c>
      <c r="P34" s="85"/>
      <c r="Q34" s="56"/>
    </row>
    <row r="35" spans="1:17" ht="77.25" thickBot="1">
      <c r="A35" s="356" t="s">
        <v>40</v>
      </c>
      <c r="B35" s="208" t="s">
        <v>282</v>
      </c>
      <c r="C35" s="350"/>
      <c r="D35" s="350"/>
      <c r="E35" s="351"/>
      <c r="F35" s="352"/>
      <c r="G35" s="209"/>
      <c r="H35" s="209"/>
      <c r="I35" s="209"/>
      <c r="J35" s="209"/>
      <c r="K35" s="209"/>
      <c r="L35" s="209"/>
      <c r="M35" s="209"/>
      <c r="N35" s="209"/>
      <c r="O35" s="226">
        <f>SUM(G35:M35)</f>
        <v>0</v>
      </c>
      <c r="P35" s="380" t="s">
        <v>233</v>
      </c>
      <c r="Q35" s="354"/>
    </row>
    <row r="36" spans="1:17" ht="30" customHeight="1">
      <c r="A36" s="79" t="s">
        <v>41</v>
      </c>
      <c r="B36" s="80" t="s">
        <v>195</v>
      </c>
      <c r="C36" s="164">
        <v>0</v>
      </c>
      <c r="D36" s="164">
        <v>0</v>
      </c>
      <c r="E36" s="165">
        <f>E37</f>
        <v>0</v>
      </c>
      <c r="F36" s="213"/>
      <c r="G36" s="167">
        <f>SUM(G37)</f>
        <v>0</v>
      </c>
      <c r="H36" s="167">
        <f aca="true" t="shared" si="1" ref="H36:M36">SUM(H37)</f>
        <v>0</v>
      </c>
      <c r="I36" s="167">
        <f t="shared" si="1"/>
        <v>0</v>
      </c>
      <c r="J36" s="167">
        <f t="shared" si="1"/>
        <v>0</v>
      </c>
      <c r="K36" s="167">
        <f t="shared" si="1"/>
        <v>0</v>
      </c>
      <c r="L36" s="167">
        <f t="shared" si="1"/>
        <v>0</v>
      </c>
      <c r="M36" s="167">
        <f t="shared" si="1"/>
        <v>0</v>
      </c>
      <c r="N36" s="167">
        <v>0</v>
      </c>
      <c r="O36" s="168">
        <f>SUM(G36:M36)</f>
        <v>0</v>
      </c>
      <c r="P36" s="85"/>
      <c r="Q36" s="86"/>
    </row>
    <row r="37" spans="1:17" ht="77.25" thickBot="1">
      <c r="A37" s="107"/>
      <c r="B37" s="108"/>
      <c r="C37" s="282">
        <v>0</v>
      </c>
      <c r="D37" s="282"/>
      <c r="E37" s="283">
        <v>0</v>
      </c>
      <c r="F37" s="284"/>
      <c r="G37" s="285"/>
      <c r="H37" s="285"/>
      <c r="I37" s="285"/>
      <c r="J37" s="285"/>
      <c r="K37" s="285"/>
      <c r="L37" s="285"/>
      <c r="M37" s="285"/>
      <c r="N37" s="285"/>
      <c r="O37" s="286">
        <f>SUM(G37:M37)</f>
        <v>0</v>
      </c>
      <c r="P37" s="376" t="s">
        <v>233</v>
      </c>
      <c r="Q37" s="105"/>
    </row>
    <row r="38" spans="1:17" ht="12.75">
      <c r="A38" s="33"/>
      <c r="B38" s="26"/>
      <c r="C38" s="141"/>
      <c r="D38" s="141"/>
      <c r="E38" s="142"/>
      <c r="F38" s="194"/>
      <c r="G38" s="145"/>
      <c r="H38" s="145"/>
      <c r="I38" s="145"/>
      <c r="J38" s="145"/>
      <c r="K38" s="145"/>
      <c r="L38" s="145"/>
      <c r="M38" s="145"/>
      <c r="N38" s="145"/>
      <c r="O38" s="146"/>
      <c r="P38" s="41"/>
      <c r="Q38" s="29"/>
    </row>
    <row r="39" spans="1:17" ht="12.75">
      <c r="A39" s="34"/>
      <c r="B39" s="23"/>
      <c r="C39" s="127"/>
      <c r="D39" s="127"/>
      <c r="E39" s="128"/>
      <c r="F39" s="196"/>
      <c r="G39" s="131"/>
      <c r="H39" s="131"/>
      <c r="I39" s="131"/>
      <c r="J39" s="131"/>
      <c r="K39" s="131"/>
      <c r="L39" s="131"/>
      <c r="M39" s="131"/>
      <c r="N39" s="131"/>
      <c r="O39" s="132"/>
      <c r="P39" s="41"/>
      <c r="Q39" s="30"/>
    </row>
    <row r="40" spans="1:17" ht="12.75">
      <c r="A40" s="34"/>
      <c r="B40" s="23"/>
      <c r="C40" s="127"/>
      <c r="D40" s="127"/>
      <c r="E40" s="128"/>
      <c r="F40" s="196"/>
      <c r="G40" s="131"/>
      <c r="H40" s="131"/>
      <c r="I40" s="131"/>
      <c r="J40" s="131"/>
      <c r="K40" s="131"/>
      <c r="L40" s="131"/>
      <c r="M40" s="131"/>
      <c r="N40" s="131"/>
      <c r="O40" s="132"/>
      <c r="P40" s="41"/>
      <c r="Q40" s="30"/>
    </row>
    <row r="41" spans="1:17" ht="12.75">
      <c r="A41" s="34"/>
      <c r="B41" s="23"/>
      <c r="C41" s="127"/>
      <c r="D41" s="127"/>
      <c r="E41" s="128"/>
      <c r="F41" s="196"/>
      <c r="G41" s="131"/>
      <c r="H41" s="131"/>
      <c r="I41" s="131"/>
      <c r="J41" s="131"/>
      <c r="K41" s="131"/>
      <c r="L41" s="131"/>
      <c r="M41" s="131"/>
      <c r="N41" s="131"/>
      <c r="O41" s="132"/>
      <c r="P41" s="41"/>
      <c r="Q41" s="30"/>
    </row>
    <row r="42" spans="1:17" ht="12.75">
      <c r="A42" s="34"/>
      <c r="B42" s="23"/>
      <c r="C42" s="127"/>
      <c r="D42" s="127"/>
      <c r="E42" s="128"/>
      <c r="F42" s="196"/>
      <c r="G42" s="131"/>
      <c r="H42" s="131"/>
      <c r="I42" s="131"/>
      <c r="J42" s="131"/>
      <c r="K42" s="131"/>
      <c r="L42" s="131"/>
      <c r="M42" s="131"/>
      <c r="N42" s="131"/>
      <c r="O42" s="132"/>
      <c r="P42" s="41"/>
      <c r="Q42" s="30"/>
    </row>
    <row r="43" spans="1:17" ht="12.75">
      <c r="A43" s="34"/>
      <c r="B43" s="23"/>
      <c r="C43" s="127"/>
      <c r="D43" s="127"/>
      <c r="E43" s="128"/>
      <c r="F43" s="196"/>
      <c r="G43" s="131"/>
      <c r="H43" s="131"/>
      <c r="I43" s="131"/>
      <c r="J43" s="131"/>
      <c r="K43" s="131"/>
      <c r="L43" s="131"/>
      <c r="M43" s="131"/>
      <c r="N43" s="131"/>
      <c r="O43" s="132"/>
      <c r="P43" s="41"/>
      <c r="Q43" s="30"/>
    </row>
    <row r="44" spans="1:17" ht="12.75">
      <c r="A44" s="34"/>
      <c r="B44" s="23"/>
      <c r="C44" s="127"/>
      <c r="D44" s="127"/>
      <c r="E44" s="128"/>
      <c r="F44" s="196"/>
      <c r="G44" s="131"/>
      <c r="H44" s="131"/>
      <c r="I44" s="131"/>
      <c r="J44" s="131"/>
      <c r="K44" s="131"/>
      <c r="L44" s="131"/>
      <c r="M44" s="131"/>
      <c r="N44" s="131"/>
      <c r="O44" s="132"/>
      <c r="P44" s="41"/>
      <c r="Q44" s="30"/>
    </row>
    <row r="45" spans="1:17" ht="12.75">
      <c r="A45" s="34"/>
      <c r="B45" s="23"/>
      <c r="C45" s="127"/>
      <c r="D45" s="127"/>
      <c r="E45" s="128"/>
      <c r="F45" s="196"/>
      <c r="G45" s="131"/>
      <c r="H45" s="131"/>
      <c r="I45" s="131"/>
      <c r="J45" s="131"/>
      <c r="K45" s="131"/>
      <c r="L45" s="131"/>
      <c r="M45" s="131"/>
      <c r="N45" s="131"/>
      <c r="O45" s="132"/>
      <c r="P45" s="41"/>
      <c r="Q45" s="30"/>
    </row>
    <row r="46" spans="1:17" ht="12.75">
      <c r="A46" s="34"/>
      <c r="B46" s="23"/>
      <c r="C46" s="127"/>
      <c r="D46" s="127"/>
      <c r="E46" s="128"/>
      <c r="F46" s="196"/>
      <c r="G46" s="131"/>
      <c r="H46" s="131"/>
      <c r="I46" s="131"/>
      <c r="J46" s="131"/>
      <c r="K46" s="131"/>
      <c r="L46" s="131"/>
      <c r="M46" s="131"/>
      <c r="N46" s="131"/>
      <c r="O46" s="132"/>
      <c r="P46" s="41"/>
      <c r="Q46" s="30"/>
    </row>
    <row r="47" spans="1:17" ht="12.75">
      <c r="A47" s="34"/>
      <c r="B47" s="23"/>
      <c r="C47" s="127"/>
      <c r="D47" s="127"/>
      <c r="E47" s="128"/>
      <c r="F47" s="196"/>
      <c r="G47" s="131"/>
      <c r="H47" s="131"/>
      <c r="I47" s="131"/>
      <c r="J47" s="131"/>
      <c r="K47" s="131"/>
      <c r="L47" s="131"/>
      <c r="M47" s="131"/>
      <c r="N47" s="131"/>
      <c r="O47" s="132"/>
      <c r="P47" s="41"/>
      <c r="Q47" s="30"/>
    </row>
    <row r="48" spans="1:17" ht="12.75">
      <c r="A48" s="34"/>
      <c r="B48" s="23"/>
      <c r="C48" s="127"/>
      <c r="D48" s="127"/>
      <c r="E48" s="128"/>
      <c r="F48" s="196"/>
      <c r="G48" s="131"/>
      <c r="H48" s="131"/>
      <c r="I48" s="131"/>
      <c r="J48" s="131"/>
      <c r="K48" s="131"/>
      <c r="L48" s="131"/>
      <c r="M48" s="131"/>
      <c r="N48" s="131"/>
      <c r="O48" s="132"/>
      <c r="P48" s="41"/>
      <c r="Q48" s="30"/>
    </row>
    <row r="49" spans="1:17" ht="12.75">
      <c r="A49" s="34"/>
      <c r="B49" s="23"/>
      <c r="C49" s="127"/>
      <c r="D49" s="127"/>
      <c r="E49" s="128"/>
      <c r="F49" s="196"/>
      <c r="G49" s="131"/>
      <c r="H49" s="131"/>
      <c r="I49" s="131"/>
      <c r="J49" s="131"/>
      <c r="K49" s="131"/>
      <c r="L49" s="131"/>
      <c r="M49" s="131"/>
      <c r="N49" s="131"/>
      <c r="O49" s="132"/>
      <c r="P49" s="41"/>
      <c r="Q49" s="30"/>
    </row>
    <row r="50" spans="1:17" ht="12.75">
      <c r="A50" s="34"/>
      <c r="B50" s="23"/>
      <c r="C50" s="127"/>
      <c r="D50" s="127"/>
      <c r="E50" s="128"/>
      <c r="F50" s="196"/>
      <c r="G50" s="131"/>
      <c r="H50" s="131"/>
      <c r="I50" s="131"/>
      <c r="J50" s="131"/>
      <c r="K50" s="131"/>
      <c r="L50" s="131"/>
      <c r="M50" s="131"/>
      <c r="N50" s="131"/>
      <c r="O50" s="132"/>
      <c r="P50" s="41"/>
      <c r="Q50" s="30"/>
    </row>
    <row r="51" spans="1:17" ht="12.75">
      <c r="A51" s="34"/>
      <c r="B51" s="23"/>
      <c r="C51" s="127"/>
      <c r="D51" s="127"/>
      <c r="E51" s="128"/>
      <c r="F51" s="196"/>
      <c r="G51" s="131"/>
      <c r="H51" s="131"/>
      <c r="I51" s="131"/>
      <c r="J51" s="131"/>
      <c r="K51" s="131"/>
      <c r="L51" s="131"/>
      <c r="M51" s="131"/>
      <c r="N51" s="131"/>
      <c r="O51" s="132"/>
      <c r="P51" s="41"/>
      <c r="Q51" s="30"/>
    </row>
    <row r="52" spans="1:17" ht="12.75">
      <c r="A52" s="34"/>
      <c r="B52" s="23"/>
      <c r="C52" s="127"/>
      <c r="D52" s="127"/>
      <c r="E52" s="128"/>
      <c r="F52" s="196"/>
      <c r="G52" s="131"/>
      <c r="H52" s="131"/>
      <c r="I52" s="131"/>
      <c r="J52" s="131"/>
      <c r="K52" s="131"/>
      <c r="L52" s="131"/>
      <c r="M52" s="131"/>
      <c r="N52" s="131"/>
      <c r="O52" s="132"/>
      <c r="P52" s="41"/>
      <c r="Q52" s="30"/>
    </row>
    <row r="53" spans="1:17" ht="12.75">
      <c r="A53" s="34"/>
      <c r="B53" s="23"/>
      <c r="C53" s="127"/>
      <c r="D53" s="127"/>
      <c r="E53" s="128"/>
      <c r="F53" s="196"/>
      <c r="G53" s="131"/>
      <c r="H53" s="131"/>
      <c r="I53" s="131"/>
      <c r="J53" s="131"/>
      <c r="K53" s="131"/>
      <c r="L53" s="131"/>
      <c r="M53" s="131"/>
      <c r="N53" s="131"/>
      <c r="O53" s="132"/>
      <c r="P53" s="41"/>
      <c r="Q53" s="30"/>
    </row>
    <row r="54" spans="1:17" ht="12.75">
      <c r="A54" s="34"/>
      <c r="B54" s="23"/>
      <c r="C54" s="127"/>
      <c r="D54" s="127"/>
      <c r="E54" s="128"/>
      <c r="F54" s="196"/>
      <c r="G54" s="131"/>
      <c r="H54" s="131"/>
      <c r="I54" s="131"/>
      <c r="J54" s="131"/>
      <c r="K54" s="131"/>
      <c r="L54" s="131"/>
      <c r="M54" s="131"/>
      <c r="N54" s="131"/>
      <c r="O54" s="132"/>
      <c r="P54" s="41"/>
      <c r="Q54" s="30"/>
    </row>
    <row r="55" spans="1:17" ht="12.75">
      <c r="A55" s="34"/>
      <c r="B55" s="23"/>
      <c r="C55" s="127"/>
      <c r="D55" s="127"/>
      <c r="E55" s="128"/>
      <c r="F55" s="196"/>
      <c r="G55" s="131"/>
      <c r="H55" s="131"/>
      <c r="I55" s="131"/>
      <c r="J55" s="131"/>
      <c r="K55" s="131"/>
      <c r="L55" s="131"/>
      <c r="M55" s="131"/>
      <c r="N55" s="131"/>
      <c r="O55" s="132"/>
      <c r="P55" s="41"/>
      <c r="Q55" s="30"/>
    </row>
    <row r="56" spans="1:17" ht="12.75">
      <c r="A56" s="34"/>
      <c r="B56" s="23"/>
      <c r="C56" s="127"/>
      <c r="D56" s="127"/>
      <c r="E56" s="128"/>
      <c r="F56" s="196"/>
      <c r="G56" s="131"/>
      <c r="H56" s="131"/>
      <c r="I56" s="131"/>
      <c r="J56" s="131"/>
      <c r="K56" s="131"/>
      <c r="L56" s="131"/>
      <c r="M56" s="131"/>
      <c r="N56" s="131"/>
      <c r="O56" s="132"/>
      <c r="P56" s="41"/>
      <c r="Q56" s="30"/>
    </row>
    <row r="57" spans="1:17" ht="12.75">
      <c r="A57" s="34"/>
      <c r="B57" s="23"/>
      <c r="C57" s="127"/>
      <c r="D57" s="127"/>
      <c r="E57" s="128"/>
      <c r="F57" s="196"/>
      <c r="G57" s="131"/>
      <c r="H57" s="131"/>
      <c r="I57" s="131"/>
      <c r="J57" s="131"/>
      <c r="K57" s="131"/>
      <c r="L57" s="131"/>
      <c r="M57" s="131"/>
      <c r="N57" s="131"/>
      <c r="O57" s="132"/>
      <c r="P57" s="41"/>
      <c r="Q57" s="30"/>
    </row>
    <row r="58" spans="1:17" ht="12.75">
      <c r="A58" s="34"/>
      <c r="B58" s="23"/>
      <c r="C58" s="127"/>
      <c r="D58" s="127"/>
      <c r="E58" s="128"/>
      <c r="F58" s="196"/>
      <c r="G58" s="131"/>
      <c r="H58" s="131"/>
      <c r="I58" s="131"/>
      <c r="J58" s="131"/>
      <c r="K58" s="131"/>
      <c r="L58" s="131"/>
      <c r="M58" s="131"/>
      <c r="N58" s="131"/>
      <c r="O58" s="132"/>
      <c r="P58" s="41"/>
      <c r="Q58" s="30"/>
    </row>
    <row r="59" spans="1:17" ht="12.75">
      <c r="A59" s="34"/>
      <c r="B59" s="23"/>
      <c r="C59" s="127"/>
      <c r="D59" s="127"/>
      <c r="E59" s="128"/>
      <c r="F59" s="196"/>
      <c r="G59" s="131"/>
      <c r="H59" s="131"/>
      <c r="I59" s="131"/>
      <c r="J59" s="131"/>
      <c r="K59" s="131"/>
      <c r="L59" s="131"/>
      <c r="M59" s="131"/>
      <c r="N59" s="131"/>
      <c r="O59" s="132"/>
      <c r="P59" s="41"/>
      <c r="Q59" s="30"/>
    </row>
    <row r="60" spans="1:17" ht="12.75">
      <c r="A60" s="34"/>
      <c r="B60" s="23"/>
      <c r="C60" s="127"/>
      <c r="D60" s="127"/>
      <c r="E60" s="128"/>
      <c r="F60" s="196"/>
      <c r="G60" s="131"/>
      <c r="H60" s="131"/>
      <c r="I60" s="131"/>
      <c r="J60" s="131"/>
      <c r="K60" s="131"/>
      <c r="L60" s="131"/>
      <c r="M60" s="131"/>
      <c r="N60" s="131"/>
      <c r="O60" s="132"/>
      <c r="P60" s="41"/>
      <c r="Q60" s="30"/>
    </row>
    <row r="61" spans="1:17" ht="13.5" thickBot="1">
      <c r="A61" s="34"/>
      <c r="B61" s="23"/>
      <c r="C61" s="127"/>
      <c r="D61" s="127"/>
      <c r="E61" s="128"/>
      <c r="F61" s="196"/>
      <c r="G61" s="131"/>
      <c r="H61" s="131"/>
      <c r="I61" s="131"/>
      <c r="J61" s="131"/>
      <c r="K61" s="131"/>
      <c r="L61" s="131"/>
      <c r="M61" s="131"/>
      <c r="N61" s="131"/>
      <c r="O61" s="132"/>
      <c r="P61" s="41"/>
      <c r="Q61" s="30"/>
    </row>
    <row r="62" spans="1:17" ht="24.75" customHeight="1" thickBot="1">
      <c r="A62" s="32"/>
      <c r="B62" s="43" t="s">
        <v>21</v>
      </c>
      <c r="C62" s="197"/>
      <c r="D62" s="197"/>
      <c r="E62" s="198"/>
      <c r="F62" s="199"/>
      <c r="G62" s="200">
        <f>+G22+G34+G36</f>
        <v>114500</v>
      </c>
      <c r="H62" s="200">
        <f aca="true" t="shared" si="2" ref="H62:O62">+H22+H34+H36</f>
        <v>0</v>
      </c>
      <c r="I62" s="200">
        <f t="shared" si="2"/>
        <v>0</v>
      </c>
      <c r="J62" s="200">
        <f t="shared" si="2"/>
        <v>0</v>
      </c>
      <c r="K62" s="200">
        <f t="shared" si="2"/>
        <v>0</v>
      </c>
      <c r="L62" s="200">
        <f t="shared" si="2"/>
        <v>0</v>
      </c>
      <c r="M62" s="200">
        <f t="shared" si="2"/>
        <v>0</v>
      </c>
      <c r="N62" s="200">
        <f t="shared" si="2"/>
        <v>114500</v>
      </c>
      <c r="O62" s="200">
        <f t="shared" si="2"/>
        <v>0</v>
      </c>
      <c r="P62" s="46"/>
      <c r="Q62" s="47"/>
    </row>
    <row r="66" ht="12.75"/>
    <row r="67" ht="12.75"/>
  </sheetData>
  <sheetProtection/>
  <mergeCells count="18">
    <mergeCell ref="P24:P33"/>
    <mergeCell ref="Q24:Q33"/>
    <mergeCell ref="A10:F10"/>
    <mergeCell ref="L10:M10"/>
    <mergeCell ref="A11:F11"/>
    <mergeCell ref="A12:F12"/>
    <mergeCell ref="G16:O17"/>
    <mergeCell ref="P16:Q17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Q37"/>
  <sheetViews>
    <sheetView view="pageBreakPreview" zoomScale="70" zoomScaleNormal="70" zoomScaleSheetLayoutView="70" zoomScalePageLayoutView="0" workbookViewId="0" topLeftCell="A19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0.7109375" style="2" bestFit="1" customWidth="1"/>
    <col min="8" max="8" width="13.421875" style="2" customWidth="1"/>
    <col min="9" max="12" width="9.57421875" style="2" customWidth="1"/>
    <col min="13" max="13" width="13.57421875" style="2" customWidth="1"/>
    <col min="14" max="14" width="15.421875" style="2" customWidth="1"/>
    <col min="15" max="15" width="12.4218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272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168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169</v>
      </c>
      <c r="B16" s="12"/>
      <c r="C16" s="13"/>
      <c r="D16" s="13"/>
      <c r="E16" s="12"/>
      <c r="F16" s="14"/>
      <c r="G16" s="676" t="s">
        <v>172</v>
      </c>
      <c r="H16" s="677"/>
      <c r="I16" s="677"/>
      <c r="J16" s="677"/>
      <c r="K16" s="677"/>
      <c r="L16" s="677"/>
      <c r="M16" s="677"/>
      <c r="N16" s="677"/>
      <c r="O16" s="678"/>
      <c r="P16" s="676" t="s">
        <v>423</v>
      </c>
      <c r="Q16" s="678"/>
    </row>
    <row r="17" spans="1:17" ht="13.5" thickBot="1">
      <c r="A17" s="15" t="s">
        <v>162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272" t="s">
        <v>17</v>
      </c>
      <c r="C21" s="273" t="s">
        <v>54</v>
      </c>
      <c r="D21" s="273" t="s">
        <v>55</v>
      </c>
      <c r="E21" s="273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160" t="s">
        <v>31</v>
      </c>
      <c r="P21" s="658"/>
      <c r="Q21" s="661"/>
    </row>
    <row r="22" spans="1:17" ht="27.75" customHeight="1">
      <c r="A22" s="79" t="s">
        <v>35</v>
      </c>
      <c r="B22" s="80" t="s">
        <v>170</v>
      </c>
      <c r="C22" s="164">
        <v>10</v>
      </c>
      <c r="D22" s="164">
        <v>10</v>
      </c>
      <c r="E22" s="165">
        <f>+D22/C22*100</f>
        <v>100</v>
      </c>
      <c r="F22" s="213">
        <v>100</v>
      </c>
      <c r="G22" s="123">
        <v>38161</v>
      </c>
      <c r="H22" s="241">
        <v>0</v>
      </c>
      <c r="I22" s="167">
        <f>SUM(I23:I24)</f>
        <v>0</v>
      </c>
      <c r="J22" s="167">
        <f>SUM(J23:J24)</f>
        <v>0</v>
      </c>
      <c r="K22" s="167">
        <f>SUM(K23:K24)</f>
        <v>0</v>
      </c>
      <c r="L22" s="167">
        <f>SUM(L23:L24)</f>
        <v>0</v>
      </c>
      <c r="M22" s="167">
        <f>SUM(M23:M24)</f>
        <v>0</v>
      </c>
      <c r="N22" s="168">
        <f>G22</f>
        <v>38161</v>
      </c>
      <c r="O22" s="123">
        <v>0</v>
      </c>
      <c r="P22" s="464"/>
      <c r="Q22" s="86"/>
    </row>
    <row r="23" spans="1:17" s="207" customFormat="1" ht="12.75">
      <c r="A23" s="379"/>
      <c r="B23" s="323"/>
      <c r="C23" s="324"/>
      <c r="D23" s="324"/>
      <c r="E23" s="230"/>
      <c r="F23" s="231"/>
      <c r="G23" s="145">
        <f>G22</f>
        <v>38161</v>
      </c>
      <c r="H23" s="138"/>
      <c r="I23" s="210"/>
      <c r="J23" s="210"/>
      <c r="K23" s="210"/>
      <c r="L23" s="210"/>
      <c r="M23" s="210"/>
      <c r="N23" s="232"/>
      <c r="O23" s="155"/>
      <c r="P23" s="717" t="s">
        <v>236</v>
      </c>
      <c r="Q23" s="684"/>
    </row>
    <row r="24" spans="1:17" s="207" customFormat="1" ht="51.75" customHeight="1" thickBot="1">
      <c r="A24" s="379"/>
      <c r="B24" s="323" t="s">
        <v>283</v>
      </c>
      <c r="C24" s="324"/>
      <c r="D24" s="324"/>
      <c r="E24" s="230"/>
      <c r="F24" s="231"/>
      <c r="G24" s="210"/>
      <c r="H24" s="210"/>
      <c r="I24" s="210"/>
      <c r="J24" s="210"/>
      <c r="K24" s="210"/>
      <c r="L24" s="210"/>
      <c r="M24" s="210"/>
      <c r="N24" s="232"/>
      <c r="O24" s="495"/>
      <c r="P24" s="716"/>
      <c r="Q24" s="672"/>
    </row>
    <row r="25" spans="1:17" ht="25.5" customHeight="1">
      <c r="A25" s="523" t="s">
        <v>39</v>
      </c>
      <c r="B25" s="522" t="s">
        <v>171</v>
      </c>
      <c r="C25" s="520">
        <v>1</v>
      </c>
      <c r="D25" s="520">
        <v>1</v>
      </c>
      <c r="E25" s="520">
        <f>+D25/C25*100</f>
        <v>100</v>
      </c>
      <c r="F25" s="521">
        <v>100</v>
      </c>
      <c r="G25" s="520">
        <f>SUM(G27:G31)</f>
        <v>0</v>
      </c>
      <c r="H25" s="520">
        <f>SUM(H26:H31)</f>
        <v>0</v>
      </c>
      <c r="I25" s="520">
        <f>SUM(I27:I31)</f>
        <v>0</v>
      </c>
      <c r="J25" s="520">
        <f>SUM(J27:J31)</f>
        <v>0</v>
      </c>
      <c r="K25" s="520">
        <f>SUM(K27:K31)</f>
        <v>0</v>
      </c>
      <c r="L25" s="520">
        <f>SUM(L27:L31)</f>
        <v>0</v>
      </c>
      <c r="M25" s="520">
        <v>25000</v>
      </c>
      <c r="N25" s="520">
        <f>M25</f>
        <v>25000</v>
      </c>
      <c r="O25" s="520"/>
      <c r="P25" s="528"/>
      <c r="Q25" s="306"/>
    </row>
    <row r="26" spans="1:17" ht="12.75">
      <c r="A26" s="549"/>
      <c r="B26" s="387"/>
      <c r="C26" s="542"/>
      <c r="D26" s="542"/>
      <c r="E26" s="542"/>
      <c r="F26" s="545"/>
      <c r="G26" s="542"/>
      <c r="H26" s="542">
        <v>0</v>
      </c>
      <c r="I26" s="542"/>
      <c r="J26" s="542"/>
      <c r="K26" s="542"/>
      <c r="L26" s="542"/>
      <c r="M26" s="542"/>
      <c r="N26" s="542"/>
      <c r="O26" s="389"/>
      <c r="P26" s="702" t="s">
        <v>236</v>
      </c>
      <c r="Q26" s="632"/>
    </row>
    <row r="27" spans="1:17" ht="12.75">
      <c r="A27" s="549"/>
      <c r="B27" s="387" t="s">
        <v>296</v>
      </c>
      <c r="C27" s="542"/>
      <c r="D27" s="542"/>
      <c r="E27" s="542"/>
      <c r="F27" s="545"/>
      <c r="G27" s="542"/>
      <c r="H27" s="542"/>
      <c r="I27" s="542"/>
      <c r="J27" s="542"/>
      <c r="K27" s="542"/>
      <c r="L27" s="542"/>
      <c r="M27" s="542"/>
      <c r="N27" s="542"/>
      <c r="O27" s="389"/>
      <c r="P27" s="692"/>
      <c r="Q27" s="752"/>
    </row>
    <row r="28" spans="1:17" s="207" customFormat="1" ht="12.75">
      <c r="A28" s="385"/>
      <c r="B28" s="387" t="s">
        <v>332</v>
      </c>
      <c r="C28" s="389"/>
      <c r="D28" s="389"/>
      <c r="E28" s="389"/>
      <c r="F28" s="514"/>
      <c r="G28" s="389"/>
      <c r="H28" s="389"/>
      <c r="I28" s="389"/>
      <c r="J28" s="389"/>
      <c r="K28" s="389"/>
      <c r="L28" s="389"/>
      <c r="M28" s="389"/>
      <c r="N28" s="389"/>
      <c r="O28" s="389"/>
      <c r="P28" s="692"/>
      <c r="Q28" s="752"/>
    </row>
    <row r="29" spans="1:17" ht="12.75">
      <c r="A29" s="549"/>
      <c r="B29" s="387" t="s">
        <v>333</v>
      </c>
      <c r="C29" s="542"/>
      <c r="D29" s="542"/>
      <c r="E29" s="542"/>
      <c r="F29" s="545"/>
      <c r="G29" s="542"/>
      <c r="H29" s="542"/>
      <c r="I29" s="542"/>
      <c r="J29" s="542"/>
      <c r="K29" s="542"/>
      <c r="L29" s="542"/>
      <c r="M29" s="542"/>
      <c r="N29" s="542"/>
      <c r="O29" s="389"/>
      <c r="P29" s="692"/>
      <c r="Q29" s="752"/>
    </row>
    <row r="30" spans="1:17" ht="12.75">
      <c r="A30" s="549"/>
      <c r="B30" s="387" t="s">
        <v>334</v>
      </c>
      <c r="C30" s="542"/>
      <c r="D30" s="542"/>
      <c r="E30" s="542"/>
      <c r="F30" s="545"/>
      <c r="G30" s="542"/>
      <c r="H30" s="542"/>
      <c r="I30" s="542"/>
      <c r="J30" s="542"/>
      <c r="K30" s="542"/>
      <c r="L30" s="542"/>
      <c r="M30" s="542"/>
      <c r="N30" s="542"/>
      <c r="O30" s="389"/>
      <c r="P30" s="692"/>
      <c r="Q30" s="752"/>
    </row>
    <row r="31" spans="1:17" ht="13.5" thickBot="1">
      <c r="A31" s="550"/>
      <c r="B31" s="508" t="s">
        <v>335</v>
      </c>
      <c r="C31" s="543"/>
      <c r="D31" s="543"/>
      <c r="E31" s="543"/>
      <c r="F31" s="546"/>
      <c r="G31" s="543"/>
      <c r="H31" s="543"/>
      <c r="I31" s="543"/>
      <c r="J31" s="543"/>
      <c r="K31" s="543"/>
      <c r="L31" s="543"/>
      <c r="M31" s="543"/>
      <c r="N31" s="543"/>
      <c r="O31" s="512"/>
      <c r="P31" s="695"/>
      <c r="Q31" s="765"/>
    </row>
    <row r="32" spans="1:17" ht="12.75">
      <c r="A32" s="33"/>
      <c r="B32" s="26"/>
      <c r="C32" s="141"/>
      <c r="D32" s="141"/>
      <c r="E32" s="142"/>
      <c r="F32" s="194"/>
      <c r="G32" s="145"/>
      <c r="H32" s="145"/>
      <c r="I32" s="145"/>
      <c r="J32" s="145"/>
      <c r="K32" s="145"/>
      <c r="L32" s="145"/>
      <c r="M32" s="145"/>
      <c r="N32" s="145"/>
      <c r="O32" s="146"/>
      <c r="P32" s="41"/>
      <c r="Q32" s="29"/>
    </row>
    <row r="33" spans="1:17" ht="12.75">
      <c r="A33" s="37"/>
      <c r="B33" s="63"/>
      <c r="C33" s="121"/>
      <c r="D33" s="121"/>
      <c r="E33" s="122"/>
      <c r="F33" s="195"/>
      <c r="G33" s="124"/>
      <c r="H33" s="124"/>
      <c r="I33" s="124"/>
      <c r="J33" s="124"/>
      <c r="K33" s="124"/>
      <c r="L33" s="124"/>
      <c r="M33" s="124"/>
      <c r="N33" s="124"/>
      <c r="O33" s="125"/>
      <c r="P33" s="60"/>
      <c r="Q33" s="61"/>
    </row>
    <row r="34" spans="1:17" ht="12.75">
      <c r="A34" s="39"/>
      <c r="B34" s="40"/>
      <c r="C34" s="153"/>
      <c r="D34" s="153"/>
      <c r="E34" s="154"/>
      <c r="F34" s="258"/>
      <c r="G34" s="156"/>
      <c r="H34" s="156"/>
      <c r="I34" s="156"/>
      <c r="J34" s="156"/>
      <c r="K34" s="156"/>
      <c r="L34" s="156"/>
      <c r="M34" s="156"/>
      <c r="N34" s="156"/>
      <c r="O34" s="157"/>
      <c r="P34" s="58"/>
      <c r="Q34" s="59"/>
    </row>
    <row r="35" spans="1:17" ht="12.75">
      <c r="A35" s="39"/>
      <c r="B35" s="40"/>
      <c r="C35" s="153"/>
      <c r="D35" s="153"/>
      <c r="E35" s="154"/>
      <c r="F35" s="258"/>
      <c r="G35" s="156"/>
      <c r="H35" s="156"/>
      <c r="I35" s="156"/>
      <c r="J35" s="156"/>
      <c r="K35" s="156"/>
      <c r="L35" s="156"/>
      <c r="M35" s="156"/>
      <c r="N35" s="156"/>
      <c r="O35" s="157"/>
      <c r="P35" s="58"/>
      <c r="Q35" s="59"/>
    </row>
    <row r="36" spans="1:17" ht="13.5" thickBot="1">
      <c r="A36" s="39"/>
      <c r="B36" s="40"/>
      <c r="C36" s="153"/>
      <c r="D36" s="153"/>
      <c r="E36" s="154"/>
      <c r="F36" s="258"/>
      <c r="G36" s="156"/>
      <c r="H36" s="156"/>
      <c r="I36" s="156"/>
      <c r="J36" s="156"/>
      <c r="K36" s="156"/>
      <c r="L36" s="156"/>
      <c r="M36" s="156"/>
      <c r="N36" s="156"/>
      <c r="O36" s="157"/>
      <c r="P36" s="58"/>
      <c r="Q36" s="59"/>
    </row>
    <row r="37" spans="1:17" ht="24.75" customHeight="1" thickBot="1">
      <c r="A37" s="32"/>
      <c r="B37" s="43" t="s">
        <v>21</v>
      </c>
      <c r="C37" s="197"/>
      <c r="D37" s="197"/>
      <c r="E37" s="198"/>
      <c r="F37" s="199"/>
      <c r="G37" s="200">
        <f>+G22+G25</f>
        <v>38161</v>
      </c>
      <c r="H37" s="200">
        <f aca="true" t="shared" si="0" ref="H37:O37">+H22+H25</f>
        <v>0</v>
      </c>
      <c r="I37" s="200">
        <f t="shared" si="0"/>
        <v>0</v>
      </c>
      <c r="J37" s="200">
        <f t="shared" si="0"/>
        <v>0</v>
      </c>
      <c r="K37" s="200">
        <f t="shared" si="0"/>
        <v>0</v>
      </c>
      <c r="L37" s="200">
        <f t="shared" si="0"/>
        <v>0</v>
      </c>
      <c r="M37" s="200">
        <f t="shared" si="0"/>
        <v>25000</v>
      </c>
      <c r="N37" s="200">
        <f t="shared" si="0"/>
        <v>63161</v>
      </c>
      <c r="O37" s="200">
        <f t="shared" si="0"/>
        <v>0</v>
      </c>
      <c r="P37" s="46"/>
      <c r="Q37" s="47"/>
    </row>
    <row r="41" ht="12.75"/>
    <row r="42" ht="12.75"/>
  </sheetData>
  <sheetProtection/>
  <mergeCells count="20">
    <mergeCell ref="P23:P24"/>
    <mergeCell ref="Q23:Q24"/>
    <mergeCell ref="Q27:Q31"/>
    <mergeCell ref="A10:F10"/>
    <mergeCell ref="L10:M10"/>
    <mergeCell ref="A11:F11"/>
    <mergeCell ref="A12:F12"/>
    <mergeCell ref="G16:O17"/>
    <mergeCell ref="P16:Q17"/>
    <mergeCell ref="P26:P31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Q28"/>
  <sheetViews>
    <sheetView view="pageBreakPreview" zoomScale="70" zoomScaleSheetLayoutView="70" zoomScalePageLayoutView="0" workbookViewId="0" topLeftCell="A16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4.7109375" style="2" customWidth="1"/>
    <col min="8" max="8" width="12.57421875" style="2" customWidth="1"/>
    <col min="9" max="13" width="9.57421875" style="2" customWidth="1"/>
    <col min="14" max="14" width="15.140625" style="2" customWidth="1"/>
    <col min="15" max="15" width="15.574218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273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168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169</v>
      </c>
      <c r="B16" s="12"/>
      <c r="C16" s="13"/>
      <c r="D16" s="13"/>
      <c r="E16" s="12"/>
      <c r="F16" s="14"/>
      <c r="G16" s="676" t="s">
        <v>172</v>
      </c>
      <c r="H16" s="677"/>
      <c r="I16" s="677"/>
      <c r="J16" s="677"/>
      <c r="K16" s="677"/>
      <c r="L16" s="677"/>
      <c r="M16" s="677"/>
      <c r="N16" s="677"/>
      <c r="O16" s="678"/>
      <c r="P16" s="676"/>
      <c r="Q16" s="678"/>
    </row>
    <row r="17" spans="1:17" ht="13.5" thickBot="1">
      <c r="A17" s="15" t="s">
        <v>189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272" t="s">
        <v>17</v>
      </c>
      <c r="C21" s="273" t="s">
        <v>54</v>
      </c>
      <c r="D21" s="273" t="s">
        <v>55</v>
      </c>
      <c r="E21" s="273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25" t="s">
        <v>31</v>
      </c>
      <c r="P21" s="658"/>
      <c r="Q21" s="661"/>
    </row>
    <row r="22" spans="1:17" ht="27.75" customHeight="1">
      <c r="A22" s="79" t="s">
        <v>35</v>
      </c>
      <c r="B22" s="80" t="s">
        <v>190</v>
      </c>
      <c r="C22" s="164">
        <v>1</v>
      </c>
      <c r="D22" s="164">
        <v>1</v>
      </c>
      <c r="E22" s="165">
        <f>+D22/C22*100</f>
        <v>100</v>
      </c>
      <c r="F22" s="213">
        <v>100</v>
      </c>
      <c r="G22" s="167">
        <v>43628</v>
      </c>
      <c r="H22" s="167">
        <f aca="true" t="shared" si="0" ref="H22:M22">SUM(H23)</f>
        <v>0</v>
      </c>
      <c r="I22" s="167">
        <f t="shared" si="0"/>
        <v>0</v>
      </c>
      <c r="J22" s="167">
        <f t="shared" si="0"/>
        <v>0</v>
      </c>
      <c r="K22" s="167">
        <f t="shared" si="0"/>
        <v>0</v>
      </c>
      <c r="L22" s="167">
        <f t="shared" si="0"/>
        <v>0</v>
      </c>
      <c r="M22" s="167">
        <f t="shared" si="0"/>
        <v>0</v>
      </c>
      <c r="N22" s="167">
        <f>G22</f>
        <v>43628</v>
      </c>
      <c r="O22" s="168">
        <v>0</v>
      </c>
      <c r="P22" s="85"/>
      <c r="Q22" s="86"/>
    </row>
    <row r="23" spans="1:17" ht="64.5" thickBot="1">
      <c r="A23" s="377" t="s">
        <v>36</v>
      </c>
      <c r="B23" s="378" t="s">
        <v>191</v>
      </c>
      <c r="C23" s="217"/>
      <c r="D23" s="217"/>
      <c r="E23" s="383"/>
      <c r="F23" s="218"/>
      <c r="G23" s="219">
        <f>G22</f>
        <v>43628</v>
      </c>
      <c r="H23" s="219"/>
      <c r="I23" s="219"/>
      <c r="J23" s="219"/>
      <c r="K23" s="219"/>
      <c r="L23" s="219"/>
      <c r="M23" s="219"/>
      <c r="N23" s="219"/>
      <c r="O23" s="222">
        <f>O22</f>
        <v>0</v>
      </c>
      <c r="P23" s="376" t="s">
        <v>237</v>
      </c>
      <c r="Q23" s="223"/>
    </row>
    <row r="24" spans="1:17" ht="12.75">
      <c r="A24" s="35"/>
      <c r="B24" s="36"/>
      <c r="C24" s="134"/>
      <c r="D24" s="134"/>
      <c r="E24" s="135"/>
      <c r="F24" s="193"/>
      <c r="G24" s="138"/>
      <c r="H24" s="138"/>
      <c r="I24" s="138"/>
      <c r="J24" s="138"/>
      <c r="K24" s="138"/>
      <c r="L24" s="138"/>
      <c r="M24" s="138"/>
      <c r="N24" s="138"/>
      <c r="O24" s="139"/>
      <c r="P24" s="55"/>
      <c r="Q24" s="56"/>
    </row>
    <row r="25" spans="1:17" ht="12.75">
      <c r="A25" s="35"/>
      <c r="B25" s="36"/>
      <c r="C25" s="134"/>
      <c r="D25" s="134"/>
      <c r="E25" s="135"/>
      <c r="F25" s="193"/>
      <c r="G25" s="138"/>
      <c r="H25" s="138"/>
      <c r="I25" s="138"/>
      <c r="J25" s="138"/>
      <c r="K25" s="138"/>
      <c r="L25" s="138"/>
      <c r="M25" s="138"/>
      <c r="N25" s="138"/>
      <c r="O25" s="139"/>
      <c r="P25" s="55"/>
      <c r="Q25" s="56"/>
    </row>
    <row r="26" spans="1:17" ht="12.75">
      <c r="A26" s="35"/>
      <c r="B26" s="36"/>
      <c r="C26" s="134"/>
      <c r="D26" s="134"/>
      <c r="E26" s="135"/>
      <c r="F26" s="193"/>
      <c r="G26" s="138"/>
      <c r="H26" s="138"/>
      <c r="I26" s="138"/>
      <c r="J26" s="138"/>
      <c r="K26" s="138"/>
      <c r="L26" s="138"/>
      <c r="M26" s="138"/>
      <c r="N26" s="138"/>
      <c r="O26" s="139"/>
      <c r="P26" s="55"/>
      <c r="Q26" s="56"/>
    </row>
    <row r="27" spans="1:17" ht="13.5" thickBot="1">
      <c r="A27" s="35"/>
      <c r="B27" s="36"/>
      <c r="C27" s="134"/>
      <c r="D27" s="134"/>
      <c r="E27" s="135"/>
      <c r="F27" s="193"/>
      <c r="G27" s="138"/>
      <c r="H27" s="138"/>
      <c r="I27" s="138"/>
      <c r="J27" s="138"/>
      <c r="K27" s="138"/>
      <c r="L27" s="138"/>
      <c r="M27" s="138"/>
      <c r="N27" s="138"/>
      <c r="O27" s="139"/>
      <c r="P27" s="55"/>
      <c r="Q27" s="56"/>
    </row>
    <row r="28" spans="1:17" ht="24.75" customHeight="1" thickBot="1">
      <c r="A28" s="32"/>
      <c r="B28" s="43" t="s">
        <v>21</v>
      </c>
      <c r="C28" s="197"/>
      <c r="D28" s="197"/>
      <c r="E28" s="198"/>
      <c r="F28" s="199"/>
      <c r="G28" s="200">
        <f>G23</f>
        <v>43628</v>
      </c>
      <c r="H28" s="200">
        <f aca="true" t="shared" si="1" ref="H28:O28">H22</f>
        <v>0</v>
      </c>
      <c r="I28" s="200">
        <f t="shared" si="1"/>
        <v>0</v>
      </c>
      <c r="J28" s="200">
        <f t="shared" si="1"/>
        <v>0</v>
      </c>
      <c r="K28" s="200">
        <f t="shared" si="1"/>
        <v>0</v>
      </c>
      <c r="L28" s="200">
        <f t="shared" si="1"/>
        <v>0</v>
      </c>
      <c r="M28" s="200">
        <f t="shared" si="1"/>
        <v>0</v>
      </c>
      <c r="N28" s="200">
        <f t="shared" si="1"/>
        <v>43628</v>
      </c>
      <c r="O28" s="200">
        <f t="shared" si="1"/>
        <v>0</v>
      </c>
      <c r="P28" s="46"/>
      <c r="Q28" s="47"/>
    </row>
    <row r="32" ht="12.75"/>
    <row r="33" ht="12.75"/>
  </sheetData>
  <sheetProtection/>
  <mergeCells count="16">
    <mergeCell ref="A10:F10"/>
    <mergeCell ref="L10:M10"/>
    <mergeCell ref="A11:F11"/>
    <mergeCell ref="A12:F12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  <mergeCell ref="G16:O17"/>
    <mergeCell ref="P16:Q17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Q53"/>
  <sheetViews>
    <sheetView view="pageBreakPreview" zoomScale="70" zoomScaleSheetLayoutView="70" zoomScalePageLayoutView="0" workbookViewId="0" topLeftCell="A50">
      <selection activeCell="F87" sqref="F87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8" width="14.00390625" style="2" customWidth="1"/>
    <col min="9" max="9" width="9.57421875" style="2" customWidth="1"/>
    <col min="10" max="10" width="10.8515625" style="2" customWidth="1"/>
    <col min="11" max="13" width="9.57421875" style="2" customWidth="1"/>
    <col min="14" max="14" width="15.140625" style="2" customWidth="1"/>
    <col min="15" max="15" width="15.4218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274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173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174</v>
      </c>
      <c r="B16" s="12"/>
      <c r="C16" s="13"/>
      <c r="D16" s="13"/>
      <c r="E16" s="12"/>
      <c r="F16" s="14"/>
      <c r="G16" s="676" t="s">
        <v>284</v>
      </c>
      <c r="H16" s="677"/>
      <c r="I16" s="677"/>
      <c r="J16" s="677"/>
      <c r="K16" s="677"/>
      <c r="L16" s="677"/>
      <c r="M16" s="677"/>
      <c r="N16" s="677"/>
      <c r="O16" s="678"/>
      <c r="P16" s="676" t="s">
        <v>423</v>
      </c>
      <c r="Q16" s="678"/>
    </row>
    <row r="17" spans="1:17" ht="13.5" thickBot="1">
      <c r="A17" s="15" t="s">
        <v>285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159" t="s">
        <v>16</v>
      </c>
      <c r="B21" s="274" t="s">
        <v>17</v>
      </c>
      <c r="C21" s="65" t="s">
        <v>54</v>
      </c>
      <c r="D21" s="65" t="s">
        <v>55</v>
      </c>
      <c r="E21" s="65" t="s">
        <v>56</v>
      </c>
      <c r="F21" s="114" t="s">
        <v>34</v>
      </c>
      <c r="G21" s="114" t="s">
        <v>18</v>
      </c>
      <c r="H21" s="116" t="s">
        <v>19</v>
      </c>
      <c r="I21" s="116" t="s">
        <v>47</v>
      </c>
      <c r="J21" s="116" t="s">
        <v>48</v>
      </c>
      <c r="K21" s="116" t="s">
        <v>28</v>
      </c>
      <c r="L21" s="116" t="s">
        <v>29</v>
      </c>
      <c r="M21" s="116" t="s">
        <v>20</v>
      </c>
      <c r="N21" s="116" t="s">
        <v>30</v>
      </c>
      <c r="O21" s="160" t="s">
        <v>31</v>
      </c>
      <c r="P21" s="657"/>
      <c r="Q21" s="660"/>
    </row>
    <row r="22" spans="1:17" ht="27.75" customHeight="1">
      <c r="A22" s="523" t="s">
        <v>35</v>
      </c>
      <c r="B22" s="522" t="s">
        <v>175</v>
      </c>
      <c r="C22" s="520">
        <v>4</v>
      </c>
      <c r="D22" s="520">
        <v>3</v>
      </c>
      <c r="E22" s="520">
        <f>+D22/C22*100</f>
        <v>75</v>
      </c>
      <c r="F22" s="521">
        <v>100</v>
      </c>
      <c r="G22" s="520">
        <f>SUM(G23:G25)</f>
        <v>4000</v>
      </c>
      <c r="H22" s="520">
        <f aca="true" t="shared" si="0" ref="H22:M22">SUM(H23:H25)</f>
        <v>0</v>
      </c>
      <c r="I22" s="520">
        <f t="shared" si="0"/>
        <v>0</v>
      </c>
      <c r="J22" s="520">
        <f t="shared" si="0"/>
        <v>0</v>
      </c>
      <c r="K22" s="520">
        <f t="shared" si="0"/>
        <v>0</v>
      </c>
      <c r="L22" s="520">
        <f t="shared" si="0"/>
        <v>0</v>
      </c>
      <c r="M22" s="520">
        <f t="shared" si="0"/>
        <v>0</v>
      </c>
      <c r="N22" s="520">
        <f>G22</f>
        <v>4000</v>
      </c>
      <c r="O22" s="520">
        <v>0</v>
      </c>
      <c r="P22" s="528"/>
      <c r="Q22" s="306"/>
    </row>
    <row r="23" spans="1:17" s="207" customFormat="1" ht="12.75">
      <c r="A23" s="385"/>
      <c r="B23" s="387"/>
      <c r="C23" s="389"/>
      <c r="D23" s="389"/>
      <c r="E23" s="389"/>
      <c r="F23" s="514"/>
      <c r="G23" s="389">
        <v>4000</v>
      </c>
      <c r="H23" s="389">
        <v>0</v>
      </c>
      <c r="I23" s="389"/>
      <c r="J23" s="389"/>
      <c r="K23" s="389"/>
      <c r="L23" s="389"/>
      <c r="M23" s="389"/>
      <c r="N23" s="389"/>
      <c r="O23" s="389"/>
      <c r="P23" s="753" t="s">
        <v>236</v>
      </c>
      <c r="Q23" s="747"/>
    </row>
    <row r="24" spans="1:17" s="207" customFormat="1" ht="12.75">
      <c r="A24" s="385"/>
      <c r="B24" s="387"/>
      <c r="C24" s="389"/>
      <c r="D24" s="389"/>
      <c r="E24" s="389"/>
      <c r="F24" s="514"/>
      <c r="G24" s="389"/>
      <c r="H24" s="389"/>
      <c r="I24" s="389"/>
      <c r="J24" s="389"/>
      <c r="K24" s="389"/>
      <c r="L24" s="389"/>
      <c r="M24" s="389"/>
      <c r="N24" s="389"/>
      <c r="O24" s="389"/>
      <c r="P24" s="753"/>
      <c r="Q24" s="747"/>
    </row>
    <row r="25" spans="1:17" s="207" customFormat="1" ht="13.5" thickBot="1">
      <c r="A25" s="506"/>
      <c r="B25" s="508"/>
      <c r="C25" s="512"/>
      <c r="D25" s="512"/>
      <c r="E25" s="512"/>
      <c r="F25" s="515"/>
      <c r="G25" s="512"/>
      <c r="H25" s="512"/>
      <c r="I25" s="512"/>
      <c r="J25" s="512"/>
      <c r="K25" s="512"/>
      <c r="L25" s="512"/>
      <c r="M25" s="512"/>
      <c r="N25" s="512"/>
      <c r="O25" s="512"/>
      <c r="P25" s="754"/>
      <c r="Q25" s="748"/>
    </row>
    <row r="26" spans="1:17" ht="12.75">
      <c r="A26" s="470" t="s">
        <v>39</v>
      </c>
      <c r="B26" s="36" t="s">
        <v>176</v>
      </c>
      <c r="C26" s="134">
        <v>1</v>
      </c>
      <c r="D26" s="135">
        <v>1</v>
      </c>
      <c r="E26" s="466">
        <f>+D26/C26*100</f>
        <v>100</v>
      </c>
      <c r="F26" s="527">
        <v>100</v>
      </c>
      <c r="G26" s="138">
        <f>SUM(G27)</f>
        <v>0</v>
      </c>
      <c r="H26" s="138">
        <f aca="true" t="shared" si="1" ref="H26:M26">SUM(H27)</f>
        <v>0</v>
      </c>
      <c r="I26" s="138">
        <f t="shared" si="1"/>
        <v>0</v>
      </c>
      <c r="J26" s="138">
        <f t="shared" si="1"/>
        <v>0</v>
      </c>
      <c r="K26" s="138">
        <f t="shared" si="1"/>
        <v>0</v>
      </c>
      <c r="L26" s="138">
        <f t="shared" si="1"/>
        <v>0</v>
      </c>
      <c r="M26" s="138">
        <f t="shared" si="1"/>
        <v>0</v>
      </c>
      <c r="N26" s="138">
        <v>8000</v>
      </c>
      <c r="O26" s="139">
        <f aca="true" t="shared" si="2" ref="O26:O43">SUM(G26:M26)</f>
        <v>0</v>
      </c>
      <c r="P26" s="55"/>
      <c r="Q26" s="56"/>
    </row>
    <row r="27" spans="1:17" ht="51.75" thickBot="1">
      <c r="A27" s="87"/>
      <c r="B27" s="88" t="s">
        <v>177</v>
      </c>
      <c r="C27" s="267"/>
      <c r="D27" s="268"/>
      <c r="E27" s="391"/>
      <c r="F27" s="177"/>
      <c r="G27" s="270">
        <v>0</v>
      </c>
      <c r="H27" s="270">
        <v>0</v>
      </c>
      <c r="I27" s="270"/>
      <c r="J27" s="270"/>
      <c r="K27" s="270"/>
      <c r="L27" s="270"/>
      <c r="M27" s="270"/>
      <c r="N27" s="270"/>
      <c r="O27" s="271">
        <f t="shared" si="2"/>
        <v>0</v>
      </c>
      <c r="P27" s="376" t="s">
        <v>236</v>
      </c>
      <c r="Q27" s="93"/>
    </row>
    <row r="28" spans="1:17" ht="12.75">
      <c r="A28" s="79" t="s">
        <v>41</v>
      </c>
      <c r="B28" s="80" t="s">
        <v>178</v>
      </c>
      <c r="C28" s="164">
        <v>0</v>
      </c>
      <c r="D28" s="165">
        <v>0</v>
      </c>
      <c r="E28" s="123">
        <v>0</v>
      </c>
      <c r="F28" s="355">
        <v>0</v>
      </c>
      <c r="G28" s="167">
        <f>SUM(G29)</f>
        <v>0</v>
      </c>
      <c r="H28" s="167">
        <f aca="true" t="shared" si="3" ref="H28:M28">SUM(H29)</f>
        <v>0</v>
      </c>
      <c r="I28" s="167">
        <f t="shared" si="3"/>
        <v>0</v>
      </c>
      <c r="J28" s="167">
        <f t="shared" si="3"/>
        <v>0</v>
      </c>
      <c r="K28" s="167">
        <f t="shared" si="3"/>
        <v>0</v>
      </c>
      <c r="L28" s="167">
        <f t="shared" si="3"/>
        <v>0</v>
      </c>
      <c r="M28" s="167">
        <f t="shared" si="3"/>
        <v>0</v>
      </c>
      <c r="N28" s="167">
        <v>0</v>
      </c>
      <c r="O28" s="168">
        <f t="shared" si="2"/>
        <v>0</v>
      </c>
      <c r="P28" s="85"/>
      <c r="Q28" s="86"/>
    </row>
    <row r="29" spans="1:17" ht="51.75" thickBot="1">
      <c r="A29" s="107"/>
      <c r="B29" s="108" t="s">
        <v>179</v>
      </c>
      <c r="C29" s="282">
        <v>0</v>
      </c>
      <c r="D29" s="283">
        <v>0</v>
      </c>
      <c r="E29" s="391">
        <v>0</v>
      </c>
      <c r="F29" s="359"/>
      <c r="G29" s="285"/>
      <c r="H29" s="285"/>
      <c r="I29" s="285"/>
      <c r="J29" s="285"/>
      <c r="K29" s="285"/>
      <c r="L29" s="285"/>
      <c r="M29" s="285"/>
      <c r="N29" s="285"/>
      <c r="O29" s="286">
        <f t="shared" si="2"/>
        <v>0</v>
      </c>
      <c r="P29" s="376" t="s">
        <v>236</v>
      </c>
      <c r="Q29" s="105"/>
    </row>
    <row r="30" spans="1:17" ht="25.5">
      <c r="A30" s="79" t="s">
        <v>43</v>
      </c>
      <c r="B30" s="319" t="s">
        <v>180</v>
      </c>
      <c r="C30" s="164">
        <v>0</v>
      </c>
      <c r="D30" s="165">
        <v>0</v>
      </c>
      <c r="E30" s="123">
        <v>0</v>
      </c>
      <c r="F30" s="355">
        <v>0</v>
      </c>
      <c r="G30" s="167">
        <f>SUM(G31)</f>
        <v>0</v>
      </c>
      <c r="H30" s="167">
        <f aca="true" t="shared" si="4" ref="H30:M30">SUM(H31)</f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v>0</v>
      </c>
      <c r="O30" s="168">
        <f t="shared" si="2"/>
        <v>0</v>
      </c>
      <c r="P30" s="85"/>
      <c r="Q30" s="86"/>
    </row>
    <row r="31" spans="1:17" ht="51.75" thickBot="1">
      <c r="A31" s="496"/>
      <c r="B31" s="311" t="s">
        <v>181</v>
      </c>
      <c r="C31" s="188">
        <v>0</v>
      </c>
      <c r="D31" s="189">
        <v>0</v>
      </c>
      <c r="E31" s="494">
        <v>0</v>
      </c>
      <c r="F31" s="526"/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/>
      <c r="O31" s="191">
        <f t="shared" si="2"/>
        <v>0</v>
      </c>
      <c r="P31" s="380" t="s">
        <v>236</v>
      </c>
      <c r="Q31" s="192"/>
    </row>
    <row r="32" spans="1:17" ht="12.75">
      <c r="A32" s="523" t="s">
        <v>79</v>
      </c>
      <c r="B32" s="533" t="s">
        <v>0</v>
      </c>
      <c r="C32" s="520">
        <v>1</v>
      </c>
      <c r="D32" s="520">
        <v>1</v>
      </c>
      <c r="E32" s="520">
        <f>+D32/C32*100</f>
        <v>100</v>
      </c>
      <c r="F32" s="521">
        <v>100</v>
      </c>
      <c r="G32" s="520">
        <f>SUM(G33:G36)</f>
        <v>0</v>
      </c>
      <c r="H32" s="520">
        <f aca="true" t="shared" si="5" ref="H32:M32">SUM(H33:H36)</f>
        <v>0</v>
      </c>
      <c r="I32" s="520">
        <f t="shared" si="5"/>
        <v>0</v>
      </c>
      <c r="J32" s="520">
        <f t="shared" si="5"/>
        <v>0</v>
      </c>
      <c r="K32" s="520">
        <f t="shared" si="5"/>
        <v>0</v>
      </c>
      <c r="L32" s="520">
        <f t="shared" si="5"/>
        <v>0</v>
      </c>
      <c r="M32" s="520">
        <f t="shared" si="5"/>
        <v>0</v>
      </c>
      <c r="N32" s="520">
        <v>12900</v>
      </c>
      <c r="O32" s="520">
        <f t="shared" si="2"/>
        <v>0</v>
      </c>
      <c r="P32" s="528"/>
      <c r="Q32" s="306"/>
    </row>
    <row r="33" spans="1:17" s="207" customFormat="1" ht="51.75" customHeight="1">
      <c r="A33" s="385"/>
      <c r="B33" s="534"/>
      <c r="C33" s="389"/>
      <c r="D33" s="389"/>
      <c r="E33" s="389"/>
      <c r="F33" s="514"/>
      <c r="G33" s="389">
        <v>0</v>
      </c>
      <c r="H33" s="389">
        <v>0</v>
      </c>
      <c r="I33" s="389"/>
      <c r="J33" s="389"/>
      <c r="K33" s="389"/>
      <c r="L33" s="389"/>
      <c r="M33" s="389"/>
      <c r="N33" s="389"/>
      <c r="O33" s="389"/>
      <c r="P33" s="766" t="s">
        <v>236</v>
      </c>
      <c r="Q33" s="747" t="s">
        <v>238</v>
      </c>
    </row>
    <row r="34" spans="1:17" s="207" customFormat="1" ht="12.75">
      <c r="A34" s="385"/>
      <c r="B34" s="534" t="s">
        <v>324</v>
      </c>
      <c r="C34" s="389"/>
      <c r="D34" s="389"/>
      <c r="E34" s="389"/>
      <c r="F34" s="514"/>
      <c r="G34" s="389"/>
      <c r="H34" s="389"/>
      <c r="I34" s="389"/>
      <c r="J34" s="389"/>
      <c r="K34" s="389"/>
      <c r="L34" s="389"/>
      <c r="M34" s="389"/>
      <c r="N34" s="389"/>
      <c r="O34" s="389"/>
      <c r="P34" s="766"/>
      <c r="Q34" s="747"/>
    </row>
    <row r="35" spans="1:17" s="207" customFormat="1" ht="12.75">
      <c r="A35" s="385"/>
      <c r="B35" s="534" t="s">
        <v>325</v>
      </c>
      <c r="C35" s="389"/>
      <c r="D35" s="389"/>
      <c r="E35" s="389"/>
      <c r="F35" s="514"/>
      <c r="G35" s="389"/>
      <c r="H35" s="389"/>
      <c r="I35" s="389"/>
      <c r="J35" s="389"/>
      <c r="K35" s="389"/>
      <c r="L35" s="389"/>
      <c r="M35" s="389"/>
      <c r="N35" s="389"/>
      <c r="O35" s="389"/>
      <c r="P35" s="766"/>
      <c r="Q35" s="747"/>
    </row>
    <row r="36" spans="1:17" s="207" customFormat="1" ht="13.5" thickBot="1">
      <c r="A36" s="536"/>
      <c r="B36" s="567" t="s">
        <v>326</v>
      </c>
      <c r="C36" s="538"/>
      <c r="D36" s="538"/>
      <c r="E36" s="538"/>
      <c r="F36" s="539"/>
      <c r="G36" s="538"/>
      <c r="H36" s="538"/>
      <c r="I36" s="538"/>
      <c r="J36" s="538"/>
      <c r="K36" s="538"/>
      <c r="L36" s="538"/>
      <c r="M36" s="538"/>
      <c r="N36" s="538"/>
      <c r="O36" s="538"/>
      <c r="P36" s="767"/>
      <c r="Q36" s="703"/>
    </row>
    <row r="37" spans="1:17" ht="12.75">
      <c r="A37" s="523" t="s">
        <v>80</v>
      </c>
      <c r="B37" s="533" t="s">
        <v>182</v>
      </c>
      <c r="C37" s="520">
        <v>35</v>
      </c>
      <c r="D37" s="520">
        <v>35</v>
      </c>
      <c r="E37" s="520">
        <f>+D37/C37*100</f>
        <v>100</v>
      </c>
      <c r="F37" s="521">
        <v>100</v>
      </c>
      <c r="G37" s="520">
        <f>SUM(G38:G40)</f>
        <v>10000</v>
      </c>
      <c r="H37" s="520">
        <f aca="true" t="shared" si="6" ref="H37:M37">SUM(H38:H40)</f>
        <v>0</v>
      </c>
      <c r="I37" s="520">
        <f t="shared" si="6"/>
        <v>0</v>
      </c>
      <c r="J37" s="520">
        <f t="shared" si="6"/>
        <v>0</v>
      </c>
      <c r="K37" s="520">
        <f t="shared" si="6"/>
        <v>0</v>
      </c>
      <c r="L37" s="520">
        <f t="shared" si="6"/>
        <v>0</v>
      </c>
      <c r="M37" s="520">
        <f t="shared" si="6"/>
        <v>0</v>
      </c>
      <c r="N37" s="520">
        <v>10500</v>
      </c>
      <c r="O37" s="520">
        <f t="shared" si="2"/>
        <v>10000</v>
      </c>
      <c r="P37" s="528"/>
      <c r="Q37" s="306"/>
    </row>
    <row r="38" spans="1:17" ht="51.75" customHeight="1">
      <c r="A38" s="385"/>
      <c r="B38" s="387" t="s">
        <v>183</v>
      </c>
      <c r="C38" s="389"/>
      <c r="D38" s="389"/>
      <c r="E38" s="547"/>
      <c r="F38" s="514"/>
      <c r="G38" s="389">
        <v>10000</v>
      </c>
      <c r="H38" s="389"/>
      <c r="I38" s="389"/>
      <c r="J38" s="389"/>
      <c r="K38" s="389"/>
      <c r="L38" s="389"/>
      <c r="M38" s="389"/>
      <c r="N38" s="389"/>
      <c r="O38" s="389">
        <f t="shared" si="2"/>
        <v>10000</v>
      </c>
      <c r="P38" s="753"/>
      <c r="Q38" s="747" t="s">
        <v>183</v>
      </c>
    </row>
    <row r="39" spans="1:17" ht="12.75">
      <c r="A39" s="385"/>
      <c r="B39" s="387"/>
      <c r="C39" s="389"/>
      <c r="D39" s="389"/>
      <c r="E39" s="547"/>
      <c r="F39" s="514"/>
      <c r="G39" s="389"/>
      <c r="H39" s="389"/>
      <c r="I39" s="389"/>
      <c r="J39" s="389"/>
      <c r="K39" s="389"/>
      <c r="L39" s="389"/>
      <c r="M39" s="389"/>
      <c r="N39" s="389"/>
      <c r="O39" s="389"/>
      <c r="P39" s="753"/>
      <c r="Q39" s="747"/>
    </row>
    <row r="40" spans="1:17" ht="13.5" thickBot="1">
      <c r="A40" s="536"/>
      <c r="B40" s="537"/>
      <c r="C40" s="538"/>
      <c r="D40" s="538"/>
      <c r="E40" s="566"/>
      <c r="F40" s="539"/>
      <c r="G40" s="538"/>
      <c r="H40" s="538"/>
      <c r="I40" s="538"/>
      <c r="J40" s="538"/>
      <c r="K40" s="538"/>
      <c r="L40" s="538"/>
      <c r="M40" s="538"/>
      <c r="N40" s="538"/>
      <c r="O40" s="538"/>
      <c r="P40" s="768"/>
      <c r="Q40" s="703"/>
    </row>
    <row r="41" spans="1:17" ht="12.75">
      <c r="A41" s="523" t="s">
        <v>184</v>
      </c>
      <c r="B41" s="522" t="s">
        <v>185</v>
      </c>
      <c r="C41" s="520">
        <v>1</v>
      </c>
      <c r="D41" s="520">
        <v>0</v>
      </c>
      <c r="E41" s="520">
        <f>+D41/C41*100</f>
        <v>0</v>
      </c>
      <c r="F41" s="521">
        <v>0</v>
      </c>
      <c r="G41" s="520">
        <f>SUM(G42)</f>
        <v>0</v>
      </c>
      <c r="H41" s="520">
        <f aca="true" t="shared" si="7" ref="H41:M41">SUM(H42)</f>
        <v>0</v>
      </c>
      <c r="I41" s="520">
        <f t="shared" si="7"/>
        <v>0</v>
      </c>
      <c r="J41" s="520">
        <f t="shared" si="7"/>
        <v>0</v>
      </c>
      <c r="K41" s="520">
        <f t="shared" si="7"/>
        <v>0</v>
      </c>
      <c r="L41" s="520">
        <f t="shared" si="7"/>
        <v>0</v>
      </c>
      <c r="M41" s="520">
        <f t="shared" si="7"/>
        <v>0</v>
      </c>
      <c r="N41" s="520">
        <v>0</v>
      </c>
      <c r="O41" s="388">
        <f t="shared" si="2"/>
        <v>0</v>
      </c>
      <c r="P41" s="528"/>
      <c r="Q41" s="306"/>
    </row>
    <row r="42" spans="1:17" ht="51.75" thickBot="1">
      <c r="A42" s="536"/>
      <c r="B42" s="537" t="s">
        <v>186</v>
      </c>
      <c r="C42" s="538"/>
      <c r="D42" s="538"/>
      <c r="E42" s="566"/>
      <c r="F42" s="539"/>
      <c r="G42" s="538">
        <v>0</v>
      </c>
      <c r="H42" s="538">
        <v>0</v>
      </c>
      <c r="I42" s="538">
        <v>0</v>
      </c>
      <c r="J42" s="538">
        <v>0</v>
      </c>
      <c r="K42" s="538">
        <v>0</v>
      </c>
      <c r="L42" s="538">
        <v>0</v>
      </c>
      <c r="M42" s="538">
        <v>0</v>
      </c>
      <c r="N42" s="538"/>
      <c r="O42" s="538">
        <f t="shared" si="2"/>
        <v>0</v>
      </c>
      <c r="P42" s="565" t="s">
        <v>236</v>
      </c>
      <c r="Q42" s="486" t="s">
        <v>186</v>
      </c>
    </row>
    <row r="43" spans="1:17" ht="25.5">
      <c r="A43" s="523" t="s">
        <v>188</v>
      </c>
      <c r="B43" s="522" t="s">
        <v>187</v>
      </c>
      <c r="C43" s="520">
        <v>10</v>
      </c>
      <c r="D43" s="520">
        <v>10</v>
      </c>
      <c r="E43" s="520">
        <f>+D43/C43*100</f>
        <v>100</v>
      </c>
      <c r="F43" s="521">
        <v>100</v>
      </c>
      <c r="G43" s="520">
        <v>20000</v>
      </c>
      <c r="H43" s="520">
        <f aca="true" t="shared" si="8" ref="H43:M43">SUM(H44:H52)</f>
        <v>0</v>
      </c>
      <c r="I43" s="520">
        <f t="shared" si="8"/>
        <v>0</v>
      </c>
      <c r="J43" s="520">
        <f t="shared" si="8"/>
        <v>0</v>
      </c>
      <c r="K43" s="520">
        <f t="shared" si="8"/>
        <v>0</v>
      </c>
      <c r="L43" s="520">
        <f t="shared" si="8"/>
        <v>0</v>
      </c>
      <c r="M43" s="520">
        <f t="shared" si="8"/>
        <v>0</v>
      </c>
      <c r="N43" s="520"/>
      <c r="O43" s="520">
        <f t="shared" si="2"/>
        <v>20000</v>
      </c>
      <c r="P43" s="528"/>
      <c r="Q43" s="306"/>
    </row>
    <row r="44" spans="1:17" ht="12.75">
      <c r="A44" s="385"/>
      <c r="B44" s="387"/>
      <c r="C44" s="389"/>
      <c r="D44" s="389"/>
      <c r="E44" s="547"/>
      <c r="F44" s="514"/>
      <c r="G44" s="389">
        <f>G43</f>
        <v>20000</v>
      </c>
      <c r="H44" s="389">
        <v>0</v>
      </c>
      <c r="I44" s="389"/>
      <c r="J44" s="389"/>
      <c r="K44" s="389"/>
      <c r="L44" s="389"/>
      <c r="M44" s="389"/>
      <c r="N44" s="389"/>
      <c r="O44" s="389"/>
      <c r="P44" s="540"/>
      <c r="Q44" s="516"/>
    </row>
    <row r="45" spans="1:17" ht="12.75">
      <c r="A45" s="385"/>
      <c r="B45" s="387" t="s">
        <v>297</v>
      </c>
      <c r="C45" s="389"/>
      <c r="D45" s="389"/>
      <c r="E45" s="547"/>
      <c r="F45" s="514"/>
      <c r="G45" s="389"/>
      <c r="H45" s="389"/>
      <c r="I45" s="389"/>
      <c r="J45" s="389"/>
      <c r="K45" s="389"/>
      <c r="L45" s="389"/>
      <c r="M45" s="389"/>
      <c r="N45" s="389"/>
      <c r="O45" s="389"/>
      <c r="P45" s="540"/>
      <c r="Q45" s="516"/>
    </row>
    <row r="46" spans="1:17" ht="12.75">
      <c r="A46" s="385"/>
      <c r="B46" s="387" t="s">
        <v>317</v>
      </c>
      <c r="C46" s="389"/>
      <c r="D46" s="389"/>
      <c r="E46" s="547"/>
      <c r="F46" s="514"/>
      <c r="G46" s="389"/>
      <c r="H46" s="389"/>
      <c r="I46" s="389"/>
      <c r="J46" s="389"/>
      <c r="K46" s="389"/>
      <c r="L46" s="389"/>
      <c r="M46" s="389"/>
      <c r="N46" s="389"/>
      <c r="O46" s="389"/>
      <c r="P46" s="540"/>
      <c r="Q46" s="516"/>
    </row>
    <row r="47" spans="1:17" ht="12.75">
      <c r="A47" s="385"/>
      <c r="B47" s="387" t="s">
        <v>318</v>
      </c>
      <c r="C47" s="389"/>
      <c r="D47" s="389"/>
      <c r="E47" s="547"/>
      <c r="F47" s="514"/>
      <c r="G47" s="389"/>
      <c r="H47" s="389"/>
      <c r="I47" s="389"/>
      <c r="J47" s="389"/>
      <c r="K47" s="389"/>
      <c r="L47" s="389"/>
      <c r="M47" s="389"/>
      <c r="N47" s="389"/>
      <c r="O47" s="389"/>
      <c r="P47" s="540"/>
      <c r="Q47" s="516"/>
    </row>
    <row r="48" spans="1:17" ht="12.75">
      <c r="A48" s="385"/>
      <c r="B48" s="387" t="s">
        <v>319</v>
      </c>
      <c r="C48" s="389"/>
      <c r="D48" s="389"/>
      <c r="E48" s="547"/>
      <c r="F48" s="514"/>
      <c r="G48" s="389"/>
      <c r="H48" s="389"/>
      <c r="I48" s="389"/>
      <c r="J48" s="389"/>
      <c r="K48" s="389"/>
      <c r="L48" s="389"/>
      <c r="M48" s="389"/>
      <c r="N48" s="389"/>
      <c r="O48" s="389"/>
      <c r="P48" s="540"/>
      <c r="Q48" s="516"/>
    </row>
    <row r="49" spans="1:17" ht="12.75">
      <c r="A49" s="385"/>
      <c r="B49" s="387" t="s">
        <v>320</v>
      </c>
      <c r="C49" s="389"/>
      <c r="D49" s="389"/>
      <c r="E49" s="547"/>
      <c r="F49" s="514"/>
      <c r="G49" s="389"/>
      <c r="H49" s="389"/>
      <c r="I49" s="389"/>
      <c r="J49" s="389"/>
      <c r="K49" s="389"/>
      <c r="L49" s="389"/>
      <c r="M49" s="389"/>
      <c r="N49" s="389"/>
      <c r="O49" s="389"/>
      <c r="P49" s="540"/>
      <c r="Q49" s="516"/>
    </row>
    <row r="50" spans="1:17" ht="12.75">
      <c r="A50" s="385"/>
      <c r="B50" s="387" t="s">
        <v>321</v>
      </c>
      <c r="C50" s="389"/>
      <c r="D50" s="389"/>
      <c r="E50" s="547"/>
      <c r="F50" s="514"/>
      <c r="G50" s="389"/>
      <c r="H50" s="389"/>
      <c r="I50" s="389"/>
      <c r="J50" s="389"/>
      <c r="K50" s="389"/>
      <c r="L50" s="389"/>
      <c r="M50" s="389"/>
      <c r="N50" s="389"/>
      <c r="O50" s="389"/>
      <c r="P50" s="540"/>
      <c r="Q50" s="516"/>
    </row>
    <row r="51" spans="1:17" ht="12.75">
      <c r="A51" s="385"/>
      <c r="B51" s="387" t="s">
        <v>322</v>
      </c>
      <c r="C51" s="389"/>
      <c r="D51" s="389"/>
      <c r="E51" s="547"/>
      <c r="F51" s="514"/>
      <c r="G51" s="389"/>
      <c r="H51" s="389"/>
      <c r="I51" s="389"/>
      <c r="J51" s="389"/>
      <c r="K51" s="389"/>
      <c r="L51" s="389"/>
      <c r="M51" s="389"/>
      <c r="N51" s="389"/>
      <c r="O51" s="389"/>
      <c r="P51" s="540"/>
      <c r="Q51" s="516"/>
    </row>
    <row r="52" spans="1:17" ht="13.5" thickBot="1">
      <c r="A52" s="506"/>
      <c r="B52" s="634" t="s">
        <v>433</v>
      </c>
      <c r="C52" s="512"/>
      <c r="D52" s="512"/>
      <c r="E52" s="548"/>
      <c r="F52" s="515"/>
      <c r="G52" s="512"/>
      <c r="H52" s="512"/>
      <c r="I52" s="512"/>
      <c r="J52" s="512"/>
      <c r="K52" s="512"/>
      <c r="L52" s="512"/>
      <c r="M52" s="512"/>
      <c r="N52" s="512"/>
      <c r="O52" s="512"/>
      <c r="P52" s="541"/>
      <c r="Q52" s="517"/>
    </row>
    <row r="53" spans="1:17" ht="24" customHeight="1" thickBot="1">
      <c r="A53" s="32"/>
      <c r="B53" s="43" t="s">
        <v>21</v>
      </c>
      <c r="C53" s="197"/>
      <c r="D53" s="197"/>
      <c r="E53" s="198"/>
      <c r="F53" s="199"/>
      <c r="G53" s="200">
        <f>+G22+G26+G28+G30+G32+G37+G41+G43</f>
        <v>34000</v>
      </c>
      <c r="H53" s="200">
        <f aca="true" t="shared" si="9" ref="H53:O53">+H22+H26+H28+H30+H32+H37+H41+H43</f>
        <v>0</v>
      </c>
      <c r="I53" s="200">
        <f t="shared" si="9"/>
        <v>0</v>
      </c>
      <c r="J53" s="200">
        <f t="shared" si="9"/>
        <v>0</v>
      </c>
      <c r="K53" s="200">
        <f t="shared" si="9"/>
        <v>0</v>
      </c>
      <c r="L53" s="200">
        <f t="shared" si="9"/>
        <v>0</v>
      </c>
      <c r="M53" s="200">
        <f t="shared" si="9"/>
        <v>0</v>
      </c>
      <c r="N53" s="200">
        <f t="shared" si="9"/>
        <v>35400</v>
      </c>
      <c r="O53" s="200">
        <f t="shared" si="9"/>
        <v>30000</v>
      </c>
      <c r="P53" s="46"/>
      <c r="Q53" s="47"/>
    </row>
    <row r="56" ht="12.75"/>
    <row r="57" ht="12.75"/>
  </sheetData>
  <sheetProtection/>
  <mergeCells count="22">
    <mergeCell ref="P23:P25"/>
    <mergeCell ref="Q23:Q25"/>
    <mergeCell ref="P33:P36"/>
    <mergeCell ref="Q33:Q36"/>
    <mergeCell ref="Q38:Q40"/>
    <mergeCell ref="P38:P40"/>
    <mergeCell ref="A10:F10"/>
    <mergeCell ref="L10:M10"/>
    <mergeCell ref="A11:F11"/>
    <mergeCell ref="A12:F12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  <mergeCell ref="G16:O17"/>
    <mergeCell ref="P16:Q17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49" r:id="rId2"/>
  <ignoredErrors>
    <ignoredError sqref="O42 O27 O29 O31" 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Q67"/>
  <sheetViews>
    <sheetView view="pageBreakPreview" zoomScale="70" zoomScaleSheetLayoutView="70" zoomScalePageLayoutView="0" workbookViewId="0" topLeftCell="A50">
      <selection activeCell="A73" sqref="A7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2.00390625" style="2" customWidth="1"/>
    <col min="8" max="8" width="11.421875" style="2" customWidth="1"/>
    <col min="9" max="13" width="9.57421875" style="2" customWidth="1"/>
    <col min="14" max="14" width="15.140625" style="2" customWidth="1"/>
    <col min="15" max="15" width="11.71093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275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173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 customHeight="1">
      <c r="A16" s="11" t="s">
        <v>174</v>
      </c>
      <c r="B16" s="12"/>
      <c r="C16" s="13"/>
      <c r="D16" s="13"/>
      <c r="E16" s="12"/>
      <c r="F16" s="14"/>
      <c r="G16" s="676" t="s">
        <v>194</v>
      </c>
      <c r="H16" s="677"/>
      <c r="I16" s="677"/>
      <c r="J16" s="677"/>
      <c r="K16" s="677"/>
      <c r="L16" s="677"/>
      <c r="M16" s="677"/>
      <c r="N16" s="677"/>
      <c r="O16" s="678"/>
      <c r="P16" s="676" t="s">
        <v>423</v>
      </c>
      <c r="Q16" s="678"/>
    </row>
    <row r="17" spans="1:17" ht="13.5" thickBot="1">
      <c r="A17" s="410" t="s">
        <v>162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159" t="s">
        <v>16</v>
      </c>
      <c r="B21" s="274" t="s">
        <v>17</v>
      </c>
      <c r="C21" s="65" t="s">
        <v>54</v>
      </c>
      <c r="D21" s="65" t="s">
        <v>55</v>
      </c>
      <c r="E21" s="65" t="s">
        <v>56</v>
      </c>
      <c r="F21" s="114" t="s">
        <v>34</v>
      </c>
      <c r="G21" s="114" t="s">
        <v>18</v>
      </c>
      <c r="H21" s="116" t="s">
        <v>19</v>
      </c>
      <c r="I21" s="116" t="s">
        <v>47</v>
      </c>
      <c r="J21" s="116" t="s">
        <v>48</v>
      </c>
      <c r="K21" s="116" t="s">
        <v>28</v>
      </c>
      <c r="L21" s="116" t="s">
        <v>29</v>
      </c>
      <c r="M21" s="116" t="s">
        <v>20</v>
      </c>
      <c r="N21" s="116" t="s">
        <v>30</v>
      </c>
      <c r="O21" s="160" t="s">
        <v>31</v>
      </c>
      <c r="P21" s="657"/>
      <c r="Q21" s="660"/>
    </row>
    <row r="22" spans="1:17" ht="27.75" customHeight="1">
      <c r="A22" s="236" t="s">
        <v>35</v>
      </c>
      <c r="B22" s="246" t="s">
        <v>192</v>
      </c>
      <c r="C22" s="241">
        <v>1</v>
      </c>
      <c r="D22" s="241">
        <v>1</v>
      </c>
      <c r="E22" s="241">
        <f aca="true" t="shared" si="0" ref="E22:E27">+D22/C22*100</f>
        <v>100</v>
      </c>
      <c r="F22" s="433">
        <v>100</v>
      </c>
      <c r="G22" s="123">
        <f>SUM(G23:G24)</f>
        <v>0</v>
      </c>
      <c r="H22" s="123">
        <f aca="true" t="shared" si="1" ref="H22:M22">SUM(H23:H24)</f>
        <v>0</v>
      </c>
      <c r="I22" s="123">
        <f t="shared" si="1"/>
        <v>0</v>
      </c>
      <c r="J22" s="123">
        <f t="shared" si="1"/>
        <v>0</v>
      </c>
      <c r="K22" s="123">
        <f t="shared" si="1"/>
        <v>0</v>
      </c>
      <c r="L22" s="123">
        <f t="shared" si="1"/>
        <v>0</v>
      </c>
      <c r="M22" s="123">
        <f t="shared" si="1"/>
        <v>0</v>
      </c>
      <c r="N22" s="241">
        <v>3200</v>
      </c>
      <c r="O22" s="139">
        <f aca="true" t="shared" si="2" ref="O22:O27">SUM(G22:M22)</f>
        <v>0</v>
      </c>
      <c r="P22" s="239"/>
      <c r="Q22" s="396"/>
    </row>
    <row r="23" spans="1:17" ht="27.75" customHeight="1">
      <c r="A23" s="294"/>
      <c r="B23" s="305" t="s">
        <v>434</v>
      </c>
      <c r="C23" s="297"/>
      <c r="D23" s="297"/>
      <c r="E23" s="297"/>
      <c r="F23" s="390"/>
      <c r="G23" s="155"/>
      <c r="H23" s="297"/>
      <c r="I23" s="297"/>
      <c r="J23" s="297"/>
      <c r="K23" s="297"/>
      <c r="L23" s="297"/>
      <c r="M23" s="297"/>
      <c r="N23" s="297"/>
      <c r="O23" s="297"/>
      <c r="P23" s="702" t="s">
        <v>236</v>
      </c>
      <c r="Q23" s="703"/>
    </row>
    <row r="24" spans="1:17" ht="13.5" thickBot="1">
      <c r="A24" s="237"/>
      <c r="B24" s="247" t="s">
        <v>286</v>
      </c>
      <c r="C24" s="245"/>
      <c r="D24" s="245"/>
      <c r="E24" s="245"/>
      <c r="F24" s="434"/>
      <c r="G24" s="374"/>
      <c r="H24" s="245"/>
      <c r="I24" s="245"/>
      <c r="J24" s="245"/>
      <c r="K24" s="245"/>
      <c r="L24" s="245"/>
      <c r="M24" s="245"/>
      <c r="N24" s="245"/>
      <c r="O24" s="245"/>
      <c r="P24" s="695"/>
      <c r="Q24" s="685"/>
    </row>
    <row r="25" spans="1:17" ht="25.5" customHeight="1">
      <c r="A25" s="35" t="s">
        <v>39</v>
      </c>
      <c r="B25" s="36" t="s">
        <v>193</v>
      </c>
      <c r="C25" s="134">
        <v>3</v>
      </c>
      <c r="D25" s="134">
        <v>3</v>
      </c>
      <c r="E25" s="135">
        <f t="shared" si="0"/>
        <v>100</v>
      </c>
      <c r="F25" s="193">
        <v>100</v>
      </c>
      <c r="G25" s="138">
        <f>SUM(G26)</f>
        <v>0</v>
      </c>
      <c r="H25" s="138">
        <f aca="true" t="shared" si="3" ref="H25:M25">SUM(H26)</f>
        <v>8513</v>
      </c>
      <c r="I25" s="138">
        <f t="shared" si="3"/>
        <v>0</v>
      </c>
      <c r="J25" s="138">
        <f t="shared" si="3"/>
        <v>0</v>
      </c>
      <c r="K25" s="138">
        <f t="shared" si="3"/>
        <v>0</v>
      </c>
      <c r="L25" s="138">
        <f t="shared" si="3"/>
        <v>0</v>
      </c>
      <c r="M25" s="138">
        <f t="shared" si="3"/>
        <v>0</v>
      </c>
      <c r="N25" s="138">
        <v>10000</v>
      </c>
      <c r="O25" s="139">
        <f t="shared" si="2"/>
        <v>8513</v>
      </c>
      <c r="P25" s="55"/>
      <c r="Q25" s="56"/>
    </row>
    <row r="26" spans="1:17" ht="51.75" thickBot="1">
      <c r="A26" s="392"/>
      <c r="B26" s="208" t="s">
        <v>435</v>
      </c>
      <c r="C26" s="350">
        <v>9</v>
      </c>
      <c r="D26" s="350"/>
      <c r="E26" s="351">
        <f t="shared" si="0"/>
        <v>0</v>
      </c>
      <c r="F26" s="352"/>
      <c r="G26" s="209">
        <v>0</v>
      </c>
      <c r="H26" s="209">
        <v>8513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/>
      <c r="O26" s="226">
        <f t="shared" si="2"/>
        <v>8513</v>
      </c>
      <c r="P26" s="376" t="s">
        <v>236</v>
      </c>
      <c r="Q26" s="354"/>
    </row>
    <row r="27" spans="1:17" ht="13.5" thickBot="1">
      <c r="A27" s="499" t="s">
        <v>41</v>
      </c>
      <c r="B27" s="500" t="s">
        <v>196</v>
      </c>
      <c r="C27" s="501">
        <v>2</v>
      </c>
      <c r="D27" s="501">
        <v>0</v>
      </c>
      <c r="E27" s="568">
        <f t="shared" si="0"/>
        <v>0</v>
      </c>
      <c r="F27" s="502">
        <v>100</v>
      </c>
      <c r="G27" s="503">
        <f>SUM(G28:G31)</f>
        <v>0</v>
      </c>
      <c r="H27" s="503">
        <f aca="true" t="shared" si="4" ref="H27:M27">SUM(H28:H31)</f>
        <v>0</v>
      </c>
      <c r="I27" s="503">
        <f t="shared" si="4"/>
        <v>0</v>
      </c>
      <c r="J27" s="503">
        <f t="shared" si="4"/>
        <v>0</v>
      </c>
      <c r="K27" s="503">
        <f t="shared" si="4"/>
        <v>0</v>
      </c>
      <c r="L27" s="503">
        <f t="shared" si="4"/>
        <v>0</v>
      </c>
      <c r="M27" s="503">
        <f t="shared" si="4"/>
        <v>0</v>
      </c>
      <c r="N27" s="503"/>
      <c r="O27" s="504">
        <f t="shared" si="2"/>
        <v>0</v>
      </c>
      <c r="P27" s="431"/>
      <c r="Q27" s="569"/>
    </row>
    <row r="28" spans="1:17" s="207" customFormat="1" ht="12.75">
      <c r="A28" s="384"/>
      <c r="B28" s="386"/>
      <c r="C28" s="388"/>
      <c r="D28" s="388"/>
      <c r="E28" s="388"/>
      <c r="F28" s="564"/>
      <c r="G28" s="388"/>
      <c r="H28" s="388">
        <v>0</v>
      </c>
      <c r="I28" s="388"/>
      <c r="J28" s="388"/>
      <c r="K28" s="388"/>
      <c r="L28" s="388"/>
      <c r="M28" s="388"/>
      <c r="N28" s="388"/>
      <c r="O28" s="388"/>
      <c r="P28" s="769" t="s">
        <v>236</v>
      </c>
      <c r="Q28" s="770"/>
    </row>
    <row r="29" spans="1:17" s="207" customFormat="1" ht="12.75">
      <c r="A29" s="385"/>
      <c r="B29" s="387"/>
      <c r="C29" s="389"/>
      <c r="D29" s="389"/>
      <c r="E29" s="389"/>
      <c r="F29" s="514"/>
      <c r="G29" s="389"/>
      <c r="H29" s="389">
        <v>0</v>
      </c>
      <c r="I29" s="389"/>
      <c r="J29" s="389"/>
      <c r="K29" s="389"/>
      <c r="L29" s="389"/>
      <c r="M29" s="389"/>
      <c r="N29" s="389"/>
      <c r="O29" s="389"/>
      <c r="P29" s="753"/>
      <c r="Q29" s="747"/>
    </row>
    <row r="30" spans="1:17" s="207" customFormat="1" ht="12.75">
      <c r="A30" s="385"/>
      <c r="B30" s="387"/>
      <c r="C30" s="389"/>
      <c r="D30" s="389"/>
      <c r="E30" s="389"/>
      <c r="F30" s="514"/>
      <c r="G30" s="389"/>
      <c r="H30" s="389"/>
      <c r="I30" s="389"/>
      <c r="J30" s="389"/>
      <c r="K30" s="389"/>
      <c r="L30" s="389"/>
      <c r="M30" s="389"/>
      <c r="N30" s="389"/>
      <c r="O30" s="389"/>
      <c r="P30" s="753"/>
      <c r="Q30" s="747"/>
    </row>
    <row r="31" spans="1:17" s="207" customFormat="1" ht="13.5" thickBot="1">
      <c r="A31" s="506"/>
      <c r="B31" s="508"/>
      <c r="C31" s="512"/>
      <c r="D31" s="512"/>
      <c r="E31" s="512"/>
      <c r="F31" s="515"/>
      <c r="G31" s="512"/>
      <c r="H31" s="512"/>
      <c r="I31" s="512"/>
      <c r="J31" s="512"/>
      <c r="K31" s="512"/>
      <c r="L31" s="512"/>
      <c r="M31" s="512"/>
      <c r="N31" s="512"/>
      <c r="O31" s="512"/>
      <c r="P31" s="754"/>
      <c r="Q31" s="748"/>
    </row>
    <row r="32" spans="1:17" ht="12.75">
      <c r="A32" s="33"/>
      <c r="B32" s="26"/>
      <c r="C32" s="141"/>
      <c r="D32" s="141"/>
      <c r="E32" s="142"/>
      <c r="F32" s="194"/>
      <c r="G32" s="145"/>
      <c r="H32" s="145"/>
      <c r="I32" s="145"/>
      <c r="J32" s="145"/>
      <c r="K32" s="145"/>
      <c r="L32" s="145"/>
      <c r="M32" s="145"/>
      <c r="N32" s="145"/>
      <c r="O32" s="146"/>
      <c r="P32" s="41"/>
      <c r="Q32" s="29"/>
    </row>
    <row r="33" spans="1:17" ht="12.75">
      <c r="A33" s="34"/>
      <c r="B33" s="23"/>
      <c r="C33" s="127"/>
      <c r="D33" s="127"/>
      <c r="E33" s="128"/>
      <c r="F33" s="196"/>
      <c r="G33" s="131"/>
      <c r="H33" s="131"/>
      <c r="I33" s="131"/>
      <c r="J33" s="131"/>
      <c r="K33" s="131"/>
      <c r="L33" s="131"/>
      <c r="M33" s="131"/>
      <c r="N33" s="131"/>
      <c r="O33" s="132"/>
      <c r="P33" s="41"/>
      <c r="Q33" s="30"/>
    </row>
    <row r="34" spans="1:17" ht="12.75">
      <c r="A34" s="34"/>
      <c r="B34" s="23"/>
      <c r="C34" s="127"/>
      <c r="D34" s="127"/>
      <c r="E34" s="128"/>
      <c r="F34" s="196"/>
      <c r="G34" s="131"/>
      <c r="H34" s="131"/>
      <c r="I34" s="131"/>
      <c r="J34" s="131"/>
      <c r="K34" s="131"/>
      <c r="L34" s="131"/>
      <c r="M34" s="131"/>
      <c r="N34" s="131"/>
      <c r="O34" s="132"/>
      <c r="P34" s="41"/>
      <c r="Q34" s="30"/>
    </row>
    <row r="35" spans="1:17" ht="12.75">
      <c r="A35" s="34"/>
      <c r="B35" s="23"/>
      <c r="C35" s="127"/>
      <c r="D35" s="127"/>
      <c r="E35" s="128"/>
      <c r="F35" s="196"/>
      <c r="G35" s="131"/>
      <c r="H35" s="131"/>
      <c r="I35" s="131"/>
      <c r="J35" s="131"/>
      <c r="K35" s="131"/>
      <c r="L35" s="131"/>
      <c r="M35" s="131"/>
      <c r="N35" s="131"/>
      <c r="O35" s="132"/>
      <c r="P35" s="41"/>
      <c r="Q35" s="30"/>
    </row>
    <row r="36" spans="1:17" ht="12.75">
      <c r="A36" s="34"/>
      <c r="B36" s="23"/>
      <c r="C36" s="127"/>
      <c r="D36" s="127"/>
      <c r="E36" s="128"/>
      <c r="F36" s="196"/>
      <c r="G36" s="131"/>
      <c r="H36" s="131"/>
      <c r="I36" s="131"/>
      <c r="J36" s="131"/>
      <c r="K36" s="131"/>
      <c r="L36" s="131"/>
      <c r="M36" s="131"/>
      <c r="N36" s="131"/>
      <c r="O36" s="132"/>
      <c r="P36" s="41"/>
      <c r="Q36" s="30"/>
    </row>
    <row r="37" spans="1:17" ht="12.75">
      <c r="A37" s="34"/>
      <c r="B37" s="23"/>
      <c r="C37" s="127"/>
      <c r="D37" s="127"/>
      <c r="E37" s="128"/>
      <c r="F37" s="196"/>
      <c r="G37" s="131"/>
      <c r="H37" s="131"/>
      <c r="I37" s="131"/>
      <c r="J37" s="131"/>
      <c r="K37" s="131"/>
      <c r="L37" s="131"/>
      <c r="M37" s="131"/>
      <c r="N37" s="131"/>
      <c r="O37" s="132"/>
      <c r="P37" s="41"/>
      <c r="Q37" s="30"/>
    </row>
    <row r="38" spans="1:17" ht="12.75">
      <c r="A38" s="34"/>
      <c r="B38" s="23"/>
      <c r="C38" s="127"/>
      <c r="D38" s="127"/>
      <c r="E38" s="128"/>
      <c r="F38" s="196"/>
      <c r="G38" s="131"/>
      <c r="H38" s="131"/>
      <c r="I38" s="131"/>
      <c r="J38" s="131"/>
      <c r="K38" s="131"/>
      <c r="L38" s="131"/>
      <c r="M38" s="131"/>
      <c r="N38" s="131"/>
      <c r="O38" s="132"/>
      <c r="P38" s="41"/>
      <c r="Q38" s="30"/>
    </row>
    <row r="39" spans="1:17" ht="12.75">
      <c r="A39" s="34"/>
      <c r="B39" s="23"/>
      <c r="C39" s="127"/>
      <c r="D39" s="127"/>
      <c r="E39" s="128"/>
      <c r="F39" s="196"/>
      <c r="G39" s="131"/>
      <c r="H39" s="131"/>
      <c r="I39" s="131"/>
      <c r="J39" s="131"/>
      <c r="K39" s="131"/>
      <c r="L39" s="131"/>
      <c r="M39" s="131"/>
      <c r="N39" s="131"/>
      <c r="O39" s="132"/>
      <c r="P39" s="41"/>
      <c r="Q39" s="30"/>
    </row>
    <row r="40" spans="1:17" ht="12.75">
      <c r="A40" s="34"/>
      <c r="B40" s="23"/>
      <c r="C40" s="127"/>
      <c r="D40" s="127"/>
      <c r="E40" s="128"/>
      <c r="F40" s="196"/>
      <c r="G40" s="131"/>
      <c r="H40" s="131"/>
      <c r="I40" s="131"/>
      <c r="J40" s="131"/>
      <c r="K40" s="131"/>
      <c r="L40" s="131"/>
      <c r="M40" s="131"/>
      <c r="N40" s="131"/>
      <c r="O40" s="132"/>
      <c r="P40" s="41"/>
      <c r="Q40" s="30"/>
    </row>
    <row r="41" spans="1:17" ht="12.75">
      <c r="A41" s="34"/>
      <c r="B41" s="23"/>
      <c r="C41" s="127"/>
      <c r="D41" s="127"/>
      <c r="E41" s="128"/>
      <c r="F41" s="196"/>
      <c r="G41" s="131"/>
      <c r="H41" s="131"/>
      <c r="I41" s="131"/>
      <c r="J41" s="131"/>
      <c r="K41" s="131"/>
      <c r="L41" s="131"/>
      <c r="M41" s="131"/>
      <c r="N41" s="131"/>
      <c r="O41" s="132"/>
      <c r="P41" s="41"/>
      <c r="Q41" s="30"/>
    </row>
    <row r="42" spans="1:17" ht="12.75">
      <c r="A42" s="34"/>
      <c r="B42" s="23"/>
      <c r="C42" s="127"/>
      <c r="D42" s="127"/>
      <c r="E42" s="128"/>
      <c r="F42" s="196"/>
      <c r="G42" s="131"/>
      <c r="H42" s="131"/>
      <c r="I42" s="131"/>
      <c r="J42" s="131"/>
      <c r="K42" s="131"/>
      <c r="L42" s="131"/>
      <c r="M42" s="131"/>
      <c r="N42" s="131"/>
      <c r="O42" s="132"/>
      <c r="P42" s="41"/>
      <c r="Q42" s="30"/>
    </row>
    <row r="43" spans="1:17" ht="12.75">
      <c r="A43" s="34"/>
      <c r="B43" s="23"/>
      <c r="C43" s="127"/>
      <c r="D43" s="127"/>
      <c r="E43" s="128"/>
      <c r="F43" s="196"/>
      <c r="G43" s="131"/>
      <c r="H43" s="131"/>
      <c r="I43" s="131"/>
      <c r="J43" s="131"/>
      <c r="K43" s="131"/>
      <c r="L43" s="131"/>
      <c r="M43" s="131"/>
      <c r="N43" s="131"/>
      <c r="O43" s="132"/>
      <c r="P43" s="41"/>
      <c r="Q43" s="30"/>
    </row>
    <row r="44" spans="1:17" ht="12.75">
      <c r="A44" s="34"/>
      <c r="B44" s="23"/>
      <c r="C44" s="127"/>
      <c r="D44" s="127"/>
      <c r="E44" s="128"/>
      <c r="F44" s="196"/>
      <c r="G44" s="131"/>
      <c r="H44" s="131"/>
      <c r="I44" s="131"/>
      <c r="J44" s="131"/>
      <c r="K44" s="131"/>
      <c r="L44" s="131"/>
      <c r="M44" s="131"/>
      <c r="N44" s="131"/>
      <c r="O44" s="132"/>
      <c r="P44" s="41"/>
      <c r="Q44" s="30"/>
    </row>
    <row r="45" spans="1:17" ht="12.75">
      <c r="A45" s="34"/>
      <c r="B45" s="23"/>
      <c r="C45" s="127"/>
      <c r="D45" s="127"/>
      <c r="E45" s="128"/>
      <c r="F45" s="196"/>
      <c r="G45" s="131"/>
      <c r="H45" s="131"/>
      <c r="I45" s="131"/>
      <c r="J45" s="131"/>
      <c r="K45" s="131"/>
      <c r="L45" s="131"/>
      <c r="M45" s="131"/>
      <c r="N45" s="131"/>
      <c r="O45" s="132"/>
      <c r="P45" s="41"/>
      <c r="Q45" s="30"/>
    </row>
    <row r="46" spans="1:17" ht="12.75">
      <c r="A46" s="34"/>
      <c r="B46" s="23"/>
      <c r="C46" s="127"/>
      <c r="D46" s="127"/>
      <c r="E46" s="128"/>
      <c r="F46" s="196"/>
      <c r="G46" s="131"/>
      <c r="H46" s="131"/>
      <c r="I46" s="131"/>
      <c r="J46" s="131"/>
      <c r="K46" s="131"/>
      <c r="L46" s="131"/>
      <c r="M46" s="131"/>
      <c r="N46" s="131"/>
      <c r="O46" s="132"/>
      <c r="P46" s="41"/>
      <c r="Q46" s="30"/>
    </row>
    <row r="47" spans="1:17" ht="12.75">
      <c r="A47" s="34"/>
      <c r="B47" s="23"/>
      <c r="C47" s="127"/>
      <c r="D47" s="127"/>
      <c r="E47" s="128"/>
      <c r="F47" s="196"/>
      <c r="G47" s="131"/>
      <c r="H47" s="131"/>
      <c r="I47" s="131"/>
      <c r="J47" s="131"/>
      <c r="K47" s="131"/>
      <c r="L47" s="131"/>
      <c r="M47" s="131"/>
      <c r="N47" s="131"/>
      <c r="O47" s="132"/>
      <c r="P47" s="41"/>
      <c r="Q47" s="30"/>
    </row>
    <row r="48" spans="1:17" ht="12.75">
      <c r="A48" s="34"/>
      <c r="B48" s="23"/>
      <c r="C48" s="127"/>
      <c r="D48" s="127"/>
      <c r="E48" s="128"/>
      <c r="F48" s="196"/>
      <c r="G48" s="131"/>
      <c r="H48" s="131"/>
      <c r="I48" s="131"/>
      <c r="J48" s="131"/>
      <c r="K48" s="131"/>
      <c r="L48" s="131"/>
      <c r="M48" s="131"/>
      <c r="N48" s="131"/>
      <c r="O48" s="132"/>
      <c r="P48" s="41"/>
      <c r="Q48" s="30"/>
    </row>
    <row r="49" spans="1:17" ht="12.75">
      <c r="A49" s="34"/>
      <c r="B49" s="23"/>
      <c r="C49" s="127"/>
      <c r="D49" s="127"/>
      <c r="E49" s="128"/>
      <c r="F49" s="196"/>
      <c r="G49" s="131"/>
      <c r="H49" s="131"/>
      <c r="I49" s="131"/>
      <c r="J49" s="131"/>
      <c r="K49" s="131"/>
      <c r="L49" s="131"/>
      <c r="M49" s="131"/>
      <c r="N49" s="131"/>
      <c r="O49" s="132"/>
      <c r="P49" s="41"/>
      <c r="Q49" s="30"/>
    </row>
    <row r="50" spans="1:17" ht="12.75">
      <c r="A50" s="34"/>
      <c r="B50" s="23"/>
      <c r="C50" s="127"/>
      <c r="D50" s="127"/>
      <c r="E50" s="128"/>
      <c r="F50" s="196"/>
      <c r="G50" s="131"/>
      <c r="H50" s="131"/>
      <c r="I50" s="131"/>
      <c r="J50" s="131"/>
      <c r="K50" s="131"/>
      <c r="L50" s="131"/>
      <c r="M50" s="131"/>
      <c r="N50" s="131"/>
      <c r="O50" s="132"/>
      <c r="P50" s="41"/>
      <c r="Q50" s="30"/>
    </row>
    <row r="51" spans="1:17" ht="12.75">
      <c r="A51" s="34"/>
      <c r="B51" s="23"/>
      <c r="C51" s="127"/>
      <c r="D51" s="127"/>
      <c r="E51" s="128"/>
      <c r="F51" s="196"/>
      <c r="G51" s="131"/>
      <c r="H51" s="131"/>
      <c r="I51" s="131"/>
      <c r="J51" s="131"/>
      <c r="K51" s="131"/>
      <c r="L51" s="131"/>
      <c r="M51" s="131"/>
      <c r="N51" s="131"/>
      <c r="O51" s="132"/>
      <c r="P51" s="41"/>
      <c r="Q51" s="30"/>
    </row>
    <row r="52" spans="1:17" ht="12.75">
      <c r="A52" s="34"/>
      <c r="B52" s="23"/>
      <c r="C52" s="127"/>
      <c r="D52" s="127"/>
      <c r="E52" s="128"/>
      <c r="F52" s="196"/>
      <c r="G52" s="131"/>
      <c r="H52" s="131"/>
      <c r="I52" s="131"/>
      <c r="J52" s="131"/>
      <c r="K52" s="131"/>
      <c r="L52" s="131"/>
      <c r="M52" s="131"/>
      <c r="N52" s="131"/>
      <c r="O52" s="132"/>
      <c r="P52" s="41"/>
      <c r="Q52" s="30"/>
    </row>
    <row r="53" spans="1:17" ht="12.75">
      <c r="A53" s="34"/>
      <c r="B53" s="23"/>
      <c r="C53" s="127"/>
      <c r="D53" s="127"/>
      <c r="E53" s="128"/>
      <c r="F53" s="196"/>
      <c r="G53" s="131"/>
      <c r="H53" s="131"/>
      <c r="I53" s="131"/>
      <c r="J53" s="131"/>
      <c r="K53" s="131"/>
      <c r="L53" s="131"/>
      <c r="M53" s="131"/>
      <c r="N53" s="131"/>
      <c r="O53" s="132"/>
      <c r="P53" s="41"/>
      <c r="Q53" s="30"/>
    </row>
    <row r="54" spans="1:17" ht="12.75">
      <c r="A54" s="34"/>
      <c r="B54" s="23"/>
      <c r="C54" s="127"/>
      <c r="D54" s="127"/>
      <c r="E54" s="128"/>
      <c r="F54" s="196"/>
      <c r="G54" s="131"/>
      <c r="H54" s="131"/>
      <c r="I54" s="131"/>
      <c r="J54" s="131"/>
      <c r="K54" s="131"/>
      <c r="L54" s="131"/>
      <c r="M54" s="131"/>
      <c r="N54" s="131"/>
      <c r="O54" s="132"/>
      <c r="P54" s="41"/>
      <c r="Q54" s="30"/>
    </row>
    <row r="55" spans="1:17" ht="12.75">
      <c r="A55" s="34"/>
      <c r="B55" s="23"/>
      <c r="C55" s="127"/>
      <c r="D55" s="127"/>
      <c r="E55" s="128"/>
      <c r="F55" s="196"/>
      <c r="G55" s="131"/>
      <c r="H55" s="131"/>
      <c r="I55" s="131"/>
      <c r="J55" s="131"/>
      <c r="K55" s="131"/>
      <c r="L55" s="131"/>
      <c r="M55" s="131"/>
      <c r="N55" s="131"/>
      <c r="O55" s="132"/>
      <c r="P55" s="41"/>
      <c r="Q55" s="30"/>
    </row>
    <row r="56" spans="1:17" ht="12.75">
      <c r="A56" s="34"/>
      <c r="B56" s="23"/>
      <c r="C56" s="127"/>
      <c r="D56" s="127"/>
      <c r="E56" s="128"/>
      <c r="F56" s="196"/>
      <c r="G56" s="131"/>
      <c r="H56" s="131"/>
      <c r="I56" s="131"/>
      <c r="J56" s="131"/>
      <c r="K56" s="131"/>
      <c r="L56" s="131"/>
      <c r="M56" s="131"/>
      <c r="N56" s="131"/>
      <c r="O56" s="132"/>
      <c r="P56" s="41"/>
      <c r="Q56" s="30"/>
    </row>
    <row r="57" spans="1:17" ht="12.75">
      <c r="A57" s="34"/>
      <c r="B57" s="23"/>
      <c r="C57" s="127"/>
      <c r="D57" s="127"/>
      <c r="E57" s="128"/>
      <c r="F57" s="196"/>
      <c r="G57" s="131"/>
      <c r="H57" s="131"/>
      <c r="I57" s="131"/>
      <c r="J57" s="131"/>
      <c r="K57" s="131"/>
      <c r="L57" s="131"/>
      <c r="M57" s="131"/>
      <c r="N57" s="131"/>
      <c r="O57" s="132"/>
      <c r="P57" s="41"/>
      <c r="Q57" s="30"/>
    </row>
    <row r="58" spans="1:17" ht="12.75">
      <c r="A58" s="34"/>
      <c r="B58" s="23"/>
      <c r="C58" s="127"/>
      <c r="D58" s="127"/>
      <c r="E58" s="128"/>
      <c r="F58" s="196"/>
      <c r="G58" s="131"/>
      <c r="H58" s="131"/>
      <c r="I58" s="131"/>
      <c r="J58" s="131"/>
      <c r="K58" s="131"/>
      <c r="L58" s="131"/>
      <c r="M58" s="131"/>
      <c r="N58" s="131"/>
      <c r="O58" s="132"/>
      <c r="P58" s="41"/>
      <c r="Q58" s="30"/>
    </row>
    <row r="59" spans="1:17" ht="12.75">
      <c r="A59" s="34"/>
      <c r="B59" s="23"/>
      <c r="C59" s="127"/>
      <c r="D59" s="127"/>
      <c r="E59" s="128"/>
      <c r="F59" s="196"/>
      <c r="G59" s="131"/>
      <c r="H59" s="131"/>
      <c r="I59" s="131"/>
      <c r="J59" s="131"/>
      <c r="K59" s="131"/>
      <c r="L59" s="131"/>
      <c r="M59" s="131"/>
      <c r="N59" s="131"/>
      <c r="O59" s="132"/>
      <c r="P59" s="41"/>
      <c r="Q59" s="30"/>
    </row>
    <row r="60" spans="1:17" ht="12.75">
      <c r="A60" s="34"/>
      <c r="B60" s="23"/>
      <c r="C60" s="127"/>
      <c r="D60" s="127"/>
      <c r="E60" s="128"/>
      <c r="F60" s="196"/>
      <c r="G60" s="131"/>
      <c r="H60" s="131"/>
      <c r="I60" s="131"/>
      <c r="J60" s="131"/>
      <c r="K60" s="131"/>
      <c r="L60" s="131"/>
      <c r="M60" s="131"/>
      <c r="N60" s="131"/>
      <c r="O60" s="132"/>
      <c r="P60" s="41"/>
      <c r="Q60" s="30"/>
    </row>
    <row r="61" spans="1:17" ht="12.75">
      <c r="A61" s="34"/>
      <c r="B61" s="23"/>
      <c r="C61" s="127"/>
      <c r="D61" s="127"/>
      <c r="E61" s="128"/>
      <c r="F61" s="196"/>
      <c r="G61" s="131"/>
      <c r="H61" s="131"/>
      <c r="I61" s="131"/>
      <c r="J61" s="131"/>
      <c r="K61" s="131"/>
      <c r="L61" s="131"/>
      <c r="M61" s="131"/>
      <c r="N61" s="131"/>
      <c r="O61" s="132"/>
      <c r="P61" s="41"/>
      <c r="Q61" s="30"/>
    </row>
    <row r="62" spans="1:17" ht="12.75">
      <c r="A62" s="34"/>
      <c r="B62" s="23"/>
      <c r="C62" s="127"/>
      <c r="D62" s="127"/>
      <c r="E62" s="128"/>
      <c r="F62" s="196"/>
      <c r="G62" s="131"/>
      <c r="H62" s="131"/>
      <c r="I62" s="131"/>
      <c r="J62" s="131"/>
      <c r="K62" s="131"/>
      <c r="L62" s="131"/>
      <c r="M62" s="131"/>
      <c r="N62" s="131"/>
      <c r="O62" s="132"/>
      <c r="P62" s="41"/>
      <c r="Q62" s="30"/>
    </row>
    <row r="63" spans="1:17" ht="12.75">
      <c r="A63" s="34"/>
      <c r="B63" s="23"/>
      <c r="C63" s="127"/>
      <c r="D63" s="127"/>
      <c r="E63" s="128"/>
      <c r="F63" s="196"/>
      <c r="G63" s="131"/>
      <c r="H63" s="131"/>
      <c r="I63" s="131"/>
      <c r="J63" s="131"/>
      <c r="K63" s="131"/>
      <c r="L63" s="131"/>
      <c r="M63" s="131"/>
      <c r="N63" s="131"/>
      <c r="O63" s="132"/>
      <c r="P63" s="41"/>
      <c r="Q63" s="30"/>
    </row>
    <row r="64" spans="1:17" ht="12.75">
      <c r="A64" s="34"/>
      <c r="B64" s="23"/>
      <c r="C64" s="127"/>
      <c r="D64" s="127"/>
      <c r="E64" s="128"/>
      <c r="F64" s="196"/>
      <c r="G64" s="131"/>
      <c r="H64" s="131"/>
      <c r="I64" s="131"/>
      <c r="J64" s="131"/>
      <c r="K64" s="131"/>
      <c r="L64" s="131"/>
      <c r="M64" s="131"/>
      <c r="N64" s="131"/>
      <c r="O64" s="132"/>
      <c r="P64" s="41"/>
      <c r="Q64" s="30"/>
    </row>
    <row r="65" spans="1:17" ht="12.75">
      <c r="A65" s="34"/>
      <c r="B65" s="23"/>
      <c r="C65" s="127"/>
      <c r="D65" s="127"/>
      <c r="E65" s="128"/>
      <c r="F65" s="196"/>
      <c r="G65" s="131"/>
      <c r="H65" s="131"/>
      <c r="I65" s="131"/>
      <c r="J65" s="131"/>
      <c r="K65" s="131"/>
      <c r="L65" s="131"/>
      <c r="M65" s="131"/>
      <c r="N65" s="131"/>
      <c r="O65" s="132"/>
      <c r="P65" s="41"/>
      <c r="Q65" s="30"/>
    </row>
    <row r="66" spans="1:17" ht="13.5" thickBot="1">
      <c r="A66" s="34"/>
      <c r="B66" s="23"/>
      <c r="C66" s="127"/>
      <c r="D66" s="127"/>
      <c r="E66" s="128"/>
      <c r="F66" s="196"/>
      <c r="G66" s="131"/>
      <c r="H66" s="131"/>
      <c r="I66" s="131"/>
      <c r="J66" s="131"/>
      <c r="K66" s="131"/>
      <c r="L66" s="131"/>
      <c r="M66" s="131"/>
      <c r="N66" s="131"/>
      <c r="O66" s="132"/>
      <c r="P66" s="41"/>
      <c r="Q66" s="30"/>
    </row>
    <row r="67" spans="1:17" ht="24.75" customHeight="1" thickBot="1">
      <c r="A67" s="32"/>
      <c r="B67" s="43" t="s">
        <v>21</v>
      </c>
      <c r="C67" s="197"/>
      <c r="D67" s="197"/>
      <c r="E67" s="198"/>
      <c r="F67" s="199"/>
      <c r="G67" s="200">
        <f>+G22+G25+G27</f>
        <v>0</v>
      </c>
      <c r="H67" s="200">
        <f aca="true" t="shared" si="5" ref="H67:O67">+H22+H25+H27</f>
        <v>8513</v>
      </c>
      <c r="I67" s="200">
        <f t="shared" si="5"/>
        <v>0</v>
      </c>
      <c r="J67" s="200">
        <f t="shared" si="5"/>
        <v>0</v>
      </c>
      <c r="K67" s="200">
        <f t="shared" si="5"/>
        <v>0</v>
      </c>
      <c r="L67" s="200">
        <f t="shared" si="5"/>
        <v>0</v>
      </c>
      <c r="M67" s="200">
        <f t="shared" si="5"/>
        <v>0</v>
      </c>
      <c r="N67" s="200">
        <f t="shared" si="5"/>
        <v>13200</v>
      </c>
      <c r="O67" s="200">
        <f t="shared" si="5"/>
        <v>8513</v>
      </c>
      <c r="P67" s="46"/>
      <c r="Q67" s="47"/>
    </row>
    <row r="71" ht="12.75"/>
    <row r="72" ht="12.75"/>
  </sheetData>
  <sheetProtection/>
  <mergeCells count="20">
    <mergeCell ref="P23:P24"/>
    <mergeCell ref="Q23:Q24"/>
    <mergeCell ref="P28:P31"/>
    <mergeCell ref="Q28:Q31"/>
    <mergeCell ref="A10:F10"/>
    <mergeCell ref="L10:M10"/>
    <mergeCell ref="A11:F11"/>
    <mergeCell ref="A12:F12"/>
    <mergeCell ref="G16:O17"/>
    <mergeCell ref="P16:Q17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ignoredErrors>
    <ignoredError sqref="O2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Q46"/>
  <sheetViews>
    <sheetView tabSelected="1" view="pageBreakPreview" zoomScale="70" zoomScaleNormal="75" zoomScaleSheetLayoutView="70" zoomScalePageLayoutView="0" workbookViewId="0" topLeftCell="A1">
      <selection activeCell="F18" sqref="F18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5.8515625" style="2" customWidth="1"/>
    <col min="8" max="8" width="15.28125" style="2" customWidth="1"/>
    <col min="9" max="9" width="9.57421875" style="2" customWidth="1"/>
    <col min="10" max="10" width="11.421875" style="2" customWidth="1"/>
    <col min="11" max="12" width="9.57421875" style="2" customWidth="1"/>
    <col min="13" max="13" width="12.421875" style="2" bestFit="1" customWidth="1"/>
    <col min="14" max="14" width="15.140625" style="2" customWidth="1"/>
    <col min="15" max="15" width="15.4218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6" spans="1:17" ht="15.75">
      <c r="A6" s="687" t="s">
        <v>33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</row>
    <row r="7" spans="1:17" ht="15.75">
      <c r="A7" s="687" t="s">
        <v>12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</row>
    <row r="8" spans="1:17" ht="15.75">
      <c r="A8" s="49"/>
      <c r="B8" s="49"/>
      <c r="C8" s="50"/>
      <c r="D8" s="50"/>
      <c r="E8" s="688" t="s">
        <v>466</v>
      </c>
      <c r="F8" s="688"/>
      <c r="G8" s="688"/>
      <c r="H8" s="688"/>
      <c r="I8" s="688"/>
      <c r="J8" s="688"/>
      <c r="K8" s="688"/>
      <c r="L8" s="49"/>
      <c r="M8" s="49"/>
      <c r="N8" s="49"/>
      <c r="O8" s="49"/>
      <c r="P8" s="675"/>
      <c r="Q8" s="675"/>
    </row>
    <row r="11" s="49" customFormat="1" ht="15"/>
    <row r="12" spans="1:17" ht="12.75">
      <c r="A12" s="670" t="s">
        <v>24</v>
      </c>
      <c r="B12" s="670"/>
      <c r="C12" s="670"/>
      <c r="D12" s="670"/>
      <c r="E12" s="670"/>
      <c r="F12" s="670"/>
      <c r="L12" s="670"/>
      <c r="M12" s="670"/>
      <c r="N12" s="4" t="s">
        <v>13</v>
      </c>
      <c r="P12" s="4"/>
      <c r="Q12" s="4"/>
    </row>
    <row r="13" spans="1:17" ht="12.75">
      <c r="A13" s="670" t="s">
        <v>51</v>
      </c>
      <c r="B13" s="670"/>
      <c r="C13" s="670"/>
      <c r="D13" s="670"/>
      <c r="E13" s="670"/>
      <c r="F13" s="670"/>
      <c r="L13" s="4"/>
      <c r="M13" s="4"/>
      <c r="N13" s="4" t="s">
        <v>240</v>
      </c>
      <c r="P13" s="4"/>
      <c r="Q13" s="4"/>
    </row>
    <row r="14" spans="1:17" ht="12.75">
      <c r="A14" s="670" t="s">
        <v>25</v>
      </c>
      <c r="B14" s="670"/>
      <c r="C14" s="670"/>
      <c r="D14" s="670"/>
      <c r="E14" s="670"/>
      <c r="F14" s="670"/>
      <c r="L14" s="4"/>
      <c r="M14" s="4"/>
      <c r="N14" s="399" t="s">
        <v>436</v>
      </c>
      <c r="P14" s="4"/>
      <c r="Q14" s="4"/>
    </row>
    <row r="15" spans="1:17" ht="12.75">
      <c r="A15" s="5" t="e">
        <f>#REF!</f>
        <v>#REF!</v>
      </c>
      <c r="B15" s="5"/>
      <c r="L15" s="5"/>
      <c r="M15" s="5"/>
      <c r="N15" s="1" t="s">
        <v>437</v>
      </c>
      <c r="P15" s="5"/>
      <c r="Q15" s="5"/>
    </row>
    <row r="16" ht="13.5" thickBot="1"/>
    <row r="17" spans="1:17" ht="12.75">
      <c r="A17" s="7" t="s">
        <v>52</v>
      </c>
      <c r="B17" s="8"/>
      <c r="C17" s="9"/>
      <c r="D17" s="9"/>
      <c r="E17" s="8"/>
      <c r="F17" s="10"/>
      <c r="G17" s="662" t="s">
        <v>53</v>
      </c>
      <c r="H17" s="674"/>
      <c r="I17" s="674"/>
      <c r="J17" s="674"/>
      <c r="K17" s="674"/>
      <c r="L17" s="674"/>
      <c r="M17" s="674"/>
      <c r="N17" s="674"/>
      <c r="O17" s="663"/>
      <c r="P17" s="662" t="s">
        <v>23</v>
      </c>
      <c r="Q17" s="663"/>
    </row>
    <row r="18" spans="1:17" ht="12.75">
      <c r="A18" s="11" t="s">
        <v>241</v>
      </c>
      <c r="B18" s="12"/>
      <c r="C18" s="13"/>
      <c r="D18" s="13"/>
      <c r="E18" s="12"/>
      <c r="F18" s="14"/>
      <c r="G18" s="676" t="s">
        <v>75</v>
      </c>
      <c r="H18" s="677"/>
      <c r="I18" s="677"/>
      <c r="J18" s="677"/>
      <c r="K18" s="677"/>
      <c r="L18" s="677"/>
      <c r="M18" s="677"/>
      <c r="N18" s="677"/>
      <c r="O18" s="678"/>
      <c r="P18" s="676" t="s">
        <v>216</v>
      </c>
      <c r="Q18" s="678"/>
    </row>
    <row r="19" spans="1:17" ht="40.5" customHeight="1" thickBot="1">
      <c r="A19" s="307" t="s">
        <v>67</v>
      </c>
      <c r="B19" s="16"/>
      <c r="C19" s="17"/>
      <c r="D19" s="17"/>
      <c r="E19" s="16"/>
      <c r="F19" s="18"/>
      <c r="G19" s="679"/>
      <c r="H19" s="680"/>
      <c r="I19" s="680"/>
      <c r="J19" s="680"/>
      <c r="K19" s="680"/>
      <c r="L19" s="680"/>
      <c r="M19" s="680"/>
      <c r="N19" s="680"/>
      <c r="O19" s="681"/>
      <c r="P19" s="679"/>
      <c r="Q19" s="681"/>
    </row>
    <row r="20" ht="13.5" thickBot="1">
      <c r="A20" s="62"/>
    </row>
    <row r="21" spans="1:17" ht="13.5" thickBot="1">
      <c r="A21" s="664" t="s">
        <v>32</v>
      </c>
      <c r="B21" s="665"/>
      <c r="C21" s="665"/>
      <c r="D21" s="665"/>
      <c r="E21" s="665"/>
      <c r="F21" s="666"/>
      <c r="G21" s="654" t="s">
        <v>14</v>
      </c>
      <c r="H21" s="655"/>
      <c r="I21" s="655"/>
      <c r="J21" s="655"/>
      <c r="K21" s="655"/>
      <c r="L21" s="655"/>
      <c r="M21" s="655"/>
      <c r="N21" s="655"/>
      <c r="O21" s="655"/>
      <c r="P21" s="656" t="s">
        <v>49</v>
      </c>
      <c r="Q21" s="659" t="s">
        <v>15</v>
      </c>
    </row>
    <row r="22" spans="1:17" ht="13.5" thickBot="1">
      <c r="A22" s="667"/>
      <c r="B22" s="668"/>
      <c r="C22" s="668"/>
      <c r="D22" s="668"/>
      <c r="E22" s="668"/>
      <c r="F22" s="669"/>
      <c r="G22" s="19"/>
      <c r="H22" s="20"/>
      <c r="I22" s="20"/>
      <c r="J22" s="20"/>
      <c r="K22" s="21" t="s">
        <v>22</v>
      </c>
      <c r="L22" s="21"/>
      <c r="M22" s="20"/>
      <c r="N22" s="20"/>
      <c r="O22" s="20"/>
      <c r="P22" s="657"/>
      <c r="Q22" s="660"/>
    </row>
    <row r="23" spans="1:17" ht="120.75" customHeight="1" thickBot="1">
      <c r="A23" s="31" t="s">
        <v>16</v>
      </c>
      <c r="B23" s="322" t="s">
        <v>17</v>
      </c>
      <c r="C23" s="27" t="s">
        <v>54</v>
      </c>
      <c r="D23" s="273" t="s">
        <v>55</v>
      </c>
      <c r="E23" s="27" t="s">
        <v>56</v>
      </c>
      <c r="F23" s="28" t="s">
        <v>34</v>
      </c>
      <c r="G23" s="28" t="s">
        <v>18</v>
      </c>
      <c r="H23" s="22" t="s">
        <v>19</v>
      </c>
      <c r="I23" s="22" t="s">
        <v>47</v>
      </c>
      <c r="J23" s="22" t="s">
        <v>48</v>
      </c>
      <c r="K23" s="22" t="s">
        <v>28</v>
      </c>
      <c r="L23" s="22" t="s">
        <v>29</v>
      </c>
      <c r="M23" s="22" t="s">
        <v>20</v>
      </c>
      <c r="N23" s="22" t="s">
        <v>30</v>
      </c>
      <c r="O23" s="25" t="s">
        <v>31</v>
      </c>
      <c r="P23" s="658"/>
      <c r="Q23" s="661"/>
    </row>
    <row r="24" spans="1:17" ht="25.5" customHeight="1">
      <c r="A24" s="79" t="s">
        <v>35</v>
      </c>
      <c r="B24" s="80" t="s">
        <v>68</v>
      </c>
      <c r="C24" s="164">
        <v>200</v>
      </c>
      <c r="D24" s="164">
        <v>200</v>
      </c>
      <c r="E24" s="165">
        <f>+D24/C24*100</f>
        <v>100</v>
      </c>
      <c r="F24" s="213">
        <v>100</v>
      </c>
      <c r="G24" s="167">
        <f>SUM(G25)</f>
        <v>12000</v>
      </c>
      <c r="H24" s="167">
        <f aca="true" t="shared" si="0" ref="H24:M24">SUM(H25)</f>
        <v>0</v>
      </c>
      <c r="I24" s="167">
        <f t="shared" si="0"/>
        <v>0</v>
      </c>
      <c r="J24" s="167">
        <f t="shared" si="0"/>
        <v>0</v>
      </c>
      <c r="K24" s="167">
        <f t="shared" si="0"/>
        <v>0</v>
      </c>
      <c r="L24" s="167">
        <f t="shared" si="0"/>
        <v>0</v>
      </c>
      <c r="M24" s="167">
        <f t="shared" si="0"/>
        <v>0</v>
      </c>
      <c r="N24" s="167">
        <f>SUM(G24:L24)</f>
        <v>12000</v>
      </c>
      <c r="O24" s="168">
        <f>SUM(G24:M24)</f>
        <v>12000</v>
      </c>
      <c r="P24" s="85"/>
      <c r="Q24" s="86"/>
    </row>
    <row r="25" spans="1:17" ht="64.5" thickBot="1">
      <c r="A25" s="87" t="s">
        <v>36</v>
      </c>
      <c r="B25" s="88" t="s">
        <v>215</v>
      </c>
      <c r="C25" s="267">
        <v>200</v>
      </c>
      <c r="D25" s="267">
        <v>200</v>
      </c>
      <c r="E25" s="268">
        <f>+D25/C25*100</f>
        <v>100</v>
      </c>
      <c r="F25" s="269"/>
      <c r="G25" s="270">
        <v>12000</v>
      </c>
      <c r="H25" s="270"/>
      <c r="I25" s="270"/>
      <c r="J25" s="270"/>
      <c r="K25" s="270"/>
      <c r="L25" s="270"/>
      <c r="M25" s="270"/>
      <c r="N25" s="270"/>
      <c r="O25" s="226"/>
      <c r="P25" s="92" t="s">
        <v>206</v>
      </c>
      <c r="Q25" s="93"/>
    </row>
    <row r="26" spans="1:17" ht="25.5" customHeight="1">
      <c r="A26" s="112" t="s">
        <v>39</v>
      </c>
      <c r="B26" s="280" t="s">
        <v>69</v>
      </c>
      <c r="C26" s="164">
        <v>2</v>
      </c>
      <c r="D26" s="164">
        <v>2</v>
      </c>
      <c r="E26" s="165">
        <f>+D26/C26*100</f>
        <v>100</v>
      </c>
      <c r="F26" s="213">
        <v>100</v>
      </c>
      <c r="G26" s="167">
        <f>+G27+G32</f>
        <v>38000</v>
      </c>
      <c r="H26" s="167">
        <f>+H27+H32</f>
        <v>0</v>
      </c>
      <c r="I26" s="167">
        <f>SUM(I28:I36)</f>
        <v>0</v>
      </c>
      <c r="J26" s="167">
        <f>SUM(J28:J36)</f>
        <v>0</v>
      </c>
      <c r="K26" s="167">
        <f>SUM(K28:K36)</f>
        <v>0</v>
      </c>
      <c r="L26" s="167">
        <f>SUM(L28:L36)</f>
        <v>0</v>
      </c>
      <c r="M26" s="167">
        <f>SUM(M28:M36)</f>
        <v>0</v>
      </c>
      <c r="N26" s="168">
        <v>14100</v>
      </c>
      <c r="O26" s="123">
        <f>SUM(G26:M26)</f>
        <v>38000</v>
      </c>
      <c r="P26" s="464"/>
      <c r="Q26" s="86"/>
    </row>
    <row r="27" spans="1:17" ht="12.75">
      <c r="A27" s="186"/>
      <c r="B27" s="463" t="s">
        <v>374</v>
      </c>
      <c r="C27" s="188"/>
      <c r="D27" s="288"/>
      <c r="E27" s="289"/>
      <c r="F27" s="290"/>
      <c r="G27" s="291">
        <v>28000</v>
      </c>
      <c r="H27" s="291">
        <v>0</v>
      </c>
      <c r="I27" s="593"/>
      <c r="J27" s="593"/>
      <c r="K27" s="593"/>
      <c r="L27" s="593"/>
      <c r="M27" s="593"/>
      <c r="N27" s="594"/>
      <c r="O27" s="130">
        <f>SUM(G27:M27)</f>
        <v>28000</v>
      </c>
      <c r="P27" s="699" t="s">
        <v>206</v>
      </c>
      <c r="Q27" s="671"/>
    </row>
    <row r="28" spans="1:17" ht="12.75">
      <c r="A28" s="186"/>
      <c r="B28" s="592" t="s">
        <v>377</v>
      </c>
      <c r="C28" s="188"/>
      <c r="D28" s="288"/>
      <c r="E28" s="289"/>
      <c r="F28" s="290"/>
      <c r="G28" s="291"/>
      <c r="H28" s="291"/>
      <c r="I28" s="291"/>
      <c r="J28" s="291"/>
      <c r="K28" s="291"/>
      <c r="L28" s="291"/>
      <c r="M28" s="291"/>
      <c r="N28" s="292"/>
      <c r="O28" s="130"/>
      <c r="P28" s="700"/>
      <c r="Q28" s="701"/>
    </row>
    <row r="29" spans="1:17" ht="12.75">
      <c r="A29" s="186"/>
      <c r="B29" s="592" t="s">
        <v>378</v>
      </c>
      <c r="C29" s="188"/>
      <c r="D29" s="288"/>
      <c r="E29" s="289"/>
      <c r="F29" s="290"/>
      <c r="G29" s="291"/>
      <c r="H29" s="291"/>
      <c r="I29" s="291"/>
      <c r="J29" s="291"/>
      <c r="K29" s="291"/>
      <c r="L29" s="291"/>
      <c r="M29" s="291"/>
      <c r="N29" s="292"/>
      <c r="O29" s="130"/>
      <c r="P29" s="700"/>
      <c r="Q29" s="701"/>
    </row>
    <row r="30" spans="1:17" ht="12.75">
      <c r="A30" s="186"/>
      <c r="B30" s="592" t="s">
        <v>379</v>
      </c>
      <c r="C30" s="188"/>
      <c r="D30" s="288"/>
      <c r="E30" s="289"/>
      <c r="F30" s="290"/>
      <c r="G30" s="291"/>
      <c r="H30" s="291"/>
      <c r="I30" s="291"/>
      <c r="J30" s="291"/>
      <c r="K30" s="291"/>
      <c r="L30" s="291"/>
      <c r="M30" s="291"/>
      <c r="N30" s="292"/>
      <c r="O30" s="130"/>
      <c r="P30" s="700"/>
      <c r="Q30" s="701"/>
    </row>
    <row r="31" spans="1:17" ht="12.75">
      <c r="A31" s="186"/>
      <c r="B31" s="287"/>
      <c r="C31" s="188"/>
      <c r="D31" s="288"/>
      <c r="E31" s="289"/>
      <c r="F31" s="290"/>
      <c r="G31" s="291"/>
      <c r="H31" s="291"/>
      <c r="I31" s="291"/>
      <c r="J31" s="291"/>
      <c r="K31" s="291"/>
      <c r="L31" s="291"/>
      <c r="M31" s="291"/>
      <c r="N31" s="292"/>
      <c r="O31" s="130"/>
      <c r="P31" s="700"/>
      <c r="Q31" s="701"/>
    </row>
    <row r="32" spans="1:17" s="207" customFormat="1" ht="12.75">
      <c r="A32" s="186"/>
      <c r="B32" s="463" t="s">
        <v>375</v>
      </c>
      <c r="C32" s="188"/>
      <c r="D32" s="188"/>
      <c r="E32" s="189"/>
      <c r="F32" s="325"/>
      <c r="G32" s="291">
        <v>10000</v>
      </c>
      <c r="H32" s="291">
        <v>0</v>
      </c>
      <c r="I32" s="593"/>
      <c r="J32" s="593"/>
      <c r="K32" s="593"/>
      <c r="L32" s="593"/>
      <c r="M32" s="593"/>
      <c r="N32" s="594"/>
      <c r="O32" s="130">
        <f>SUM(G32:M32)</f>
        <v>10000</v>
      </c>
      <c r="P32" s="700"/>
      <c r="Q32" s="701"/>
    </row>
    <row r="33" spans="1:17" s="207" customFormat="1" ht="12.75">
      <c r="A33" s="186"/>
      <c r="B33" s="287" t="s">
        <v>292</v>
      </c>
      <c r="C33" s="188"/>
      <c r="D33" s="188"/>
      <c r="E33" s="189"/>
      <c r="F33" s="325"/>
      <c r="G33" s="190"/>
      <c r="H33" s="190"/>
      <c r="I33" s="190"/>
      <c r="J33" s="190"/>
      <c r="K33" s="190"/>
      <c r="L33" s="190"/>
      <c r="M33" s="190"/>
      <c r="N33" s="191"/>
      <c r="O33" s="130"/>
      <c r="P33" s="700"/>
      <c r="Q33" s="701"/>
    </row>
    <row r="34" spans="1:17" s="207" customFormat="1" ht="12.75">
      <c r="A34" s="186"/>
      <c r="B34" s="287" t="s">
        <v>308</v>
      </c>
      <c r="C34" s="188"/>
      <c r="D34" s="188"/>
      <c r="E34" s="189"/>
      <c r="F34" s="325"/>
      <c r="G34" s="190"/>
      <c r="H34" s="190"/>
      <c r="I34" s="190"/>
      <c r="J34" s="190"/>
      <c r="K34" s="190"/>
      <c r="L34" s="190"/>
      <c r="M34" s="190"/>
      <c r="N34" s="191"/>
      <c r="O34" s="130"/>
      <c r="P34" s="700"/>
      <c r="Q34" s="701"/>
    </row>
    <row r="35" spans="1:17" s="207" customFormat="1" ht="12.75">
      <c r="A35" s="186"/>
      <c r="B35" s="592" t="s">
        <v>376</v>
      </c>
      <c r="C35" s="188"/>
      <c r="D35" s="188"/>
      <c r="E35" s="189"/>
      <c r="F35" s="325"/>
      <c r="G35" s="190"/>
      <c r="H35" s="190"/>
      <c r="I35" s="190"/>
      <c r="J35" s="190"/>
      <c r="K35" s="190"/>
      <c r="L35" s="190"/>
      <c r="M35" s="190"/>
      <c r="N35" s="191"/>
      <c r="O35" s="130"/>
      <c r="P35" s="700"/>
      <c r="Q35" s="701"/>
    </row>
    <row r="36" spans="1:17" s="207" customFormat="1" ht="13.5" thickBot="1">
      <c r="A36" s="186"/>
      <c r="B36" s="592" t="s">
        <v>399</v>
      </c>
      <c r="C36" s="188"/>
      <c r="D36" s="188"/>
      <c r="E36" s="189"/>
      <c r="F36" s="325"/>
      <c r="G36" s="190"/>
      <c r="H36" s="190"/>
      <c r="I36" s="190"/>
      <c r="J36" s="190"/>
      <c r="K36" s="190"/>
      <c r="L36" s="190"/>
      <c r="M36" s="190"/>
      <c r="N36" s="191"/>
      <c r="O36" s="158"/>
      <c r="P36" s="700"/>
      <c r="Q36" s="701"/>
    </row>
    <row r="37" spans="1:17" ht="25.5" customHeight="1">
      <c r="A37" s="236" t="s">
        <v>41</v>
      </c>
      <c r="B37" s="246" t="s">
        <v>70</v>
      </c>
      <c r="C37" s="241">
        <v>550</v>
      </c>
      <c r="D37" s="241">
        <v>559</v>
      </c>
      <c r="E37" s="241">
        <f>+D37/C37*100</f>
        <v>101.63636363636364</v>
      </c>
      <c r="F37" s="243">
        <v>100</v>
      </c>
      <c r="G37" s="241">
        <f>+G38</f>
        <v>60000</v>
      </c>
      <c r="H37" s="241">
        <f aca="true" t="shared" si="1" ref="H37:M37">+H38+H39</f>
        <v>0</v>
      </c>
      <c r="I37" s="241">
        <f t="shared" si="1"/>
        <v>0</v>
      </c>
      <c r="J37" s="241">
        <f t="shared" si="1"/>
        <v>0</v>
      </c>
      <c r="K37" s="241">
        <f t="shared" si="1"/>
        <v>0</v>
      </c>
      <c r="L37" s="241">
        <f t="shared" si="1"/>
        <v>0</v>
      </c>
      <c r="M37" s="241">
        <f t="shared" si="1"/>
        <v>0</v>
      </c>
      <c r="N37" s="241">
        <f>G37</f>
        <v>60000</v>
      </c>
      <c r="O37" s="370">
        <v>0</v>
      </c>
      <c r="P37" s="239"/>
      <c r="Q37" s="306"/>
    </row>
    <row r="38" spans="1:17" ht="12.75">
      <c r="A38" s="304"/>
      <c r="B38" s="305" t="s">
        <v>217</v>
      </c>
      <c r="C38" s="298">
        <v>550</v>
      </c>
      <c r="D38" s="298">
        <v>550</v>
      </c>
      <c r="E38" s="298">
        <f>+D38/C38*100</f>
        <v>100</v>
      </c>
      <c r="F38" s="263"/>
      <c r="G38" s="298">
        <v>60000</v>
      </c>
      <c r="H38" s="298">
        <v>0</v>
      </c>
      <c r="I38" s="298"/>
      <c r="J38" s="298"/>
      <c r="K38" s="298"/>
      <c r="L38" s="298"/>
      <c r="M38" s="298"/>
      <c r="N38" s="298"/>
      <c r="O38" s="298"/>
      <c r="P38" s="702" t="s">
        <v>206</v>
      </c>
      <c r="Q38" s="703"/>
    </row>
    <row r="39" spans="1:17" ht="12.75">
      <c r="A39" s="304"/>
      <c r="B39" s="305" t="s">
        <v>400</v>
      </c>
      <c r="C39" s="298"/>
      <c r="D39" s="298"/>
      <c r="E39" s="298"/>
      <c r="F39" s="263"/>
      <c r="G39" s="298"/>
      <c r="H39" s="298"/>
      <c r="I39" s="298"/>
      <c r="J39" s="298"/>
      <c r="K39" s="298"/>
      <c r="L39" s="298"/>
      <c r="M39" s="298">
        <v>0</v>
      </c>
      <c r="N39" s="298"/>
      <c r="O39" s="298"/>
      <c r="P39" s="692"/>
      <c r="Q39" s="672"/>
    </row>
    <row r="40" spans="1:17" ht="12.75">
      <c r="A40" s="304"/>
      <c r="B40" s="305" t="s">
        <v>380</v>
      </c>
      <c r="C40" s="298"/>
      <c r="D40" s="298"/>
      <c r="E40" s="298"/>
      <c r="F40" s="263"/>
      <c r="G40" s="298"/>
      <c r="H40" s="298"/>
      <c r="I40" s="298"/>
      <c r="J40" s="298"/>
      <c r="K40" s="298"/>
      <c r="L40" s="298"/>
      <c r="M40" s="298"/>
      <c r="N40" s="298"/>
      <c r="O40" s="298"/>
      <c r="P40" s="692"/>
      <c r="Q40" s="672"/>
    </row>
    <row r="41" spans="1:17" ht="12.75">
      <c r="A41" s="294"/>
      <c r="B41" s="264" t="s">
        <v>291</v>
      </c>
      <c r="C41" s="297"/>
      <c r="D41" s="298"/>
      <c r="E41" s="298"/>
      <c r="F41" s="263"/>
      <c r="G41" s="599"/>
      <c r="H41" s="599"/>
      <c r="I41" s="298"/>
      <c r="J41" s="298"/>
      <c r="K41" s="298"/>
      <c r="L41" s="298"/>
      <c r="M41" s="298"/>
      <c r="N41" s="298"/>
      <c r="O41" s="298"/>
      <c r="P41" s="692"/>
      <c r="Q41" s="701"/>
    </row>
    <row r="42" spans="1:17" ht="12.75">
      <c r="A42" s="294"/>
      <c r="B42" s="264" t="s">
        <v>315</v>
      </c>
      <c r="C42" s="297"/>
      <c r="D42" s="298"/>
      <c r="E42" s="298"/>
      <c r="F42" s="263"/>
      <c r="G42" s="599"/>
      <c r="H42" s="599"/>
      <c r="I42" s="298"/>
      <c r="J42" s="298"/>
      <c r="K42" s="298"/>
      <c r="L42" s="298"/>
      <c r="M42" s="298"/>
      <c r="N42" s="298"/>
      <c r="O42" s="298"/>
      <c r="P42" s="692"/>
      <c r="Q42" s="701"/>
    </row>
    <row r="43" spans="1:17" ht="13.5" thickBot="1">
      <c r="A43" s="294"/>
      <c r="B43" s="264" t="s">
        <v>299</v>
      </c>
      <c r="C43" s="297"/>
      <c r="D43" s="298"/>
      <c r="E43" s="298"/>
      <c r="F43" s="263"/>
      <c r="G43" s="299"/>
      <c r="H43" s="299"/>
      <c r="I43" s="298"/>
      <c r="J43" s="298"/>
      <c r="K43" s="298"/>
      <c r="L43" s="298"/>
      <c r="M43" s="298"/>
      <c r="N43" s="298"/>
      <c r="O43" s="298"/>
      <c r="P43" s="692"/>
      <c r="Q43" s="701"/>
    </row>
    <row r="44" spans="1:17" ht="25.5" customHeight="1">
      <c r="A44" s="79" t="s">
        <v>43</v>
      </c>
      <c r="B44" s="80" t="s">
        <v>71</v>
      </c>
      <c r="C44" s="164">
        <v>50</v>
      </c>
      <c r="D44" s="164">
        <v>0</v>
      </c>
      <c r="E44" s="165">
        <f>+D44/C44</f>
        <v>0</v>
      </c>
      <c r="F44" s="213"/>
      <c r="G44" s="167">
        <f>SUM(G45)</f>
        <v>10000</v>
      </c>
      <c r="H44" s="167">
        <f aca="true" t="shared" si="2" ref="H44:M44">SUM(H45)</f>
        <v>0</v>
      </c>
      <c r="I44" s="167">
        <f t="shared" si="2"/>
        <v>0</v>
      </c>
      <c r="J44" s="167">
        <f t="shared" si="2"/>
        <v>0</v>
      </c>
      <c r="K44" s="167">
        <f t="shared" si="2"/>
        <v>0</v>
      </c>
      <c r="L44" s="167">
        <f t="shared" si="2"/>
        <v>0</v>
      </c>
      <c r="M44" s="167">
        <f t="shared" si="2"/>
        <v>0</v>
      </c>
      <c r="N44" s="167">
        <f>G44</f>
        <v>10000</v>
      </c>
      <c r="O44" s="168">
        <v>0</v>
      </c>
      <c r="P44" s="85"/>
      <c r="Q44" s="86"/>
    </row>
    <row r="45" spans="1:17" ht="39" thickBot="1">
      <c r="A45" s="107"/>
      <c r="B45" s="100" t="s">
        <v>316</v>
      </c>
      <c r="C45" s="282">
        <v>50</v>
      </c>
      <c r="D45" s="282">
        <v>0</v>
      </c>
      <c r="E45" s="283">
        <f>+D45/C45</f>
        <v>0</v>
      </c>
      <c r="F45" s="284"/>
      <c r="G45" s="285">
        <v>10000</v>
      </c>
      <c r="H45" s="285"/>
      <c r="I45" s="285"/>
      <c r="J45" s="285"/>
      <c r="K45" s="285"/>
      <c r="L45" s="285"/>
      <c r="M45" s="285"/>
      <c r="N45" s="285"/>
      <c r="O45" s="286"/>
      <c r="P45" s="104" t="s">
        <v>72</v>
      </c>
      <c r="Q45" s="105"/>
    </row>
    <row r="46" spans="1:17" ht="24.75" customHeight="1" thickBot="1">
      <c r="A46" s="32"/>
      <c r="B46" s="43" t="s">
        <v>21</v>
      </c>
      <c r="C46" s="44"/>
      <c r="D46" s="44"/>
      <c r="E46" s="45"/>
      <c r="F46" s="46"/>
      <c r="G46" s="77">
        <f aca="true" t="shared" si="3" ref="G46:O46">+G24+G26+G37+G44</f>
        <v>120000</v>
      </c>
      <c r="H46" s="77">
        <f t="shared" si="3"/>
        <v>0</v>
      </c>
      <c r="I46" s="77">
        <f t="shared" si="3"/>
        <v>0</v>
      </c>
      <c r="J46" s="77">
        <f t="shared" si="3"/>
        <v>0</v>
      </c>
      <c r="K46" s="77">
        <f t="shared" si="3"/>
        <v>0</v>
      </c>
      <c r="L46" s="77">
        <f t="shared" si="3"/>
        <v>0</v>
      </c>
      <c r="M46" s="77">
        <f t="shared" si="3"/>
        <v>0</v>
      </c>
      <c r="N46" s="77">
        <f t="shared" si="3"/>
        <v>96100</v>
      </c>
      <c r="O46" s="77">
        <f t="shared" si="3"/>
        <v>50000</v>
      </c>
      <c r="P46" s="46"/>
      <c r="Q46" s="47"/>
    </row>
    <row r="51" ht="12.75"/>
    <row r="52" ht="12.75"/>
  </sheetData>
  <sheetProtection/>
  <mergeCells count="20">
    <mergeCell ref="P27:P36"/>
    <mergeCell ref="Q27:Q36"/>
    <mergeCell ref="P38:P43"/>
    <mergeCell ref="Q38:Q43"/>
    <mergeCell ref="A21:F22"/>
    <mergeCell ref="G21:O21"/>
    <mergeCell ref="P21:P23"/>
    <mergeCell ref="Q21:Q23"/>
    <mergeCell ref="A13:F13"/>
    <mergeCell ref="A14:F14"/>
    <mergeCell ref="G17:O17"/>
    <mergeCell ref="P17:Q17"/>
    <mergeCell ref="G18:O19"/>
    <mergeCell ref="P18:Q19"/>
    <mergeCell ref="A6:Q6"/>
    <mergeCell ref="A7:Q7"/>
    <mergeCell ref="E8:K8"/>
    <mergeCell ref="P8:Q8"/>
    <mergeCell ref="A12:F12"/>
    <mergeCell ref="L12:M12"/>
  </mergeCells>
  <printOptions horizontalCentered="1" verticalCentered="1"/>
  <pageMargins left="1.1811023622047245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Q55"/>
  <sheetViews>
    <sheetView view="pageBreakPreview" zoomScale="70" zoomScaleNormal="70" zoomScaleSheetLayoutView="70" zoomScalePageLayoutView="0" workbookViewId="0" topLeftCell="A38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1.7109375" style="2" customWidth="1"/>
    <col min="8" max="8" width="12.8515625" style="2" bestFit="1" customWidth="1"/>
    <col min="9" max="9" width="10.28125" style="2" bestFit="1" customWidth="1"/>
    <col min="10" max="10" width="12.00390625" style="2" bestFit="1" customWidth="1"/>
    <col min="11" max="13" width="9.57421875" style="2" customWidth="1"/>
    <col min="14" max="14" width="15.140625" style="2" customWidth="1"/>
    <col min="15" max="15" width="12.8515625" style="2" bestFit="1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242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52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73</v>
      </c>
      <c r="B16" s="12"/>
      <c r="C16" s="13"/>
      <c r="D16" s="13"/>
      <c r="E16" s="12"/>
      <c r="F16" s="14"/>
      <c r="G16" s="676" t="s">
        <v>218</v>
      </c>
      <c r="H16" s="677"/>
      <c r="I16" s="677"/>
      <c r="J16" s="677"/>
      <c r="K16" s="677"/>
      <c r="L16" s="677"/>
      <c r="M16" s="677"/>
      <c r="N16" s="677"/>
      <c r="O16" s="678"/>
      <c r="P16" s="676" t="s">
        <v>414</v>
      </c>
      <c r="Q16" s="678"/>
    </row>
    <row r="17" spans="1:17" ht="13.5" thickBot="1">
      <c r="A17" s="15" t="s">
        <v>74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159" t="s">
        <v>16</v>
      </c>
      <c r="B21" s="430" t="s">
        <v>17</v>
      </c>
      <c r="C21" s="477" t="s">
        <v>54</v>
      </c>
      <c r="D21" s="65" t="s">
        <v>55</v>
      </c>
      <c r="E21" s="477" t="s">
        <v>56</v>
      </c>
      <c r="F21" s="114" t="s">
        <v>34</v>
      </c>
      <c r="G21" s="114" t="s">
        <v>18</v>
      </c>
      <c r="H21" s="116" t="s">
        <v>19</v>
      </c>
      <c r="I21" s="116" t="s">
        <v>47</v>
      </c>
      <c r="J21" s="116" t="s">
        <v>48</v>
      </c>
      <c r="K21" s="116" t="s">
        <v>28</v>
      </c>
      <c r="L21" s="116" t="s">
        <v>29</v>
      </c>
      <c r="M21" s="116" t="s">
        <v>20</v>
      </c>
      <c r="N21" s="116" t="s">
        <v>30</v>
      </c>
      <c r="O21" s="160" t="s">
        <v>31</v>
      </c>
      <c r="P21" s="657"/>
      <c r="Q21" s="660"/>
    </row>
    <row r="22" spans="1:17" ht="25.5">
      <c r="A22" s="236" t="s">
        <v>35</v>
      </c>
      <c r="B22" s="246" t="s">
        <v>76</v>
      </c>
      <c r="C22" s="474">
        <v>7</v>
      </c>
      <c r="D22" s="474">
        <v>7</v>
      </c>
      <c r="E22" s="474">
        <f>+D22/C22*100</f>
        <v>100</v>
      </c>
      <c r="F22" s="471">
        <v>100</v>
      </c>
      <c r="G22" s="241">
        <f>SUM(G23:G27)</f>
        <v>8337</v>
      </c>
      <c r="H22" s="241">
        <f aca="true" t="shared" si="0" ref="H22:M22">SUM(H24:H28)</f>
        <v>0</v>
      </c>
      <c r="I22" s="241">
        <f t="shared" si="0"/>
        <v>0</v>
      </c>
      <c r="J22" s="241">
        <f t="shared" si="0"/>
        <v>0</v>
      </c>
      <c r="K22" s="241">
        <f t="shared" si="0"/>
        <v>0</v>
      </c>
      <c r="L22" s="241">
        <f t="shared" si="0"/>
        <v>0</v>
      </c>
      <c r="M22" s="241">
        <f t="shared" si="0"/>
        <v>0</v>
      </c>
      <c r="N22" s="241">
        <v>16200</v>
      </c>
      <c r="O22" s="241">
        <f>SUM(G22:M22)</f>
        <v>8337</v>
      </c>
      <c r="P22" s="239"/>
      <c r="Q22" s="396"/>
    </row>
    <row r="23" spans="1:17" ht="12.75">
      <c r="A23" s="366"/>
      <c r="B23" s="602"/>
      <c r="C23" s="603"/>
      <c r="D23" s="603"/>
      <c r="E23" s="603"/>
      <c r="F23" s="604"/>
      <c r="G23" s="369">
        <v>8337</v>
      </c>
      <c r="H23" s="370"/>
      <c r="I23" s="370"/>
      <c r="J23" s="370"/>
      <c r="K23" s="370"/>
      <c r="L23" s="370"/>
      <c r="M23" s="370"/>
      <c r="N23" s="370"/>
      <c r="O23" s="370"/>
      <c r="P23" s="605"/>
      <c r="Q23" s="606"/>
    </row>
    <row r="24" spans="1:17" s="207" customFormat="1" ht="12.75">
      <c r="A24" s="294"/>
      <c r="B24" s="305" t="s">
        <v>381</v>
      </c>
      <c r="C24" s="475">
        <v>1</v>
      </c>
      <c r="D24" s="475"/>
      <c r="E24" s="475"/>
      <c r="F24" s="472"/>
      <c r="G24" s="297"/>
      <c r="H24" s="297"/>
      <c r="I24" s="297"/>
      <c r="J24" s="297"/>
      <c r="K24" s="297"/>
      <c r="L24" s="297"/>
      <c r="M24" s="297"/>
      <c r="N24" s="297"/>
      <c r="O24" s="297"/>
      <c r="P24" s="705" t="s">
        <v>219</v>
      </c>
      <c r="Q24" s="715"/>
    </row>
    <row r="25" spans="1:17" s="207" customFormat="1" ht="12.75">
      <c r="A25" s="294"/>
      <c r="B25" s="305" t="s">
        <v>382</v>
      </c>
      <c r="C25" s="475">
        <v>4</v>
      </c>
      <c r="D25" s="475"/>
      <c r="E25" s="475"/>
      <c r="F25" s="472"/>
      <c r="G25" s="297"/>
      <c r="H25" s="297"/>
      <c r="I25" s="297"/>
      <c r="J25" s="297"/>
      <c r="K25" s="297"/>
      <c r="L25" s="297"/>
      <c r="M25" s="297"/>
      <c r="N25" s="297"/>
      <c r="O25" s="297"/>
      <c r="P25" s="704"/>
      <c r="Q25" s="672"/>
    </row>
    <row r="26" spans="1:17" s="207" customFormat="1" ht="12.75">
      <c r="A26" s="294"/>
      <c r="B26" s="305" t="s">
        <v>383</v>
      </c>
      <c r="C26" s="475">
        <v>1</v>
      </c>
      <c r="D26" s="475"/>
      <c r="E26" s="475"/>
      <c r="F26" s="472"/>
      <c r="G26" s="297"/>
      <c r="H26" s="297"/>
      <c r="I26" s="297"/>
      <c r="J26" s="297"/>
      <c r="K26" s="297"/>
      <c r="L26" s="297"/>
      <c r="M26" s="297"/>
      <c r="N26" s="297"/>
      <c r="O26" s="297"/>
      <c r="P26" s="704"/>
      <c r="Q26" s="672"/>
    </row>
    <row r="27" spans="1:17" s="207" customFormat="1" ht="12.75">
      <c r="A27" s="294"/>
      <c r="B27" s="346"/>
      <c r="C27" s="475"/>
      <c r="D27" s="475"/>
      <c r="E27" s="475"/>
      <c r="F27" s="472"/>
      <c r="G27" s="297"/>
      <c r="H27" s="297"/>
      <c r="I27" s="297"/>
      <c r="J27" s="297"/>
      <c r="K27" s="297"/>
      <c r="L27" s="297"/>
      <c r="M27" s="297"/>
      <c r="N27" s="297"/>
      <c r="O27" s="297"/>
      <c r="P27" s="704"/>
      <c r="Q27" s="672"/>
    </row>
    <row r="28" spans="1:17" s="207" customFormat="1" ht="13.5" thickBot="1">
      <c r="A28" s="237"/>
      <c r="B28" s="247"/>
      <c r="C28" s="476"/>
      <c r="D28" s="476"/>
      <c r="E28" s="476"/>
      <c r="F28" s="473"/>
      <c r="G28" s="245"/>
      <c r="H28" s="245"/>
      <c r="I28" s="245"/>
      <c r="J28" s="245"/>
      <c r="K28" s="245"/>
      <c r="L28" s="245"/>
      <c r="M28" s="245"/>
      <c r="N28" s="245"/>
      <c r="O28" s="245"/>
      <c r="P28" s="711"/>
      <c r="Q28" s="685"/>
    </row>
    <row r="29" spans="1:17" ht="24.75" customHeight="1">
      <c r="A29" s="470" t="s">
        <v>39</v>
      </c>
      <c r="B29" s="36" t="s">
        <v>77</v>
      </c>
      <c r="C29" s="118">
        <v>1</v>
      </c>
      <c r="D29" s="118">
        <v>1</v>
      </c>
      <c r="E29" s="69">
        <f>+D29/C29*100</f>
        <v>100</v>
      </c>
      <c r="F29" s="68"/>
      <c r="G29" s="138">
        <f>G30</f>
        <v>13000</v>
      </c>
      <c r="H29" s="138">
        <f aca="true" t="shared" si="1" ref="H29:M29">SUM(H30:H31)</f>
        <v>0</v>
      </c>
      <c r="I29" s="138">
        <f t="shared" si="1"/>
        <v>0</v>
      </c>
      <c r="J29" s="138">
        <f t="shared" si="1"/>
        <v>0</v>
      </c>
      <c r="K29" s="138">
        <f t="shared" si="1"/>
        <v>0</v>
      </c>
      <c r="L29" s="138">
        <f t="shared" si="1"/>
        <v>0</v>
      </c>
      <c r="M29" s="138">
        <f t="shared" si="1"/>
        <v>0</v>
      </c>
      <c r="N29" s="139">
        <v>13000</v>
      </c>
      <c r="O29" s="466">
        <v>0</v>
      </c>
      <c r="P29" s="478"/>
      <c r="Q29" s="56"/>
    </row>
    <row r="30" spans="1:17" s="207" customFormat="1" ht="31.5" customHeight="1">
      <c r="A30" s="379"/>
      <c r="B30" s="208" t="s">
        <v>401</v>
      </c>
      <c r="C30" s="427"/>
      <c r="D30" s="427"/>
      <c r="E30" s="428"/>
      <c r="F30" s="429"/>
      <c r="G30" s="210">
        <v>13000</v>
      </c>
      <c r="H30" s="210">
        <v>0</v>
      </c>
      <c r="I30" s="210"/>
      <c r="J30" s="210">
        <v>0</v>
      </c>
      <c r="K30" s="210"/>
      <c r="L30" s="210"/>
      <c r="M30" s="210"/>
      <c r="N30" s="232"/>
      <c r="O30" s="130"/>
      <c r="P30" s="699" t="s">
        <v>219</v>
      </c>
      <c r="Q30" s="671"/>
    </row>
    <row r="31" spans="1:17" ht="23.25" customHeight="1" thickBot="1">
      <c r="A31" s="360"/>
      <c r="B31" s="311"/>
      <c r="C31" s="312">
        <v>1</v>
      </c>
      <c r="D31" s="467">
        <v>1</v>
      </c>
      <c r="E31" s="468">
        <f>+D31/C31*100</f>
        <v>100</v>
      </c>
      <c r="F31" s="469"/>
      <c r="G31" s="291"/>
      <c r="H31" s="291"/>
      <c r="I31" s="291"/>
      <c r="J31" s="291"/>
      <c r="K31" s="291"/>
      <c r="L31" s="291"/>
      <c r="M31" s="291"/>
      <c r="N31" s="292"/>
      <c r="O31" s="357"/>
      <c r="P31" s="700"/>
      <c r="Q31" s="701"/>
    </row>
    <row r="32" spans="1:17" ht="24.75" customHeight="1">
      <c r="A32" s="236" t="s">
        <v>41</v>
      </c>
      <c r="B32" s="246" t="s">
        <v>220</v>
      </c>
      <c r="C32" s="474">
        <v>5</v>
      </c>
      <c r="D32" s="474">
        <v>5</v>
      </c>
      <c r="E32" s="474">
        <f>+D32/C32*100</f>
        <v>100</v>
      </c>
      <c r="F32" s="471">
        <v>100</v>
      </c>
      <c r="G32" s="241">
        <f>SUM(G33:G37)</f>
        <v>10000</v>
      </c>
      <c r="H32" s="241">
        <f aca="true" t="shared" si="2" ref="H32:M32">SUM(H33:H37)</f>
        <v>0</v>
      </c>
      <c r="I32" s="241">
        <f t="shared" si="2"/>
        <v>0</v>
      </c>
      <c r="J32" s="241">
        <f t="shared" si="2"/>
        <v>0</v>
      </c>
      <c r="K32" s="241">
        <f t="shared" si="2"/>
        <v>0</v>
      </c>
      <c r="L32" s="241">
        <f t="shared" si="2"/>
        <v>0</v>
      </c>
      <c r="M32" s="241">
        <f t="shared" si="2"/>
        <v>0</v>
      </c>
      <c r="N32" s="241">
        <f>SUM(G32:M32)</f>
        <v>10000</v>
      </c>
      <c r="O32" s="241">
        <v>0</v>
      </c>
      <c r="P32" s="239"/>
      <c r="Q32" s="396"/>
    </row>
    <row r="33" spans="1:17" ht="24.75" customHeight="1">
      <c r="A33" s="366"/>
      <c r="B33" s="602"/>
      <c r="C33" s="603"/>
      <c r="D33" s="603"/>
      <c r="E33" s="603"/>
      <c r="F33" s="604"/>
      <c r="G33" s="369">
        <v>10000</v>
      </c>
      <c r="H33" s="369">
        <v>0</v>
      </c>
      <c r="I33" s="369"/>
      <c r="J33" s="369">
        <v>0</v>
      </c>
      <c r="K33" s="369"/>
      <c r="L33" s="369"/>
      <c r="M33" s="369"/>
      <c r="N33" s="369"/>
      <c r="O33" s="370"/>
      <c r="P33" s="605"/>
      <c r="Q33" s="607"/>
    </row>
    <row r="34" spans="1:17" s="207" customFormat="1" ht="12.75">
      <c r="A34" s="294"/>
      <c r="B34" s="346" t="s">
        <v>295</v>
      </c>
      <c r="C34" s="475">
        <v>1</v>
      </c>
      <c r="D34" s="475"/>
      <c r="E34" s="475"/>
      <c r="F34" s="472"/>
      <c r="G34" s="297"/>
      <c r="H34" s="297"/>
      <c r="I34" s="297"/>
      <c r="J34" s="297"/>
      <c r="K34" s="297"/>
      <c r="L34" s="297"/>
      <c r="M34" s="297"/>
      <c r="N34" s="297"/>
      <c r="O34" s="297"/>
      <c r="P34" s="704" t="s">
        <v>219</v>
      </c>
      <c r="Q34" s="708"/>
    </row>
    <row r="35" spans="1:17" s="207" customFormat="1" ht="12.75">
      <c r="A35" s="294"/>
      <c r="B35" s="346" t="s">
        <v>307</v>
      </c>
      <c r="C35" s="475">
        <v>1</v>
      </c>
      <c r="D35" s="475"/>
      <c r="E35" s="475"/>
      <c r="F35" s="472"/>
      <c r="G35" s="297"/>
      <c r="H35" s="297"/>
      <c r="I35" s="297"/>
      <c r="J35" s="297"/>
      <c r="K35" s="297"/>
      <c r="L35" s="297"/>
      <c r="M35" s="297"/>
      <c r="N35" s="297"/>
      <c r="O35" s="297"/>
      <c r="P35" s="704"/>
      <c r="Q35" s="713"/>
    </row>
    <row r="36" spans="1:17" s="207" customFormat="1" ht="12.75">
      <c r="A36" s="294"/>
      <c r="B36" s="346" t="s">
        <v>346</v>
      </c>
      <c r="C36" s="475">
        <v>1</v>
      </c>
      <c r="D36" s="475"/>
      <c r="E36" s="475"/>
      <c r="F36" s="472"/>
      <c r="G36" s="297"/>
      <c r="H36" s="297"/>
      <c r="I36" s="297"/>
      <c r="J36" s="297"/>
      <c r="K36" s="297"/>
      <c r="L36" s="297"/>
      <c r="M36" s="297"/>
      <c r="N36" s="297"/>
      <c r="O36" s="297"/>
      <c r="P36" s="704"/>
      <c r="Q36" s="713"/>
    </row>
    <row r="37" spans="1:17" s="207" customFormat="1" ht="12.75">
      <c r="A37" s="294"/>
      <c r="B37" s="346" t="s">
        <v>337</v>
      </c>
      <c r="C37" s="475">
        <v>1</v>
      </c>
      <c r="D37" s="475"/>
      <c r="E37" s="475"/>
      <c r="F37" s="472"/>
      <c r="G37" s="297"/>
      <c r="H37" s="297"/>
      <c r="I37" s="297"/>
      <c r="J37" s="297"/>
      <c r="K37" s="297"/>
      <c r="L37" s="297"/>
      <c r="M37" s="297"/>
      <c r="N37" s="297"/>
      <c r="O37" s="297"/>
      <c r="P37" s="704"/>
      <c r="Q37" s="713"/>
    </row>
    <row r="38" spans="1:17" s="207" customFormat="1" ht="13.5" thickBot="1">
      <c r="A38" s="487"/>
      <c r="B38" s="595" t="s">
        <v>384</v>
      </c>
      <c r="C38" s="488">
        <v>1</v>
      </c>
      <c r="D38" s="488"/>
      <c r="E38" s="488"/>
      <c r="F38" s="489"/>
      <c r="G38" s="490"/>
      <c r="H38" s="490"/>
      <c r="I38" s="490"/>
      <c r="J38" s="490"/>
      <c r="K38" s="490"/>
      <c r="L38" s="490"/>
      <c r="M38" s="490"/>
      <c r="N38" s="490"/>
      <c r="O38" s="490"/>
      <c r="P38" s="712"/>
      <c r="Q38" s="714"/>
    </row>
    <row r="39" spans="1:17" ht="25.5" customHeight="1">
      <c r="A39" s="236" t="s">
        <v>43</v>
      </c>
      <c r="B39" s="246" t="s">
        <v>78</v>
      </c>
      <c r="C39" s="474">
        <v>5</v>
      </c>
      <c r="D39" s="474">
        <v>5</v>
      </c>
      <c r="E39" s="474">
        <f>+D39/C39*100</f>
        <v>100</v>
      </c>
      <c r="F39" s="471">
        <v>100</v>
      </c>
      <c r="G39" s="241">
        <f aca="true" t="shared" si="3" ref="G39:L39">SUM(G40:G46)</f>
        <v>19309</v>
      </c>
      <c r="H39" s="241">
        <f t="shared" si="3"/>
        <v>0</v>
      </c>
      <c r="I39" s="241">
        <f t="shared" si="3"/>
        <v>0</v>
      </c>
      <c r="J39" s="241">
        <f t="shared" si="3"/>
        <v>0</v>
      </c>
      <c r="K39" s="241">
        <f t="shared" si="3"/>
        <v>0</v>
      </c>
      <c r="L39" s="241">
        <f t="shared" si="3"/>
        <v>0</v>
      </c>
      <c r="M39" s="241">
        <f>SUM(M41:M46)</f>
        <v>0</v>
      </c>
      <c r="N39" s="491">
        <f>SUM(G39:M39)</f>
        <v>19309</v>
      </c>
      <c r="O39" s="123">
        <f>SUM(G39:M39)</f>
        <v>19309</v>
      </c>
      <c r="P39" s="239"/>
      <c r="Q39" s="396"/>
    </row>
    <row r="40" spans="1:17" ht="25.5" customHeight="1">
      <c r="A40" s="366"/>
      <c r="B40" s="602"/>
      <c r="C40" s="603"/>
      <c r="D40" s="603"/>
      <c r="E40" s="603"/>
      <c r="F40" s="604"/>
      <c r="G40" s="369">
        <v>19309</v>
      </c>
      <c r="H40" s="369">
        <v>0</v>
      </c>
      <c r="I40" s="369"/>
      <c r="J40" s="369">
        <v>0</v>
      </c>
      <c r="K40" s="369"/>
      <c r="L40" s="369"/>
      <c r="M40" s="369"/>
      <c r="N40" s="608"/>
      <c r="O40" s="161"/>
      <c r="P40" s="605"/>
      <c r="Q40" s="607"/>
    </row>
    <row r="41" spans="1:17" s="207" customFormat="1" ht="12.75">
      <c r="A41" s="294"/>
      <c r="B41" s="305" t="s">
        <v>390</v>
      </c>
      <c r="C41" s="475">
        <v>1</v>
      </c>
      <c r="D41" s="475"/>
      <c r="E41" s="475"/>
      <c r="F41" s="472"/>
      <c r="G41" s="297"/>
      <c r="H41" s="297"/>
      <c r="I41" s="297"/>
      <c r="J41" s="297"/>
      <c r="K41" s="297"/>
      <c r="L41" s="297"/>
      <c r="M41" s="297"/>
      <c r="N41" s="492"/>
      <c r="O41" s="130"/>
      <c r="P41" s="704" t="s">
        <v>219</v>
      </c>
      <c r="Q41" s="708"/>
    </row>
    <row r="42" spans="1:17" s="207" customFormat="1" ht="12.75">
      <c r="A42" s="294"/>
      <c r="B42" s="305" t="s">
        <v>385</v>
      </c>
      <c r="C42" s="475">
        <v>1</v>
      </c>
      <c r="D42" s="475"/>
      <c r="E42" s="475"/>
      <c r="F42" s="472"/>
      <c r="G42" s="297"/>
      <c r="H42" s="297"/>
      <c r="I42" s="297"/>
      <c r="J42" s="297"/>
      <c r="K42" s="297"/>
      <c r="L42" s="297"/>
      <c r="M42" s="297"/>
      <c r="N42" s="492"/>
      <c r="O42" s="130"/>
      <c r="P42" s="705"/>
      <c r="Q42" s="708"/>
    </row>
    <row r="43" spans="1:17" s="207" customFormat="1" ht="12.75">
      <c r="A43" s="487"/>
      <c r="B43" s="595" t="s">
        <v>387</v>
      </c>
      <c r="C43" s="488">
        <v>2</v>
      </c>
      <c r="D43" s="488"/>
      <c r="E43" s="488"/>
      <c r="F43" s="489"/>
      <c r="G43" s="490"/>
      <c r="H43" s="490"/>
      <c r="I43" s="490"/>
      <c r="J43" s="490"/>
      <c r="K43" s="490"/>
      <c r="L43" s="490"/>
      <c r="M43" s="490"/>
      <c r="N43" s="597"/>
      <c r="O43" s="357"/>
      <c r="P43" s="706"/>
      <c r="Q43" s="709"/>
    </row>
    <row r="44" spans="1:17" s="207" customFormat="1" ht="12.75">
      <c r="A44" s="487"/>
      <c r="B44" s="595" t="s">
        <v>388</v>
      </c>
      <c r="C44" s="488">
        <v>1</v>
      </c>
      <c r="D44" s="488"/>
      <c r="E44" s="488"/>
      <c r="F44" s="489"/>
      <c r="G44" s="490"/>
      <c r="H44" s="490"/>
      <c r="I44" s="490"/>
      <c r="J44" s="490"/>
      <c r="K44" s="490"/>
      <c r="L44" s="490"/>
      <c r="M44" s="490"/>
      <c r="N44" s="597"/>
      <c r="O44" s="357"/>
      <c r="P44" s="706"/>
      <c r="Q44" s="709"/>
    </row>
    <row r="45" spans="1:17" s="207" customFormat="1" ht="12.75">
      <c r="A45" s="487"/>
      <c r="B45" s="595" t="s">
        <v>389</v>
      </c>
      <c r="C45" s="488">
        <v>1</v>
      </c>
      <c r="D45" s="488"/>
      <c r="E45" s="488"/>
      <c r="F45" s="489"/>
      <c r="G45" s="490"/>
      <c r="H45" s="490"/>
      <c r="I45" s="490"/>
      <c r="J45" s="490"/>
      <c r="K45" s="490"/>
      <c r="L45" s="490"/>
      <c r="M45" s="490"/>
      <c r="N45" s="597"/>
      <c r="O45" s="357"/>
      <c r="P45" s="706"/>
      <c r="Q45" s="709"/>
    </row>
    <row r="46" spans="1:17" s="207" customFormat="1" ht="13.5" thickBot="1">
      <c r="A46" s="237"/>
      <c r="B46" s="596" t="s">
        <v>386</v>
      </c>
      <c r="C46" s="476">
        <v>1</v>
      </c>
      <c r="D46" s="476"/>
      <c r="E46" s="476"/>
      <c r="F46" s="473"/>
      <c r="G46" s="245"/>
      <c r="H46" s="245"/>
      <c r="I46" s="245"/>
      <c r="J46" s="245"/>
      <c r="K46" s="245"/>
      <c r="L46" s="245"/>
      <c r="M46" s="245"/>
      <c r="N46" s="493"/>
      <c r="O46" s="357"/>
      <c r="P46" s="707"/>
      <c r="Q46" s="710"/>
    </row>
    <row r="47" spans="1:17" ht="25.5" customHeight="1">
      <c r="A47" s="35" t="s">
        <v>79</v>
      </c>
      <c r="B47" s="309" t="s">
        <v>82</v>
      </c>
      <c r="C47" s="118">
        <v>2</v>
      </c>
      <c r="D47" s="118">
        <v>2</v>
      </c>
      <c r="E47" s="69">
        <f>+D47/C47*100</f>
        <v>100</v>
      </c>
      <c r="F47" s="68">
        <v>100</v>
      </c>
      <c r="G47" s="241">
        <f aca="true" t="shared" si="4" ref="G47:M47">SUM(G48:G54)</f>
        <v>10000</v>
      </c>
      <c r="H47" s="241">
        <f t="shared" si="4"/>
        <v>0</v>
      </c>
      <c r="I47" s="241">
        <f t="shared" si="4"/>
        <v>0</v>
      </c>
      <c r="J47" s="241">
        <f t="shared" si="4"/>
        <v>0</v>
      </c>
      <c r="K47" s="241">
        <f t="shared" si="4"/>
        <v>0</v>
      </c>
      <c r="L47" s="241">
        <f t="shared" si="4"/>
        <v>0</v>
      </c>
      <c r="M47" s="241">
        <f t="shared" si="4"/>
        <v>0</v>
      </c>
      <c r="N47" s="139">
        <f>SUM(G47:M47)</f>
        <v>10000</v>
      </c>
      <c r="O47" s="123">
        <f>SUM(G47:M47)</f>
        <v>10000</v>
      </c>
      <c r="P47" s="478"/>
      <c r="Q47" s="56"/>
    </row>
    <row r="48" spans="1:17" ht="25.5" customHeight="1">
      <c r="A48" s="609"/>
      <c r="B48" s="610"/>
      <c r="C48" s="611"/>
      <c r="D48" s="611"/>
      <c r="E48" s="612"/>
      <c r="F48" s="613"/>
      <c r="G48" s="209">
        <v>10000</v>
      </c>
      <c r="H48" s="209">
        <v>0</v>
      </c>
      <c r="I48" s="209">
        <v>0</v>
      </c>
      <c r="J48" s="209"/>
      <c r="K48" s="209"/>
      <c r="L48" s="209"/>
      <c r="M48" s="209"/>
      <c r="N48" s="226"/>
      <c r="O48" s="466"/>
      <c r="P48" s="616"/>
      <c r="Q48" s="617"/>
    </row>
    <row r="49" spans="1:17" s="207" customFormat="1" ht="12.75">
      <c r="A49" s="438"/>
      <c r="B49" s="598" t="s">
        <v>391</v>
      </c>
      <c r="C49" s="427">
        <v>1</v>
      </c>
      <c r="D49" s="427"/>
      <c r="E49" s="428"/>
      <c r="F49" s="429"/>
      <c r="G49" s="210"/>
      <c r="H49" s="210"/>
      <c r="I49" s="210"/>
      <c r="J49" s="210"/>
      <c r="K49" s="210"/>
      <c r="L49" s="210"/>
      <c r="M49" s="210"/>
      <c r="N49" s="232"/>
      <c r="O49" s="130"/>
      <c r="P49" s="465"/>
      <c r="Q49" s="235"/>
    </row>
    <row r="50" spans="1:17" s="207" customFormat="1" ht="12.75">
      <c r="A50" s="438"/>
      <c r="B50" s="598" t="s">
        <v>392</v>
      </c>
      <c r="C50" s="427">
        <v>1</v>
      </c>
      <c r="D50" s="427"/>
      <c r="E50" s="428"/>
      <c r="F50" s="429"/>
      <c r="G50" s="210"/>
      <c r="H50" s="210"/>
      <c r="I50" s="210"/>
      <c r="J50" s="210"/>
      <c r="K50" s="210"/>
      <c r="L50" s="210"/>
      <c r="M50" s="210"/>
      <c r="N50" s="232"/>
      <c r="O50" s="130"/>
      <c r="P50" s="465"/>
      <c r="Q50" s="235"/>
    </row>
    <row r="51" spans="1:17" s="207" customFormat="1" ht="12.75">
      <c r="A51" s="438"/>
      <c r="B51" s="598" t="s">
        <v>394</v>
      </c>
      <c r="C51" s="427">
        <v>1</v>
      </c>
      <c r="D51" s="427"/>
      <c r="E51" s="428"/>
      <c r="F51" s="429"/>
      <c r="G51" s="210"/>
      <c r="H51" s="210"/>
      <c r="I51" s="210"/>
      <c r="J51" s="210"/>
      <c r="K51" s="210"/>
      <c r="L51" s="210"/>
      <c r="M51" s="210"/>
      <c r="N51" s="232"/>
      <c r="O51" s="357"/>
      <c r="P51" s="465"/>
      <c r="Q51" s="235"/>
    </row>
    <row r="52" spans="1:17" s="207" customFormat="1" ht="13.5" thickBot="1">
      <c r="A52" s="438"/>
      <c r="B52" s="598" t="s">
        <v>393</v>
      </c>
      <c r="C52" s="427">
        <v>1</v>
      </c>
      <c r="D52" s="427"/>
      <c r="E52" s="428"/>
      <c r="F52" s="429"/>
      <c r="G52" s="210"/>
      <c r="H52" s="210"/>
      <c r="I52" s="210"/>
      <c r="J52" s="210"/>
      <c r="K52" s="210"/>
      <c r="L52" s="210"/>
      <c r="M52" s="210"/>
      <c r="N52" s="232"/>
      <c r="O52" s="158"/>
      <c r="P52" s="465"/>
      <c r="Q52" s="235"/>
    </row>
    <row r="53" spans="1:17" ht="25.5" customHeight="1">
      <c r="A53" s="79" t="s">
        <v>80</v>
      </c>
      <c r="B53" s="80" t="s">
        <v>81</v>
      </c>
      <c r="C53" s="248">
        <v>33</v>
      </c>
      <c r="D53" s="248">
        <v>33</v>
      </c>
      <c r="E53" s="81">
        <f>+D53/C53*100</f>
        <v>100</v>
      </c>
      <c r="F53" s="82">
        <v>100</v>
      </c>
      <c r="G53" s="167">
        <f>SUM(G54)</f>
        <v>0</v>
      </c>
      <c r="H53" s="167">
        <f aca="true" t="shared" si="5" ref="H53:M53">SUM(H54)</f>
        <v>0</v>
      </c>
      <c r="I53" s="167">
        <f t="shared" si="5"/>
        <v>0</v>
      </c>
      <c r="J53" s="167">
        <f t="shared" si="5"/>
        <v>0</v>
      </c>
      <c r="K53" s="167">
        <f t="shared" si="5"/>
        <v>0</v>
      </c>
      <c r="L53" s="167">
        <f t="shared" si="5"/>
        <v>0</v>
      </c>
      <c r="M53" s="167">
        <f t="shared" si="5"/>
        <v>0</v>
      </c>
      <c r="N53" s="167">
        <v>0</v>
      </c>
      <c r="O53" s="139">
        <f>SUM(O54)</f>
        <v>0</v>
      </c>
      <c r="P53" s="85"/>
      <c r="Q53" s="86"/>
    </row>
    <row r="54" spans="1:17" ht="64.5" thickBot="1">
      <c r="A54" s="99"/>
      <c r="B54" s="100" t="s">
        <v>221</v>
      </c>
      <c r="C54" s="250">
        <v>33</v>
      </c>
      <c r="D54" s="250"/>
      <c r="E54" s="313"/>
      <c r="F54" s="314"/>
      <c r="G54" s="315"/>
      <c r="H54" s="315"/>
      <c r="I54" s="315"/>
      <c r="J54" s="315"/>
      <c r="K54" s="315"/>
      <c r="L54" s="315"/>
      <c r="M54" s="315"/>
      <c r="N54" s="315"/>
      <c r="O54" s="316"/>
      <c r="P54" s="317" t="s">
        <v>219</v>
      </c>
      <c r="Q54" s="105"/>
    </row>
    <row r="55" spans="1:17" ht="24.75" customHeight="1" thickBot="1">
      <c r="A55" s="32"/>
      <c r="B55" s="43" t="s">
        <v>21</v>
      </c>
      <c r="C55" s="44"/>
      <c r="D55" s="44"/>
      <c r="E55" s="45"/>
      <c r="F55" s="46"/>
      <c r="G55" s="200">
        <f aca="true" t="shared" si="6" ref="G55:O55">+G22+G29+G32+G39+G47+G53</f>
        <v>60646</v>
      </c>
      <c r="H55" s="200">
        <f t="shared" si="6"/>
        <v>0</v>
      </c>
      <c r="I55" s="200">
        <f t="shared" si="6"/>
        <v>0</v>
      </c>
      <c r="J55" s="200">
        <f t="shared" si="6"/>
        <v>0</v>
      </c>
      <c r="K55" s="200">
        <f t="shared" si="6"/>
        <v>0</v>
      </c>
      <c r="L55" s="200">
        <f t="shared" si="6"/>
        <v>0</v>
      </c>
      <c r="M55" s="200">
        <f t="shared" si="6"/>
        <v>0</v>
      </c>
      <c r="N55" s="200">
        <f t="shared" si="6"/>
        <v>68509</v>
      </c>
      <c r="O55" s="200">
        <f t="shared" si="6"/>
        <v>37646</v>
      </c>
      <c r="P55" s="46"/>
      <c r="Q55" s="47"/>
    </row>
    <row r="57" ht="12.75"/>
  </sheetData>
  <sheetProtection/>
  <mergeCells count="24">
    <mergeCell ref="P41:P46"/>
    <mergeCell ref="Q41:Q46"/>
    <mergeCell ref="P24:P28"/>
    <mergeCell ref="P30:P31"/>
    <mergeCell ref="Q30:Q31"/>
    <mergeCell ref="P34:P38"/>
    <mergeCell ref="Q34:Q38"/>
    <mergeCell ref="Q24:Q28"/>
    <mergeCell ref="A19:F20"/>
    <mergeCell ref="G19:O19"/>
    <mergeCell ref="P19:P21"/>
    <mergeCell ref="Q19:Q21"/>
    <mergeCell ref="A11:F11"/>
    <mergeCell ref="A12:F12"/>
    <mergeCell ref="G15:O15"/>
    <mergeCell ref="P15:Q15"/>
    <mergeCell ref="G16:O17"/>
    <mergeCell ref="P16:Q17"/>
    <mergeCell ref="A4:Q4"/>
    <mergeCell ref="A5:Q5"/>
    <mergeCell ref="E6:K6"/>
    <mergeCell ref="P6:Q6"/>
    <mergeCell ref="A10:F10"/>
    <mergeCell ref="L10:M10"/>
  </mergeCells>
  <printOptions horizontalCentered="1" verticalCentered="1"/>
  <pageMargins left="1.1811023622047245" right="0.1968503937007874" top="0.1968503937007874" bottom="0.1968503937007874" header="0" footer="0"/>
  <pageSetup horizontalDpi="600" verticalDpi="600" orientation="landscape" paperSize="9" scale="49" r:id="rId2"/>
  <ignoredErrors>
    <ignoredError sqref="O5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V45"/>
  <sheetViews>
    <sheetView view="pageBreakPreview" zoomScale="70" zoomScaleNormal="70" zoomScaleSheetLayoutView="70" zoomScalePageLayoutView="0" workbookViewId="0" topLeftCell="A31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2.57421875" style="2" customWidth="1"/>
    <col min="8" max="8" width="13.140625" style="2" customWidth="1"/>
    <col min="9" max="9" width="9.57421875" style="2" customWidth="1"/>
    <col min="10" max="10" width="11.421875" style="2" customWidth="1"/>
    <col min="11" max="12" width="9.57421875" style="2" customWidth="1"/>
    <col min="13" max="13" width="10.28125" style="2" bestFit="1" customWidth="1"/>
    <col min="14" max="14" width="15.140625" style="2" customWidth="1"/>
    <col min="15" max="15" width="12.2812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243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52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83</v>
      </c>
      <c r="B16" s="12"/>
      <c r="C16" s="13"/>
      <c r="D16" s="13"/>
      <c r="E16" s="12"/>
      <c r="F16" s="14"/>
      <c r="G16" s="676" t="s">
        <v>222</v>
      </c>
      <c r="H16" s="677"/>
      <c r="I16" s="677"/>
      <c r="J16" s="677"/>
      <c r="K16" s="677"/>
      <c r="L16" s="677"/>
      <c r="M16" s="677"/>
      <c r="N16" s="677"/>
      <c r="O16" s="678"/>
      <c r="P16" s="676" t="s">
        <v>414</v>
      </c>
      <c r="Q16" s="678"/>
    </row>
    <row r="17" spans="1:17" ht="13.5" thickBot="1">
      <c r="A17" s="15" t="s">
        <v>244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322" t="s">
        <v>17</v>
      </c>
      <c r="C21" s="273" t="s">
        <v>54</v>
      </c>
      <c r="D21" s="273" t="s">
        <v>55</v>
      </c>
      <c r="E21" s="27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160" t="s">
        <v>31</v>
      </c>
      <c r="P21" s="658"/>
      <c r="Q21" s="661"/>
    </row>
    <row r="22" spans="1:17" ht="27.75" customHeight="1" thickBot="1">
      <c r="A22" s="79" t="s">
        <v>35</v>
      </c>
      <c r="B22" s="80" t="s">
        <v>85</v>
      </c>
      <c r="C22" s="164">
        <v>5</v>
      </c>
      <c r="D22" s="164">
        <v>5</v>
      </c>
      <c r="E22" s="165">
        <f>+D22/C22*100</f>
        <v>100</v>
      </c>
      <c r="F22" s="213"/>
      <c r="G22" s="167">
        <f>G23</f>
        <v>30000</v>
      </c>
      <c r="H22" s="167">
        <f aca="true" t="shared" si="0" ref="H22:M22">SUM(H23:H23)</f>
        <v>0</v>
      </c>
      <c r="I22" s="167">
        <f t="shared" si="0"/>
        <v>0</v>
      </c>
      <c r="J22" s="167">
        <f t="shared" si="0"/>
        <v>0</v>
      </c>
      <c r="K22" s="167">
        <f t="shared" si="0"/>
        <v>0</v>
      </c>
      <c r="L22" s="167">
        <f t="shared" si="0"/>
        <v>0</v>
      </c>
      <c r="M22" s="167">
        <f t="shared" si="0"/>
        <v>7000</v>
      </c>
      <c r="N22" s="168">
        <f>SUM(G22:M22)</f>
        <v>37000</v>
      </c>
      <c r="O22" s="123">
        <v>0</v>
      </c>
      <c r="P22" s="464"/>
      <c r="Q22" s="86"/>
    </row>
    <row r="23" spans="1:17" ht="27.75" customHeight="1" thickBot="1">
      <c r="A23" s="432"/>
      <c r="B23" s="646" t="s">
        <v>85</v>
      </c>
      <c r="C23" s="619"/>
      <c r="D23" s="619"/>
      <c r="E23" s="363"/>
      <c r="F23" s="620"/>
      <c r="G23" s="209">
        <v>30000</v>
      </c>
      <c r="H23" s="209">
        <v>0</v>
      </c>
      <c r="I23" s="209"/>
      <c r="J23" s="209">
        <v>0</v>
      </c>
      <c r="K23" s="209"/>
      <c r="L23" s="209"/>
      <c r="M23" s="209">
        <v>7000</v>
      </c>
      <c r="N23" s="615"/>
      <c r="O23" s="466"/>
      <c r="P23" s="616"/>
      <c r="Q23" s="617"/>
    </row>
    <row r="24" spans="1:17" ht="25.5">
      <c r="A24" s="79" t="s">
        <v>39</v>
      </c>
      <c r="B24" s="80" t="s">
        <v>84</v>
      </c>
      <c r="C24" s="164">
        <v>6</v>
      </c>
      <c r="D24" s="164">
        <v>6</v>
      </c>
      <c r="E24" s="165">
        <f>+D24/C24*100</f>
        <v>100</v>
      </c>
      <c r="F24" s="213"/>
      <c r="G24" s="167">
        <f>SUM(G25:G31)</f>
        <v>34000</v>
      </c>
      <c r="H24" s="167">
        <f aca="true" t="shared" si="1" ref="H24:M24">SUM(H25:H31)</f>
        <v>0</v>
      </c>
      <c r="I24" s="167">
        <f t="shared" si="1"/>
        <v>0</v>
      </c>
      <c r="J24" s="167">
        <f t="shared" si="1"/>
        <v>0</v>
      </c>
      <c r="K24" s="167">
        <f t="shared" si="1"/>
        <v>0</v>
      </c>
      <c r="L24" s="167">
        <f t="shared" si="1"/>
        <v>0</v>
      </c>
      <c r="M24" s="167">
        <f t="shared" si="1"/>
        <v>0</v>
      </c>
      <c r="N24" s="123">
        <f>SUM(F24:L24)</f>
        <v>34000</v>
      </c>
      <c r="O24" s="123">
        <v>0</v>
      </c>
      <c r="P24" s="464"/>
      <c r="Q24" s="86"/>
    </row>
    <row r="25" spans="1:17" ht="12.75">
      <c r="A25" s="432"/>
      <c r="B25" s="323"/>
      <c r="C25" s="324"/>
      <c r="D25" s="324"/>
      <c r="E25" s="230"/>
      <c r="F25" s="231"/>
      <c r="G25" s="210">
        <v>34000</v>
      </c>
      <c r="H25" s="210">
        <v>0</v>
      </c>
      <c r="I25" s="210"/>
      <c r="J25" s="210"/>
      <c r="K25" s="210"/>
      <c r="L25" s="210"/>
      <c r="M25" s="210"/>
      <c r="N25" s="232"/>
      <c r="O25" s="155"/>
      <c r="P25" s="699" t="s">
        <v>219</v>
      </c>
      <c r="Q25" s="671"/>
    </row>
    <row r="26" spans="1:17" ht="12.75">
      <c r="A26" s="432"/>
      <c r="B26" s="208" t="s">
        <v>403</v>
      </c>
      <c r="C26" s="324"/>
      <c r="D26" s="324"/>
      <c r="E26" s="230"/>
      <c r="F26" s="231"/>
      <c r="G26" s="210"/>
      <c r="H26" s="210"/>
      <c r="I26" s="210"/>
      <c r="J26" s="210"/>
      <c r="K26" s="210"/>
      <c r="L26" s="210"/>
      <c r="M26" s="210"/>
      <c r="N26" s="232"/>
      <c r="O26" s="155"/>
      <c r="P26" s="716"/>
      <c r="Q26" s="672"/>
    </row>
    <row r="27" spans="1:17" ht="12.75">
      <c r="A27" s="432"/>
      <c r="B27" s="208" t="s">
        <v>402</v>
      </c>
      <c r="C27" s="324"/>
      <c r="D27" s="324"/>
      <c r="E27" s="230"/>
      <c r="F27" s="231"/>
      <c r="G27" s="210"/>
      <c r="H27" s="210"/>
      <c r="I27" s="210"/>
      <c r="J27" s="210"/>
      <c r="K27" s="210"/>
      <c r="L27" s="210"/>
      <c r="M27" s="210"/>
      <c r="N27" s="232"/>
      <c r="O27" s="155"/>
      <c r="P27" s="716"/>
      <c r="Q27" s="672"/>
    </row>
    <row r="28" spans="1:17" ht="12.75">
      <c r="A28" s="432"/>
      <c r="B28" s="208" t="s">
        <v>404</v>
      </c>
      <c r="C28" s="324"/>
      <c r="D28" s="324"/>
      <c r="E28" s="230"/>
      <c r="F28" s="231"/>
      <c r="G28" s="210"/>
      <c r="H28" s="210"/>
      <c r="I28" s="210"/>
      <c r="J28" s="210"/>
      <c r="K28" s="210"/>
      <c r="L28" s="210"/>
      <c r="M28" s="210"/>
      <c r="N28" s="232"/>
      <c r="O28" s="155"/>
      <c r="P28" s="716"/>
      <c r="Q28" s="672"/>
    </row>
    <row r="29" spans="1:17" ht="12.75">
      <c r="A29" s="432"/>
      <c r="B29" s="323" t="s">
        <v>309</v>
      </c>
      <c r="C29" s="324"/>
      <c r="D29" s="324"/>
      <c r="E29" s="230"/>
      <c r="F29" s="231"/>
      <c r="G29" s="210"/>
      <c r="H29" s="210"/>
      <c r="I29" s="210"/>
      <c r="J29" s="210"/>
      <c r="K29" s="210"/>
      <c r="L29" s="210"/>
      <c r="M29" s="210"/>
      <c r="N29" s="232"/>
      <c r="O29" s="155"/>
      <c r="P29" s="716"/>
      <c r="Q29" s="672"/>
    </row>
    <row r="30" spans="1:17" ht="12.75">
      <c r="A30" s="432"/>
      <c r="B30" s="323" t="s">
        <v>329</v>
      </c>
      <c r="C30" s="324"/>
      <c r="D30" s="324"/>
      <c r="E30" s="230"/>
      <c r="F30" s="231"/>
      <c r="G30" s="210"/>
      <c r="H30" s="210"/>
      <c r="I30" s="210"/>
      <c r="J30" s="210"/>
      <c r="K30" s="210"/>
      <c r="L30" s="210"/>
      <c r="M30" s="210"/>
      <c r="N30" s="232"/>
      <c r="O30" s="155"/>
      <c r="P30" s="716"/>
      <c r="Q30" s="672"/>
    </row>
    <row r="31" spans="1:17" ht="13.5" thickBot="1">
      <c r="A31" s="432"/>
      <c r="B31" s="323" t="s">
        <v>338</v>
      </c>
      <c r="C31" s="324"/>
      <c r="D31" s="324"/>
      <c r="E31" s="230"/>
      <c r="F31" s="231"/>
      <c r="G31" s="210"/>
      <c r="H31" s="210"/>
      <c r="I31" s="210"/>
      <c r="J31" s="210"/>
      <c r="K31" s="210"/>
      <c r="L31" s="210"/>
      <c r="M31" s="210"/>
      <c r="N31" s="232"/>
      <c r="O31" s="495"/>
      <c r="P31" s="716"/>
      <c r="Q31" s="672"/>
    </row>
    <row r="32" spans="1:22" ht="25.5">
      <c r="A32" s="236" t="s">
        <v>41</v>
      </c>
      <c r="B32" s="246" t="s">
        <v>86</v>
      </c>
      <c r="C32" s="241">
        <v>5</v>
      </c>
      <c r="D32" s="241">
        <v>5</v>
      </c>
      <c r="E32" s="241">
        <f>+D32/C32*100</f>
        <v>100</v>
      </c>
      <c r="F32" s="243">
        <v>100</v>
      </c>
      <c r="G32" s="241">
        <f>SUM(G33:G38)</f>
        <v>5000</v>
      </c>
      <c r="H32" s="241">
        <v>0</v>
      </c>
      <c r="I32" s="241">
        <f>SUM(I33:I38)</f>
        <v>0</v>
      </c>
      <c r="J32" s="241">
        <f>SUM(J33:J38)</f>
        <v>0</v>
      </c>
      <c r="K32" s="241">
        <f>SUM(K33:K38)</f>
        <v>0</v>
      </c>
      <c r="L32" s="241">
        <f>SUM(L33:L38)</f>
        <v>0</v>
      </c>
      <c r="M32" s="241">
        <f>SUM(M33:M38)</f>
        <v>0</v>
      </c>
      <c r="N32" s="241">
        <f>SUM(G32:M32)</f>
        <v>5000</v>
      </c>
      <c r="O32" s="241">
        <f>SUM(G32:M32)</f>
        <v>5000</v>
      </c>
      <c r="P32" s="464"/>
      <c r="Q32" s="86"/>
      <c r="R32" s="20"/>
      <c r="S32" s="20"/>
      <c r="T32" s="20"/>
      <c r="U32" s="20"/>
      <c r="V32" s="20"/>
    </row>
    <row r="33" spans="1:22" ht="12.75">
      <c r="A33" s="366"/>
      <c r="B33" s="602"/>
      <c r="C33" s="370"/>
      <c r="D33" s="370"/>
      <c r="E33" s="370"/>
      <c r="F33" s="626"/>
      <c r="G33" s="369">
        <v>5000</v>
      </c>
      <c r="H33" s="369">
        <v>0</v>
      </c>
      <c r="I33" s="369"/>
      <c r="J33" s="369"/>
      <c r="K33" s="369"/>
      <c r="L33" s="369"/>
      <c r="M33" s="369"/>
      <c r="N33" s="369">
        <f>N32</f>
        <v>5000</v>
      </c>
      <c r="O33" s="369"/>
      <c r="P33" s="616"/>
      <c r="Q33" s="617"/>
      <c r="R33" s="20"/>
      <c r="S33" s="20"/>
      <c r="T33" s="20"/>
      <c r="U33" s="20"/>
      <c r="V33" s="20"/>
    </row>
    <row r="34" spans="1:22" ht="12.75">
      <c r="A34" s="294"/>
      <c r="B34" s="346" t="s">
        <v>323</v>
      </c>
      <c r="C34" s="297"/>
      <c r="D34" s="297"/>
      <c r="E34" s="342"/>
      <c r="F34" s="262"/>
      <c r="G34" s="297"/>
      <c r="H34" s="297"/>
      <c r="I34" s="297"/>
      <c r="J34" s="297"/>
      <c r="K34" s="297"/>
      <c r="L34" s="297"/>
      <c r="M34" s="297"/>
      <c r="N34" s="297"/>
      <c r="O34" s="297"/>
      <c r="P34" s="699" t="s">
        <v>219</v>
      </c>
      <c r="Q34" s="671"/>
      <c r="R34" s="20"/>
      <c r="S34" s="20"/>
      <c r="T34" s="20"/>
      <c r="U34" s="20"/>
      <c r="V34" s="20"/>
    </row>
    <row r="35" spans="1:22" ht="12.75" customHeight="1">
      <c r="A35" s="294"/>
      <c r="B35" s="305" t="s">
        <v>407</v>
      </c>
      <c r="C35" s="297"/>
      <c r="D35" s="297"/>
      <c r="E35" s="342"/>
      <c r="F35" s="262"/>
      <c r="G35" s="297"/>
      <c r="H35" s="297"/>
      <c r="I35" s="297"/>
      <c r="J35" s="297"/>
      <c r="K35" s="297"/>
      <c r="L35" s="297"/>
      <c r="M35" s="297"/>
      <c r="N35" s="297"/>
      <c r="O35" s="297"/>
      <c r="P35" s="700"/>
      <c r="Q35" s="672"/>
      <c r="R35" s="20"/>
      <c r="S35" s="20"/>
      <c r="T35" s="20"/>
      <c r="U35" s="20"/>
      <c r="V35" s="20"/>
    </row>
    <row r="36" spans="1:22" ht="12.75">
      <c r="A36" s="294"/>
      <c r="B36" s="305" t="s">
        <v>408</v>
      </c>
      <c r="C36" s="297"/>
      <c r="D36" s="297"/>
      <c r="E36" s="342"/>
      <c r="F36" s="262"/>
      <c r="G36" s="297"/>
      <c r="H36" s="297"/>
      <c r="I36" s="297"/>
      <c r="J36" s="297"/>
      <c r="K36" s="297"/>
      <c r="L36" s="297"/>
      <c r="M36" s="297"/>
      <c r="N36" s="297"/>
      <c r="O36" s="297"/>
      <c r="P36" s="700"/>
      <c r="Q36" s="672"/>
      <c r="R36" s="20"/>
      <c r="S36" s="20"/>
      <c r="T36" s="20"/>
      <c r="U36" s="20"/>
      <c r="V36" s="20"/>
    </row>
    <row r="37" spans="1:22" ht="12.75">
      <c r="A37" s="294"/>
      <c r="B37" s="305" t="s">
        <v>406</v>
      </c>
      <c r="C37" s="297"/>
      <c r="D37" s="297"/>
      <c r="E37" s="342"/>
      <c r="F37" s="262"/>
      <c r="G37" s="297"/>
      <c r="H37" s="297"/>
      <c r="I37" s="297"/>
      <c r="J37" s="297"/>
      <c r="K37" s="297"/>
      <c r="L37" s="297"/>
      <c r="M37" s="297"/>
      <c r="N37" s="297"/>
      <c r="O37" s="297"/>
      <c r="P37" s="700"/>
      <c r="Q37" s="672"/>
      <c r="R37" s="20"/>
      <c r="S37" s="20"/>
      <c r="T37" s="20"/>
      <c r="U37" s="20"/>
      <c r="V37" s="20"/>
    </row>
    <row r="38" spans="1:22" ht="13.5" thickBot="1">
      <c r="A38" s="625"/>
      <c r="B38" s="596" t="s">
        <v>405</v>
      </c>
      <c r="C38" s="242"/>
      <c r="D38" s="242"/>
      <c r="E38" s="242"/>
      <c r="F38" s="244"/>
      <c r="G38" s="242"/>
      <c r="H38" s="242"/>
      <c r="I38" s="242"/>
      <c r="J38" s="242"/>
      <c r="K38" s="242"/>
      <c r="L38" s="242"/>
      <c r="M38" s="242"/>
      <c r="N38" s="242"/>
      <c r="O38" s="242"/>
      <c r="P38" s="719"/>
      <c r="Q38" s="685"/>
      <c r="R38" s="20"/>
      <c r="S38" s="20"/>
      <c r="T38" s="20"/>
      <c r="U38" s="20"/>
      <c r="V38" s="20"/>
    </row>
    <row r="39" spans="1:17" ht="25.5" customHeight="1">
      <c r="A39" s="621" t="s">
        <v>43</v>
      </c>
      <c r="B39" s="622" t="s">
        <v>87</v>
      </c>
      <c r="C39" s="623">
        <v>2</v>
      </c>
      <c r="D39" s="623">
        <v>2</v>
      </c>
      <c r="E39" s="623">
        <f>+D39/C39*100</f>
        <v>100</v>
      </c>
      <c r="F39" s="624"/>
      <c r="G39" s="623">
        <f>SUM(G40:G41)</f>
        <v>10143</v>
      </c>
      <c r="H39" s="623">
        <f aca="true" t="shared" si="2" ref="H39:M39">SUM(H40:H41)</f>
        <v>0</v>
      </c>
      <c r="I39" s="623">
        <f t="shared" si="2"/>
        <v>0</v>
      </c>
      <c r="J39" s="623">
        <f t="shared" si="2"/>
        <v>0</v>
      </c>
      <c r="K39" s="623">
        <f t="shared" si="2"/>
        <v>0</v>
      </c>
      <c r="L39" s="623">
        <f t="shared" si="2"/>
        <v>0</v>
      </c>
      <c r="M39" s="623">
        <f t="shared" si="2"/>
        <v>0</v>
      </c>
      <c r="N39" s="623">
        <f>SUM(G39:M39)</f>
        <v>10143</v>
      </c>
      <c r="O39" s="466">
        <v>0</v>
      </c>
      <c r="P39" s="478"/>
      <c r="Q39" s="56"/>
    </row>
    <row r="40" spans="1:17" s="207" customFormat="1" ht="25.5" customHeight="1">
      <c r="A40" s="385"/>
      <c r="B40" s="387" t="s">
        <v>301</v>
      </c>
      <c r="C40" s="389"/>
      <c r="D40" s="389"/>
      <c r="E40" s="389"/>
      <c r="F40" s="514"/>
      <c r="G40" s="389">
        <v>5000</v>
      </c>
      <c r="H40" s="389"/>
      <c r="I40" s="389"/>
      <c r="J40" s="389"/>
      <c r="K40" s="389"/>
      <c r="L40" s="389"/>
      <c r="M40" s="389"/>
      <c r="N40" s="389">
        <f>N39</f>
        <v>10143</v>
      </c>
      <c r="O40" s="155"/>
      <c r="P40" s="717" t="s">
        <v>219</v>
      </c>
      <c r="Q40" s="684"/>
    </row>
    <row r="41" spans="1:17" s="207" customFormat="1" ht="25.5" customHeight="1" thickBot="1">
      <c r="A41" s="621">
        <v>5</v>
      </c>
      <c r="B41" s="622" t="s">
        <v>448</v>
      </c>
      <c r="C41" s="623">
        <v>2</v>
      </c>
      <c r="D41" s="623">
        <v>2</v>
      </c>
      <c r="E41" s="623">
        <f>+D41/C41*100</f>
        <v>100</v>
      </c>
      <c r="F41" s="624"/>
      <c r="G41" s="623">
        <f>SUM(G42:G43)</f>
        <v>5143</v>
      </c>
      <c r="H41" s="623">
        <f aca="true" t="shared" si="3" ref="H41:M41">SUM(H42:H43)</f>
        <v>0</v>
      </c>
      <c r="I41" s="623">
        <f t="shared" si="3"/>
        <v>0</v>
      </c>
      <c r="J41" s="623">
        <f t="shared" si="3"/>
        <v>0</v>
      </c>
      <c r="K41" s="623">
        <f t="shared" si="3"/>
        <v>0</v>
      </c>
      <c r="L41" s="623">
        <f t="shared" si="3"/>
        <v>0</v>
      </c>
      <c r="M41" s="623">
        <f t="shared" si="3"/>
        <v>0</v>
      </c>
      <c r="N41" s="623">
        <f>SUM(G41:M41)</f>
        <v>5143</v>
      </c>
      <c r="O41" s="466">
        <v>0</v>
      </c>
      <c r="P41" s="718"/>
      <c r="Q41" s="685"/>
    </row>
    <row r="42" spans="1:17" ht="12.75">
      <c r="A42" s="385"/>
      <c r="B42" s="551" t="s">
        <v>449</v>
      </c>
      <c r="C42" s="389"/>
      <c r="D42" s="389"/>
      <c r="E42" s="389"/>
      <c r="F42" s="514"/>
      <c r="G42" s="389">
        <v>5143</v>
      </c>
      <c r="H42" s="389"/>
      <c r="I42" s="389"/>
      <c r="J42" s="389"/>
      <c r="K42" s="389"/>
      <c r="L42" s="389"/>
      <c r="M42" s="389"/>
      <c r="N42" s="389">
        <f>N41</f>
        <v>5143</v>
      </c>
      <c r="O42" s="155"/>
      <c r="P42" s="53"/>
      <c r="Q42" s="54"/>
    </row>
    <row r="43" spans="1:17" ht="12.75">
      <c r="A43" s="37"/>
      <c r="B43" s="38"/>
      <c r="C43" s="121"/>
      <c r="D43" s="121"/>
      <c r="E43" s="122"/>
      <c r="F43" s="195"/>
      <c r="G43" s="124"/>
      <c r="H43" s="124"/>
      <c r="I43" s="124"/>
      <c r="J43" s="124"/>
      <c r="K43" s="124"/>
      <c r="L43" s="124"/>
      <c r="M43" s="124"/>
      <c r="N43" s="124"/>
      <c r="O43" s="125"/>
      <c r="P43" s="60"/>
      <c r="Q43" s="61"/>
    </row>
    <row r="44" spans="1:17" ht="13.5" thickBot="1">
      <c r="A44" s="39"/>
      <c r="B44" s="40"/>
      <c r="C44" s="153"/>
      <c r="D44" s="153"/>
      <c r="E44" s="154"/>
      <c r="F44" s="258"/>
      <c r="G44" s="156"/>
      <c r="H44" s="156"/>
      <c r="I44" s="156"/>
      <c r="J44" s="156"/>
      <c r="K44" s="156"/>
      <c r="L44" s="156"/>
      <c r="M44" s="156"/>
      <c r="N44" s="156"/>
      <c r="O44" s="157"/>
      <c r="P44" s="58"/>
      <c r="Q44" s="59"/>
    </row>
    <row r="45" spans="1:17" ht="24.75" customHeight="1" thickBot="1">
      <c r="A45" s="32"/>
      <c r="B45" s="43" t="s">
        <v>21</v>
      </c>
      <c r="C45" s="197"/>
      <c r="D45" s="197"/>
      <c r="E45" s="198"/>
      <c r="F45" s="199"/>
      <c r="G45" s="200">
        <f aca="true" t="shared" si="4" ref="G45:O45">+G22+G24+G32+G39</f>
        <v>79143</v>
      </c>
      <c r="H45" s="200">
        <f t="shared" si="4"/>
        <v>0</v>
      </c>
      <c r="I45" s="200">
        <f t="shared" si="4"/>
        <v>0</v>
      </c>
      <c r="J45" s="200">
        <f t="shared" si="4"/>
        <v>0</v>
      </c>
      <c r="K45" s="200">
        <f t="shared" si="4"/>
        <v>0</v>
      </c>
      <c r="L45" s="200">
        <f t="shared" si="4"/>
        <v>0</v>
      </c>
      <c r="M45" s="200">
        <f t="shared" si="4"/>
        <v>7000</v>
      </c>
      <c r="N45" s="200">
        <f t="shared" si="4"/>
        <v>86143</v>
      </c>
      <c r="O45" s="200">
        <f t="shared" si="4"/>
        <v>5000</v>
      </c>
      <c r="P45" s="46"/>
      <c r="Q45" s="47"/>
    </row>
    <row r="48" ht="12.75"/>
    <row r="49" ht="12.75"/>
  </sheetData>
  <sheetProtection/>
  <mergeCells count="22">
    <mergeCell ref="P25:P31"/>
    <mergeCell ref="Q25:Q31"/>
    <mergeCell ref="P40:P41"/>
    <mergeCell ref="Q40:Q41"/>
    <mergeCell ref="P34:P38"/>
    <mergeCell ref="Q34:Q38"/>
    <mergeCell ref="A10:F10"/>
    <mergeCell ref="L10:M10"/>
    <mergeCell ref="A11:F11"/>
    <mergeCell ref="A12:F12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  <mergeCell ref="G16:O17"/>
    <mergeCell ref="P16:Q17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Q35"/>
  <sheetViews>
    <sheetView view="pageBreakPreview" zoomScale="75" zoomScaleNormal="70" zoomScaleSheetLayoutView="75" zoomScalePageLayoutView="0" workbookViewId="0" topLeftCell="A23">
      <selection activeCell="A13" sqref="A13"/>
    </sheetView>
  </sheetViews>
  <sheetFormatPr defaultColWidth="11.421875" defaultRowHeight="12.75"/>
  <cols>
    <col min="1" max="1" width="6.00390625" style="207" customWidth="1"/>
    <col min="2" max="2" width="64.28125" style="207" customWidth="1"/>
    <col min="3" max="3" width="14.8515625" style="400" customWidth="1"/>
    <col min="4" max="4" width="13.7109375" style="400" customWidth="1"/>
    <col min="5" max="5" width="14.28125" style="207" customWidth="1"/>
    <col min="6" max="6" width="14.7109375" style="401" customWidth="1"/>
    <col min="7" max="7" width="12.00390625" style="207" customWidth="1"/>
    <col min="8" max="8" width="11.140625" style="207" customWidth="1"/>
    <col min="9" max="12" width="9.57421875" style="207" customWidth="1"/>
    <col min="13" max="13" width="12.57421875" style="207" customWidth="1"/>
    <col min="14" max="14" width="15.140625" style="207" customWidth="1"/>
    <col min="15" max="15" width="12.57421875" style="207" customWidth="1"/>
    <col min="16" max="16" width="19.8515625" style="207" customWidth="1"/>
    <col min="17" max="17" width="24.8515625" style="207" customWidth="1"/>
    <col min="18" max="16384" width="11.421875" style="207" customWidth="1"/>
  </cols>
  <sheetData>
    <row r="4" spans="1:17" ht="15.75">
      <c r="A4" s="720" t="s">
        <v>33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</row>
    <row r="5" spans="1:17" ht="15.75">
      <c r="A5" s="720" t="s">
        <v>12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</row>
    <row r="6" spans="1:17" ht="15.75">
      <c r="A6" s="397"/>
      <c r="B6" s="397"/>
      <c r="C6" s="398"/>
      <c r="D6" s="398"/>
      <c r="E6" s="688" t="s">
        <v>466</v>
      </c>
      <c r="F6" s="688"/>
      <c r="G6" s="688"/>
      <c r="H6" s="688"/>
      <c r="I6" s="688"/>
      <c r="J6" s="688"/>
      <c r="K6" s="688"/>
      <c r="L6" s="397"/>
      <c r="M6" s="397"/>
      <c r="N6" s="397"/>
      <c r="O6" s="397"/>
      <c r="P6" s="721"/>
      <c r="Q6" s="721"/>
    </row>
    <row r="9" s="397" customFormat="1" ht="15"/>
    <row r="10" spans="1:17" ht="12.75">
      <c r="A10" s="739" t="s">
        <v>24</v>
      </c>
      <c r="B10" s="739"/>
      <c r="C10" s="739"/>
      <c r="D10" s="739"/>
      <c r="E10" s="739"/>
      <c r="F10" s="739"/>
      <c r="L10" s="739"/>
      <c r="M10" s="739"/>
      <c r="N10" s="399" t="s">
        <v>13</v>
      </c>
      <c r="P10" s="399"/>
      <c r="Q10" s="399"/>
    </row>
    <row r="11" spans="1:17" ht="12.75">
      <c r="A11" s="739" t="s">
        <v>51</v>
      </c>
      <c r="B11" s="739"/>
      <c r="C11" s="739"/>
      <c r="D11" s="739"/>
      <c r="E11" s="739"/>
      <c r="F11" s="739"/>
      <c r="L11" s="399"/>
      <c r="M11" s="399"/>
      <c r="N11" s="399" t="s">
        <v>245</v>
      </c>
      <c r="P11" s="399"/>
      <c r="Q11" s="399"/>
    </row>
    <row r="12" spans="1:17" ht="12.75">
      <c r="A12" s="739" t="s">
        <v>25</v>
      </c>
      <c r="B12" s="739"/>
      <c r="C12" s="739"/>
      <c r="D12" s="739"/>
      <c r="E12" s="739"/>
      <c r="F12" s="739"/>
      <c r="L12" s="399"/>
      <c r="M12" s="399"/>
      <c r="N12" s="399" t="s">
        <v>436</v>
      </c>
      <c r="O12" s="2"/>
      <c r="P12" s="4"/>
      <c r="Q12" s="399"/>
    </row>
    <row r="13" spans="1:17" ht="12.75">
      <c r="A13" s="1" t="s">
        <v>471</v>
      </c>
      <c r="B13" s="1"/>
      <c r="L13" s="1"/>
      <c r="M13" s="1"/>
      <c r="N13" s="1" t="s">
        <v>437</v>
      </c>
      <c r="O13" s="2"/>
      <c r="P13" s="5"/>
      <c r="Q13" s="1"/>
    </row>
    <row r="14" ht="13.5" thickBot="1"/>
    <row r="15" spans="1:17" ht="12.75">
      <c r="A15" s="402" t="s">
        <v>88</v>
      </c>
      <c r="B15" s="403"/>
      <c r="C15" s="404"/>
      <c r="D15" s="404"/>
      <c r="E15" s="403"/>
      <c r="F15" s="405"/>
      <c r="G15" s="736" t="s">
        <v>53</v>
      </c>
      <c r="H15" s="737"/>
      <c r="I15" s="737"/>
      <c r="J15" s="737"/>
      <c r="K15" s="737"/>
      <c r="L15" s="737"/>
      <c r="M15" s="737"/>
      <c r="N15" s="737"/>
      <c r="O15" s="738"/>
      <c r="P15" s="736" t="s">
        <v>23</v>
      </c>
      <c r="Q15" s="738"/>
    </row>
    <row r="16" spans="1:17" ht="12.75">
      <c r="A16" s="406" t="s">
        <v>89</v>
      </c>
      <c r="B16" s="407"/>
      <c r="C16" s="408"/>
      <c r="D16" s="408"/>
      <c r="E16" s="407"/>
      <c r="F16" s="409"/>
      <c r="G16" s="676" t="s">
        <v>90</v>
      </c>
      <c r="H16" s="740"/>
      <c r="I16" s="740"/>
      <c r="J16" s="740"/>
      <c r="K16" s="740"/>
      <c r="L16" s="740"/>
      <c r="M16" s="740"/>
      <c r="N16" s="740"/>
      <c r="O16" s="741"/>
      <c r="P16" s="676" t="s">
        <v>415</v>
      </c>
      <c r="Q16" s="741"/>
    </row>
    <row r="17" spans="1:17" ht="13.5" thickBot="1">
      <c r="A17" s="410" t="s">
        <v>246</v>
      </c>
      <c r="B17" s="411"/>
      <c r="C17" s="412"/>
      <c r="D17" s="412"/>
      <c r="E17" s="411"/>
      <c r="F17" s="413"/>
      <c r="G17" s="742"/>
      <c r="H17" s="743"/>
      <c r="I17" s="743"/>
      <c r="J17" s="743"/>
      <c r="K17" s="743"/>
      <c r="L17" s="743"/>
      <c r="M17" s="743"/>
      <c r="N17" s="743"/>
      <c r="O17" s="744"/>
      <c r="P17" s="742"/>
      <c r="Q17" s="744"/>
    </row>
    <row r="18" ht="13.5" thickBot="1">
      <c r="A18" s="415"/>
    </row>
    <row r="19" spans="1:17" ht="13.5" thickBot="1">
      <c r="A19" s="722" t="s">
        <v>32</v>
      </c>
      <c r="B19" s="723"/>
      <c r="C19" s="723"/>
      <c r="D19" s="723"/>
      <c r="E19" s="723"/>
      <c r="F19" s="724"/>
      <c r="G19" s="728" t="s">
        <v>14</v>
      </c>
      <c r="H19" s="729"/>
      <c r="I19" s="729"/>
      <c r="J19" s="729"/>
      <c r="K19" s="729"/>
      <c r="L19" s="729"/>
      <c r="M19" s="729"/>
      <c r="N19" s="729"/>
      <c r="O19" s="729"/>
      <c r="P19" s="730" t="s">
        <v>49</v>
      </c>
      <c r="Q19" s="733" t="s">
        <v>15</v>
      </c>
    </row>
    <row r="20" spans="1:17" ht="13.5" thickBot="1">
      <c r="A20" s="725"/>
      <c r="B20" s="726"/>
      <c r="C20" s="726"/>
      <c r="D20" s="726"/>
      <c r="E20" s="726"/>
      <c r="F20" s="727"/>
      <c r="G20" s="416"/>
      <c r="H20" s="417"/>
      <c r="I20" s="417"/>
      <c r="J20" s="417"/>
      <c r="K20" s="418" t="s">
        <v>22</v>
      </c>
      <c r="L20" s="418"/>
      <c r="M20" s="417"/>
      <c r="N20" s="417"/>
      <c r="O20" s="417"/>
      <c r="P20" s="731"/>
      <c r="Q20" s="734"/>
    </row>
    <row r="21" spans="1:17" ht="120.75" customHeight="1" thickBot="1">
      <c r="A21" s="419" t="s">
        <v>16</v>
      </c>
      <c r="B21" s="420" t="s">
        <v>17</v>
      </c>
      <c r="C21" s="421" t="s">
        <v>54</v>
      </c>
      <c r="D21" s="422" t="s">
        <v>55</v>
      </c>
      <c r="E21" s="421" t="s">
        <v>56</v>
      </c>
      <c r="F21" s="423" t="s">
        <v>34</v>
      </c>
      <c r="G21" s="423" t="s">
        <v>18</v>
      </c>
      <c r="H21" s="424" t="s">
        <v>19</v>
      </c>
      <c r="I21" s="424" t="s">
        <v>47</v>
      </c>
      <c r="J21" s="424" t="s">
        <v>48</v>
      </c>
      <c r="K21" s="424" t="s">
        <v>28</v>
      </c>
      <c r="L21" s="424" t="s">
        <v>29</v>
      </c>
      <c r="M21" s="424" t="s">
        <v>20</v>
      </c>
      <c r="N21" s="424" t="s">
        <v>30</v>
      </c>
      <c r="O21" s="425" t="s">
        <v>31</v>
      </c>
      <c r="P21" s="732"/>
      <c r="Q21" s="735"/>
    </row>
    <row r="22" spans="1:17" ht="12.75">
      <c r="A22" s="79" t="s">
        <v>35</v>
      </c>
      <c r="B22" s="80" t="s">
        <v>91</v>
      </c>
      <c r="C22" s="164">
        <v>100000</v>
      </c>
      <c r="D22" s="164">
        <v>107000</v>
      </c>
      <c r="E22" s="165">
        <f>+D22/C22*100</f>
        <v>107</v>
      </c>
      <c r="F22" s="213">
        <v>100</v>
      </c>
      <c r="G22" s="167">
        <f>SUM(G23)</f>
        <v>0</v>
      </c>
      <c r="H22" s="167">
        <f aca="true" t="shared" si="0" ref="H22:M22">SUM(H23)</f>
        <v>0</v>
      </c>
      <c r="I22" s="167">
        <f t="shared" si="0"/>
        <v>0</v>
      </c>
      <c r="J22" s="167">
        <f t="shared" si="0"/>
        <v>0</v>
      </c>
      <c r="K22" s="167">
        <f t="shared" si="0"/>
        <v>0</v>
      </c>
      <c r="L22" s="167">
        <f t="shared" si="0"/>
        <v>0</v>
      </c>
      <c r="M22" s="167">
        <f t="shared" si="0"/>
        <v>0</v>
      </c>
      <c r="N22" s="167">
        <v>0</v>
      </c>
      <c r="O22" s="168">
        <f aca="true" t="shared" si="1" ref="O22:O31">SUM(G22:M22)</f>
        <v>0</v>
      </c>
      <c r="P22" s="85"/>
      <c r="Q22" s="86"/>
    </row>
    <row r="23" spans="1:17" ht="39" thickBot="1">
      <c r="A23" s="379" t="s">
        <v>36</v>
      </c>
      <c r="B23" s="323" t="s">
        <v>247</v>
      </c>
      <c r="C23" s="324"/>
      <c r="D23" s="324"/>
      <c r="E23" s="230"/>
      <c r="F23" s="231"/>
      <c r="G23" s="210">
        <v>0</v>
      </c>
      <c r="H23" s="210"/>
      <c r="I23" s="210"/>
      <c r="J23" s="210"/>
      <c r="K23" s="210"/>
      <c r="L23" s="210"/>
      <c r="M23" s="210"/>
      <c r="N23" s="210"/>
      <c r="O23" s="232">
        <f t="shared" si="1"/>
        <v>0</v>
      </c>
      <c r="P23" s="234" t="s">
        <v>248</v>
      </c>
      <c r="Q23" s="235"/>
    </row>
    <row r="24" spans="1:17" ht="25.5">
      <c r="A24" s="236" t="s">
        <v>39</v>
      </c>
      <c r="B24" s="246" t="s">
        <v>249</v>
      </c>
      <c r="C24" s="241">
        <v>1</v>
      </c>
      <c r="D24" s="241">
        <v>0</v>
      </c>
      <c r="E24" s="241">
        <f>+D24/C24*100</f>
        <v>0</v>
      </c>
      <c r="F24" s="243">
        <v>100</v>
      </c>
      <c r="G24" s="241">
        <f>SUM(G25:G27)</f>
        <v>0</v>
      </c>
      <c r="H24" s="241">
        <f aca="true" t="shared" si="2" ref="H24:M24">SUM(H25:H27)</f>
        <v>0</v>
      </c>
      <c r="I24" s="241">
        <f t="shared" si="2"/>
        <v>0</v>
      </c>
      <c r="J24" s="241">
        <f t="shared" si="2"/>
        <v>0</v>
      </c>
      <c r="K24" s="241">
        <f t="shared" si="2"/>
        <v>0</v>
      </c>
      <c r="L24" s="241">
        <f t="shared" si="2"/>
        <v>0</v>
      </c>
      <c r="M24" s="241">
        <f t="shared" si="2"/>
        <v>0</v>
      </c>
      <c r="N24" s="491">
        <v>0</v>
      </c>
      <c r="O24" s="123">
        <f t="shared" si="1"/>
        <v>0</v>
      </c>
      <c r="P24" s="239"/>
      <c r="Q24" s="396"/>
    </row>
    <row r="25" spans="1:17" ht="12.75">
      <c r="A25" s="294"/>
      <c r="B25" s="346"/>
      <c r="C25" s="297"/>
      <c r="D25" s="297"/>
      <c r="E25" s="297"/>
      <c r="F25" s="262"/>
      <c r="G25" s="297"/>
      <c r="H25" s="297"/>
      <c r="I25" s="297"/>
      <c r="J25" s="297"/>
      <c r="K25" s="297"/>
      <c r="L25" s="297"/>
      <c r="M25" s="297">
        <v>0</v>
      </c>
      <c r="N25" s="492"/>
      <c r="O25" s="155">
        <f t="shared" si="1"/>
        <v>0</v>
      </c>
      <c r="P25" s="712" t="s">
        <v>248</v>
      </c>
      <c r="Q25" s="703"/>
    </row>
    <row r="26" spans="1:17" ht="12.75">
      <c r="A26" s="294"/>
      <c r="B26" s="346"/>
      <c r="C26" s="297"/>
      <c r="D26" s="297"/>
      <c r="E26" s="297"/>
      <c r="F26" s="262"/>
      <c r="G26" s="297"/>
      <c r="H26" s="297"/>
      <c r="I26" s="297"/>
      <c r="J26" s="297"/>
      <c r="K26" s="297"/>
      <c r="L26" s="297"/>
      <c r="M26" s="297"/>
      <c r="N26" s="492"/>
      <c r="O26" s="155">
        <f t="shared" si="1"/>
        <v>0</v>
      </c>
      <c r="P26" s="716"/>
      <c r="Q26" s="672"/>
    </row>
    <row r="27" spans="1:17" ht="13.5" thickBot="1">
      <c r="A27" s="237" t="s">
        <v>40</v>
      </c>
      <c r="B27" s="247"/>
      <c r="C27" s="245"/>
      <c r="D27" s="245"/>
      <c r="E27" s="245"/>
      <c r="F27" s="257"/>
      <c r="G27" s="245"/>
      <c r="H27" s="245"/>
      <c r="I27" s="245"/>
      <c r="J27" s="245"/>
      <c r="K27" s="245"/>
      <c r="L27" s="245"/>
      <c r="M27" s="245"/>
      <c r="N27" s="493"/>
      <c r="O27" s="374">
        <f t="shared" si="1"/>
        <v>0</v>
      </c>
      <c r="P27" s="718"/>
      <c r="Q27" s="685"/>
    </row>
    <row r="28" spans="1:17" ht="12.75">
      <c r="A28" s="470" t="s">
        <v>41</v>
      </c>
      <c r="B28" s="36" t="s">
        <v>92</v>
      </c>
      <c r="C28" s="134">
        <v>1</v>
      </c>
      <c r="D28" s="134">
        <v>0</v>
      </c>
      <c r="E28" s="135">
        <f>+D28/C28*100</f>
        <v>0</v>
      </c>
      <c r="F28" s="193">
        <v>0</v>
      </c>
      <c r="G28" s="138">
        <f>SUM(G29)</f>
        <v>0</v>
      </c>
      <c r="H28" s="138">
        <f aca="true" t="shared" si="3" ref="H28:M28">SUM(H29)</f>
        <v>0</v>
      </c>
      <c r="I28" s="138">
        <f t="shared" si="3"/>
        <v>0</v>
      </c>
      <c r="J28" s="138">
        <f t="shared" si="3"/>
        <v>0</v>
      </c>
      <c r="K28" s="138">
        <f t="shared" si="3"/>
        <v>0</v>
      </c>
      <c r="L28" s="138">
        <f t="shared" si="3"/>
        <v>0</v>
      </c>
      <c r="M28" s="138">
        <f t="shared" si="3"/>
        <v>0</v>
      </c>
      <c r="N28" s="138">
        <v>0</v>
      </c>
      <c r="O28" s="139">
        <f t="shared" si="1"/>
        <v>0</v>
      </c>
      <c r="P28" s="55"/>
      <c r="Q28" s="56"/>
    </row>
    <row r="29" spans="1:17" ht="39" thickBot="1">
      <c r="A29" s="99" t="s">
        <v>42</v>
      </c>
      <c r="B29" s="100" t="s">
        <v>93</v>
      </c>
      <c r="C29" s="281">
        <v>1</v>
      </c>
      <c r="D29" s="281">
        <v>1</v>
      </c>
      <c r="E29" s="320"/>
      <c r="F29" s="321"/>
      <c r="G29" s="315"/>
      <c r="H29" s="315"/>
      <c r="I29" s="315"/>
      <c r="J29" s="315"/>
      <c r="K29" s="315"/>
      <c r="L29" s="315"/>
      <c r="M29" s="315"/>
      <c r="N29" s="315"/>
      <c r="O29" s="316">
        <f t="shared" si="1"/>
        <v>0</v>
      </c>
      <c r="P29" s="395" t="s">
        <v>248</v>
      </c>
      <c r="Q29" s="105"/>
    </row>
    <row r="30" spans="1:17" ht="12.75">
      <c r="A30" s="79" t="s">
        <v>43</v>
      </c>
      <c r="B30" s="319" t="s">
        <v>94</v>
      </c>
      <c r="C30" s="164">
        <v>1000</v>
      </c>
      <c r="D30" s="164">
        <v>0</v>
      </c>
      <c r="E30" s="165">
        <f>+D30/C30*100</f>
        <v>0</v>
      </c>
      <c r="F30" s="213">
        <v>100</v>
      </c>
      <c r="G30" s="167">
        <f>SUM(G31)</f>
        <v>0</v>
      </c>
      <c r="H30" s="167">
        <f aca="true" t="shared" si="4" ref="H30:M30">SUM(H31)</f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v>0</v>
      </c>
      <c r="O30" s="168">
        <f t="shared" si="1"/>
        <v>0</v>
      </c>
      <c r="P30" s="85"/>
      <c r="Q30" s="86"/>
    </row>
    <row r="31" spans="1:17" ht="39" thickBot="1">
      <c r="A31" s="360" t="s">
        <v>44</v>
      </c>
      <c r="B31" s="311" t="s">
        <v>95</v>
      </c>
      <c r="C31" s="188"/>
      <c r="D31" s="188"/>
      <c r="E31" s="189"/>
      <c r="F31" s="325"/>
      <c r="G31" s="190">
        <v>0</v>
      </c>
      <c r="H31" s="190"/>
      <c r="I31" s="190"/>
      <c r="J31" s="190"/>
      <c r="K31" s="190"/>
      <c r="L31" s="190"/>
      <c r="M31" s="190"/>
      <c r="N31" s="190"/>
      <c r="O31" s="191">
        <f t="shared" si="1"/>
        <v>0</v>
      </c>
      <c r="P31" s="395" t="s">
        <v>248</v>
      </c>
      <c r="Q31" s="192"/>
    </row>
    <row r="32" spans="1:17" ht="12.75">
      <c r="A32" s="426"/>
      <c r="B32" s="345"/>
      <c r="C32" s="341"/>
      <c r="D32" s="341"/>
      <c r="E32" s="344"/>
      <c r="F32" s="343"/>
      <c r="G32" s="341"/>
      <c r="H32" s="341"/>
      <c r="I32" s="341"/>
      <c r="J32" s="341"/>
      <c r="K32" s="341"/>
      <c r="L32" s="341"/>
      <c r="M32" s="341"/>
      <c r="N32" s="341"/>
      <c r="O32" s="341"/>
      <c r="P32" s="337"/>
      <c r="Q32" s="333"/>
    </row>
    <row r="33" spans="1:17" ht="12.75">
      <c r="A33" s="294"/>
      <c r="B33" s="346"/>
      <c r="C33" s="297"/>
      <c r="D33" s="297"/>
      <c r="E33" s="295"/>
      <c r="F33" s="260"/>
      <c r="G33" s="297"/>
      <c r="H33" s="297"/>
      <c r="I33" s="297"/>
      <c r="J33" s="297"/>
      <c r="K33" s="297"/>
      <c r="L33" s="297"/>
      <c r="M33" s="297"/>
      <c r="N33" s="297"/>
      <c r="O33" s="297"/>
      <c r="P33" s="338"/>
      <c r="Q33" s="334"/>
    </row>
    <row r="34" spans="1:17" ht="13.5" thickBot="1">
      <c r="A34" s="237"/>
      <c r="B34" s="247"/>
      <c r="C34" s="245"/>
      <c r="D34" s="245"/>
      <c r="E34" s="296"/>
      <c r="F34" s="261"/>
      <c r="G34" s="245"/>
      <c r="H34" s="245"/>
      <c r="I34" s="245"/>
      <c r="J34" s="245"/>
      <c r="K34" s="245"/>
      <c r="L34" s="245"/>
      <c r="M34" s="245"/>
      <c r="N34" s="245"/>
      <c r="O34" s="245"/>
      <c r="P34" s="340"/>
      <c r="Q34" s="336"/>
    </row>
    <row r="35" spans="1:17" ht="24.75" customHeight="1" thickBot="1">
      <c r="A35" s="414"/>
      <c r="B35" s="115" t="s">
        <v>21</v>
      </c>
      <c r="C35" s="326"/>
      <c r="D35" s="326"/>
      <c r="E35" s="327"/>
      <c r="F35" s="328"/>
      <c r="G35" s="329">
        <f aca="true" t="shared" si="5" ref="G35:N35">SUM(G22,G24,G28,G30)</f>
        <v>0</v>
      </c>
      <c r="H35" s="329">
        <f t="shared" si="5"/>
        <v>0</v>
      </c>
      <c r="I35" s="329">
        <f t="shared" si="5"/>
        <v>0</v>
      </c>
      <c r="J35" s="329">
        <f t="shared" si="5"/>
        <v>0</v>
      </c>
      <c r="K35" s="329">
        <f t="shared" si="5"/>
        <v>0</v>
      </c>
      <c r="L35" s="329">
        <f t="shared" si="5"/>
        <v>0</v>
      </c>
      <c r="M35" s="329">
        <f t="shared" si="5"/>
        <v>0</v>
      </c>
      <c r="N35" s="329">
        <f t="shared" si="5"/>
        <v>0</v>
      </c>
      <c r="O35" s="330">
        <f>SUM(G35:M35)</f>
        <v>0</v>
      </c>
      <c r="P35" s="331"/>
      <c r="Q35" s="332"/>
    </row>
    <row r="38" ht="12.75"/>
    <row r="39" ht="12.75"/>
  </sheetData>
  <sheetProtection/>
  <mergeCells count="18">
    <mergeCell ref="P25:P27"/>
    <mergeCell ref="Q25:Q27"/>
    <mergeCell ref="A10:F10"/>
    <mergeCell ref="L10:M10"/>
    <mergeCell ref="A11:F11"/>
    <mergeCell ref="A12:F12"/>
    <mergeCell ref="G16:O17"/>
    <mergeCell ref="P16:Q17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ignoredErrors>
    <ignoredError sqref="O23 O29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Q62"/>
  <sheetViews>
    <sheetView view="pageBreakPreview" zoomScale="70" zoomScaleNormal="70" zoomScaleSheetLayoutView="70" zoomScalePageLayoutView="0" workbookViewId="0" topLeftCell="A32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2.421875" style="3" customWidth="1"/>
    <col min="4" max="4" width="13.7109375" style="3" customWidth="1"/>
    <col min="5" max="5" width="14.28125" style="2" customWidth="1"/>
    <col min="6" max="6" width="14.7109375" style="6" customWidth="1"/>
    <col min="7" max="7" width="11.140625" style="2" customWidth="1"/>
    <col min="8" max="8" width="11.00390625" style="2" customWidth="1"/>
    <col min="9" max="9" width="12.8515625" style="2" customWidth="1"/>
    <col min="10" max="10" width="9.57421875" style="2" customWidth="1"/>
    <col min="11" max="11" width="22.57421875" style="2" bestFit="1" customWidth="1"/>
    <col min="12" max="12" width="9.57421875" style="2" customWidth="1"/>
    <col min="13" max="13" width="11.00390625" style="2" customWidth="1"/>
    <col min="14" max="14" width="15.140625" style="2" customWidth="1"/>
    <col min="15" max="15" width="12.42187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250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88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96</v>
      </c>
      <c r="B16" s="12"/>
      <c r="C16" s="13"/>
      <c r="D16" s="13"/>
      <c r="E16" s="12"/>
      <c r="F16" s="14"/>
      <c r="G16" s="676" t="s">
        <v>223</v>
      </c>
      <c r="H16" s="677"/>
      <c r="I16" s="677"/>
      <c r="J16" s="677"/>
      <c r="K16" s="677"/>
      <c r="L16" s="677"/>
      <c r="M16" s="677"/>
      <c r="N16" s="677"/>
      <c r="O16" s="678"/>
      <c r="P16" s="676" t="s">
        <v>416</v>
      </c>
      <c r="Q16" s="678"/>
    </row>
    <row r="17" spans="1:17" ht="13.5" thickBot="1">
      <c r="A17" s="410" t="s">
        <v>251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159" t="s">
        <v>16</v>
      </c>
      <c r="B21" s="274" t="s">
        <v>17</v>
      </c>
      <c r="C21" s="65" t="s">
        <v>54</v>
      </c>
      <c r="D21" s="65" t="s">
        <v>55</v>
      </c>
      <c r="E21" s="65" t="s">
        <v>56</v>
      </c>
      <c r="F21" s="114" t="s">
        <v>34</v>
      </c>
      <c r="G21" s="114" t="s">
        <v>18</v>
      </c>
      <c r="H21" s="116" t="s">
        <v>19</v>
      </c>
      <c r="I21" s="116" t="s">
        <v>47</v>
      </c>
      <c r="J21" s="116" t="s">
        <v>48</v>
      </c>
      <c r="K21" s="116" t="s">
        <v>28</v>
      </c>
      <c r="L21" s="116" t="s">
        <v>29</v>
      </c>
      <c r="M21" s="116" t="s">
        <v>20</v>
      </c>
      <c r="N21" s="116" t="s">
        <v>30</v>
      </c>
      <c r="O21" s="160" t="s">
        <v>31</v>
      </c>
      <c r="P21" s="657"/>
      <c r="Q21" s="660"/>
    </row>
    <row r="22" spans="1:17" ht="25.5" customHeight="1">
      <c r="A22" s="523" t="s">
        <v>35</v>
      </c>
      <c r="B22" s="522" t="s">
        <v>224</v>
      </c>
      <c r="C22" s="520">
        <v>200</v>
      </c>
      <c r="D22" s="520">
        <v>200</v>
      </c>
      <c r="E22" s="520">
        <f>+D22/C22*100</f>
        <v>100</v>
      </c>
      <c r="F22" s="521">
        <v>0</v>
      </c>
      <c r="G22" s="520">
        <f>SUM(G23:G26)</f>
        <v>0</v>
      </c>
      <c r="H22" s="520">
        <f aca="true" t="shared" si="0" ref="H22:M22">SUM(H23:H26)</f>
        <v>0</v>
      </c>
      <c r="I22" s="520">
        <f t="shared" si="0"/>
        <v>0</v>
      </c>
      <c r="J22" s="520">
        <f t="shared" si="0"/>
        <v>0</v>
      </c>
      <c r="K22" s="520">
        <f t="shared" si="0"/>
        <v>0</v>
      </c>
      <c r="L22" s="520">
        <f t="shared" si="0"/>
        <v>0</v>
      </c>
      <c r="M22" s="520">
        <f t="shared" si="0"/>
        <v>0</v>
      </c>
      <c r="N22" s="520">
        <v>0</v>
      </c>
      <c r="O22" s="520">
        <f aca="true" t="shared" si="1" ref="O22:O30">SUM(G22:M22)</f>
        <v>0</v>
      </c>
      <c r="P22" s="519"/>
      <c r="Q22" s="306"/>
    </row>
    <row r="23" spans="1:17" s="207" customFormat="1" ht="12.75">
      <c r="A23" s="385"/>
      <c r="B23" s="551" t="s">
        <v>409</v>
      </c>
      <c r="C23" s="389"/>
      <c r="D23" s="389"/>
      <c r="E23" s="389"/>
      <c r="F23" s="514"/>
      <c r="G23" s="389">
        <v>0</v>
      </c>
      <c r="H23" s="389">
        <v>0</v>
      </c>
      <c r="I23" s="389">
        <v>0</v>
      </c>
      <c r="J23" s="389"/>
      <c r="K23" s="389"/>
      <c r="L23" s="389"/>
      <c r="M23" s="389"/>
      <c r="N23" s="389"/>
      <c r="O23" s="389"/>
      <c r="P23" s="745" t="s">
        <v>248</v>
      </c>
      <c r="Q23" s="747"/>
    </row>
    <row r="24" spans="1:17" s="207" customFormat="1" ht="12.75">
      <c r="A24" s="385"/>
      <c r="B24" s="551" t="s">
        <v>410</v>
      </c>
      <c r="C24" s="389"/>
      <c r="D24" s="389"/>
      <c r="E24" s="389"/>
      <c r="F24" s="514"/>
      <c r="G24" s="389"/>
      <c r="H24" s="389"/>
      <c r="I24" s="389"/>
      <c r="J24" s="389"/>
      <c r="K24" s="389"/>
      <c r="L24" s="389"/>
      <c r="M24" s="389"/>
      <c r="N24" s="389"/>
      <c r="O24" s="389"/>
      <c r="P24" s="745"/>
      <c r="Q24" s="747"/>
    </row>
    <row r="25" spans="1:17" s="207" customFormat="1" ht="12.75">
      <c r="A25" s="385"/>
      <c r="B25" s="551" t="s">
        <v>411</v>
      </c>
      <c r="C25" s="389"/>
      <c r="D25" s="389"/>
      <c r="E25" s="389"/>
      <c r="F25" s="514"/>
      <c r="G25" s="389"/>
      <c r="H25" s="389"/>
      <c r="I25" s="389"/>
      <c r="J25" s="389"/>
      <c r="K25" s="389"/>
      <c r="L25" s="389"/>
      <c r="M25" s="389"/>
      <c r="N25" s="389"/>
      <c r="O25" s="389"/>
      <c r="P25" s="745"/>
      <c r="Q25" s="747"/>
    </row>
    <row r="26" spans="1:17" s="207" customFormat="1" ht="13.5" thickBot="1">
      <c r="A26" s="506"/>
      <c r="B26" s="508"/>
      <c r="C26" s="512"/>
      <c r="D26" s="512"/>
      <c r="E26" s="512"/>
      <c r="F26" s="515"/>
      <c r="G26" s="512"/>
      <c r="H26" s="512"/>
      <c r="I26" s="512"/>
      <c r="J26" s="512"/>
      <c r="K26" s="512"/>
      <c r="L26" s="512"/>
      <c r="M26" s="512"/>
      <c r="N26" s="512"/>
      <c r="O26" s="512"/>
      <c r="P26" s="746"/>
      <c r="Q26" s="748"/>
    </row>
    <row r="27" spans="1:17" ht="12.75">
      <c r="A27" s="470" t="s">
        <v>39</v>
      </c>
      <c r="B27" s="36" t="s">
        <v>97</v>
      </c>
      <c r="C27" s="134">
        <v>20400</v>
      </c>
      <c r="D27" s="134">
        <v>20592</v>
      </c>
      <c r="E27" s="135">
        <f>+D27/C27*100</f>
        <v>100.94117647058825</v>
      </c>
      <c r="F27" s="193">
        <v>100</v>
      </c>
      <c r="G27" s="138">
        <f>SUM(G28)</f>
        <v>0</v>
      </c>
      <c r="H27" s="138">
        <f aca="true" t="shared" si="2" ref="H27:M27">SUM(H28)</f>
        <v>0</v>
      </c>
      <c r="I27" s="138">
        <f t="shared" si="2"/>
        <v>0</v>
      </c>
      <c r="J27" s="138">
        <f t="shared" si="2"/>
        <v>0</v>
      </c>
      <c r="K27" s="138">
        <f t="shared" si="2"/>
        <v>0</v>
      </c>
      <c r="L27" s="138">
        <f t="shared" si="2"/>
        <v>0</v>
      </c>
      <c r="M27" s="138">
        <f t="shared" si="2"/>
        <v>0</v>
      </c>
      <c r="N27" s="138">
        <v>0</v>
      </c>
      <c r="O27" s="139">
        <f t="shared" si="1"/>
        <v>0</v>
      </c>
      <c r="P27" s="55"/>
      <c r="Q27" s="56"/>
    </row>
    <row r="28" spans="1:17" ht="39" thickBot="1">
      <c r="A28" s="379"/>
      <c r="B28" s="323" t="s">
        <v>347</v>
      </c>
      <c r="C28" s="324"/>
      <c r="D28" s="324"/>
      <c r="E28" s="230"/>
      <c r="F28" s="231"/>
      <c r="G28" s="210">
        <v>0</v>
      </c>
      <c r="H28" s="210"/>
      <c r="I28" s="210"/>
      <c r="J28" s="210"/>
      <c r="K28" s="210"/>
      <c r="L28" s="210"/>
      <c r="M28" s="210">
        <v>0</v>
      </c>
      <c r="N28" s="210"/>
      <c r="O28" s="206">
        <f t="shared" si="1"/>
        <v>0</v>
      </c>
      <c r="P28" s="92" t="s">
        <v>248</v>
      </c>
      <c r="Q28" s="105"/>
    </row>
    <row r="29" spans="1:17" ht="25.5" customHeight="1">
      <c r="A29" s="79" t="s">
        <v>41</v>
      </c>
      <c r="B29" s="80" t="s">
        <v>252</v>
      </c>
      <c r="C29" s="164">
        <v>500</v>
      </c>
      <c r="D29" s="164">
        <v>516</v>
      </c>
      <c r="E29" s="165">
        <f>+D29/C29*100</f>
        <v>103.2</v>
      </c>
      <c r="F29" s="213">
        <v>100</v>
      </c>
      <c r="G29" s="167">
        <f>SUM(G30)</f>
        <v>0</v>
      </c>
      <c r="H29" s="167">
        <f aca="true" t="shared" si="3" ref="H29:M29">SUM(H30)</f>
        <v>0</v>
      </c>
      <c r="I29" s="167">
        <f t="shared" si="3"/>
        <v>0</v>
      </c>
      <c r="J29" s="167">
        <f t="shared" si="3"/>
        <v>0</v>
      </c>
      <c r="K29" s="167">
        <f t="shared" si="3"/>
        <v>0</v>
      </c>
      <c r="L29" s="167">
        <f t="shared" si="3"/>
        <v>0</v>
      </c>
      <c r="M29" s="167">
        <f t="shared" si="3"/>
        <v>0</v>
      </c>
      <c r="N29" s="167">
        <v>0</v>
      </c>
      <c r="O29" s="168">
        <f t="shared" si="1"/>
        <v>0</v>
      </c>
      <c r="P29" s="85"/>
      <c r="Q29" s="86"/>
    </row>
    <row r="30" spans="1:17" ht="39" thickBot="1">
      <c r="A30" s="107" t="s">
        <v>42</v>
      </c>
      <c r="B30" s="108" t="s">
        <v>225</v>
      </c>
      <c r="C30" s="282"/>
      <c r="D30" s="282"/>
      <c r="E30" s="283"/>
      <c r="F30" s="284"/>
      <c r="G30" s="285">
        <v>0</v>
      </c>
      <c r="H30" s="285"/>
      <c r="I30" s="285"/>
      <c r="J30" s="285"/>
      <c r="K30" s="285"/>
      <c r="L30" s="285"/>
      <c r="M30" s="285"/>
      <c r="N30" s="285"/>
      <c r="O30" s="286">
        <f t="shared" si="1"/>
        <v>0</v>
      </c>
      <c r="P30" s="92" t="s">
        <v>248</v>
      </c>
      <c r="Q30" s="105"/>
    </row>
    <row r="31" spans="1:17" ht="13.5" thickBot="1">
      <c r="A31" s="35"/>
      <c r="B31" s="43" t="s">
        <v>21</v>
      </c>
      <c r="C31" s="197"/>
      <c r="D31" s="198"/>
      <c r="E31" s="199"/>
      <c r="F31" s="199"/>
      <c r="G31" s="200">
        <f>G29+G27+G22</f>
        <v>0</v>
      </c>
      <c r="H31" s="200">
        <f>+H16+H18+H20+H22+H24+H28</f>
        <v>0</v>
      </c>
      <c r="I31" s="200">
        <f>+I16+I18+I20+I22+I24+I29</f>
        <v>0</v>
      </c>
      <c r="J31" s="200">
        <f>+J16+J18+J20+J22+J24+J29</f>
        <v>0</v>
      </c>
      <c r="K31" s="200">
        <f>+K16+K18+K27+K22+K24+K29</f>
        <v>0</v>
      </c>
      <c r="L31" s="200">
        <f>+L16+L18+L20+L22+L24+L29</f>
        <v>0</v>
      </c>
      <c r="M31" s="200">
        <f>+M16+M18+M20+M22+M24+M29</f>
        <v>0</v>
      </c>
      <c r="N31" s="200">
        <f>+N16+N18+N20+N22+N24+N29</f>
        <v>0</v>
      </c>
      <c r="O31" s="200">
        <f>+O16+O18+O20+O22+O24+O29</f>
        <v>0</v>
      </c>
      <c r="P31" s="46"/>
      <c r="Q31" s="56"/>
    </row>
    <row r="32" spans="1:17" ht="12.75">
      <c r="A32" s="35"/>
      <c r="B32" s="308"/>
      <c r="C32" s="134"/>
      <c r="D32" s="134"/>
      <c r="E32" s="135"/>
      <c r="F32" s="193"/>
      <c r="G32" s="138"/>
      <c r="H32" s="138"/>
      <c r="I32" s="138"/>
      <c r="J32" s="138"/>
      <c r="K32" s="138"/>
      <c r="L32" s="138"/>
      <c r="M32" s="138"/>
      <c r="N32" s="138"/>
      <c r="O32" s="139"/>
      <c r="P32" s="55"/>
      <c r="Q32" s="56"/>
    </row>
    <row r="33" spans="1:17" ht="12.75">
      <c r="A33" s="35"/>
      <c r="B33" s="308"/>
      <c r="C33" s="134"/>
      <c r="D33" s="134"/>
      <c r="E33" s="135"/>
      <c r="F33" s="193"/>
      <c r="G33" s="138"/>
      <c r="H33" s="138"/>
      <c r="I33" s="138"/>
      <c r="J33" s="138"/>
      <c r="K33" s="138"/>
      <c r="L33" s="138"/>
      <c r="M33" s="138"/>
      <c r="N33" s="138"/>
      <c r="O33" s="139"/>
      <c r="P33" s="55"/>
      <c r="Q33" s="56"/>
    </row>
    <row r="34" spans="1:17" ht="12.75">
      <c r="A34" s="35"/>
      <c r="B34" s="308"/>
      <c r="C34" s="134"/>
      <c r="D34" s="134"/>
      <c r="E34" s="135"/>
      <c r="F34" s="193"/>
      <c r="G34" s="138"/>
      <c r="H34" s="138"/>
      <c r="I34" s="138"/>
      <c r="J34" s="138"/>
      <c r="K34" s="138"/>
      <c r="L34" s="138"/>
      <c r="M34" s="138"/>
      <c r="N34" s="138"/>
      <c r="O34" s="139"/>
      <c r="P34" s="55"/>
      <c r="Q34" s="56"/>
    </row>
    <row r="35" spans="1:17" ht="12.75">
      <c r="A35" s="35"/>
      <c r="B35" s="308"/>
      <c r="C35" s="134"/>
      <c r="D35" s="134"/>
      <c r="E35" s="135"/>
      <c r="F35" s="193"/>
      <c r="G35" s="138"/>
      <c r="H35" s="138"/>
      <c r="I35" s="138"/>
      <c r="J35" s="138"/>
      <c r="K35" s="138"/>
      <c r="L35" s="138"/>
      <c r="M35" s="138"/>
      <c r="N35" s="138"/>
      <c r="O35" s="139"/>
      <c r="P35" s="55"/>
      <c r="Q35" s="56"/>
    </row>
    <row r="36" spans="1:17" ht="12.75">
      <c r="A36" s="35"/>
      <c r="B36" s="308"/>
      <c r="C36" s="134"/>
      <c r="D36" s="134"/>
      <c r="E36" s="135"/>
      <c r="F36" s="193"/>
      <c r="G36" s="138"/>
      <c r="H36" s="138"/>
      <c r="I36" s="138"/>
      <c r="J36" s="138"/>
      <c r="K36" s="138"/>
      <c r="L36" s="138"/>
      <c r="M36" s="138"/>
      <c r="N36" s="138"/>
      <c r="O36" s="139"/>
      <c r="P36" s="55"/>
      <c r="Q36" s="56"/>
    </row>
    <row r="37" spans="1:17" ht="12.75">
      <c r="A37" s="35"/>
      <c r="B37" s="308"/>
      <c r="C37" s="134"/>
      <c r="D37" s="134"/>
      <c r="E37" s="135"/>
      <c r="F37" s="193"/>
      <c r="G37" s="138"/>
      <c r="H37" s="138"/>
      <c r="I37" s="138"/>
      <c r="J37" s="138"/>
      <c r="K37" s="138"/>
      <c r="L37" s="138"/>
      <c r="M37" s="138"/>
      <c r="N37" s="138"/>
      <c r="O37" s="139"/>
      <c r="P37" s="55"/>
      <c r="Q37" s="56"/>
    </row>
    <row r="38" spans="1:17" ht="12.75">
      <c r="A38" s="35"/>
      <c r="B38" s="308"/>
      <c r="C38" s="134"/>
      <c r="D38" s="134"/>
      <c r="E38" s="135"/>
      <c r="F38" s="193"/>
      <c r="G38" s="138"/>
      <c r="H38" s="138"/>
      <c r="I38" s="138"/>
      <c r="J38" s="138"/>
      <c r="K38" s="138"/>
      <c r="L38" s="138"/>
      <c r="M38" s="138"/>
      <c r="N38" s="138"/>
      <c r="O38" s="139"/>
      <c r="P38" s="55"/>
      <c r="Q38" s="56"/>
    </row>
    <row r="39" spans="1:17" ht="12.75">
      <c r="A39" s="35"/>
      <c r="B39" s="308"/>
      <c r="C39" s="134"/>
      <c r="D39" s="134"/>
      <c r="E39" s="135"/>
      <c r="F39" s="193"/>
      <c r="G39" s="138"/>
      <c r="H39" s="138"/>
      <c r="I39" s="138"/>
      <c r="J39" s="138"/>
      <c r="K39" s="138"/>
      <c r="L39" s="138"/>
      <c r="M39" s="138"/>
      <c r="N39" s="138"/>
      <c r="O39" s="139"/>
      <c r="P39" s="55"/>
      <c r="Q39" s="56"/>
    </row>
    <row r="40" spans="1:17" ht="12.75">
      <c r="A40" s="35"/>
      <c r="B40" s="308"/>
      <c r="C40" s="134"/>
      <c r="D40" s="134"/>
      <c r="E40" s="135"/>
      <c r="F40" s="193"/>
      <c r="G40" s="138"/>
      <c r="H40" s="138"/>
      <c r="I40" s="138"/>
      <c r="J40" s="138"/>
      <c r="K40" s="138"/>
      <c r="L40" s="138"/>
      <c r="M40" s="138"/>
      <c r="N40" s="138"/>
      <c r="O40" s="139"/>
      <c r="P40" s="55"/>
      <c r="Q40" s="56"/>
    </row>
    <row r="41" spans="1:17" ht="12.75">
      <c r="A41" s="35"/>
      <c r="B41" s="308"/>
      <c r="C41" s="134"/>
      <c r="D41" s="134"/>
      <c r="E41" s="135"/>
      <c r="F41" s="193"/>
      <c r="G41" s="138"/>
      <c r="H41" s="138"/>
      <c r="I41" s="138"/>
      <c r="J41" s="138"/>
      <c r="K41" s="138"/>
      <c r="L41" s="138"/>
      <c r="M41" s="138"/>
      <c r="N41" s="138"/>
      <c r="O41" s="139"/>
      <c r="P41" s="55"/>
      <c r="Q41" s="56"/>
    </row>
    <row r="42" spans="1:17" ht="12.75">
      <c r="A42" s="35"/>
      <c r="B42" s="308"/>
      <c r="C42" s="134"/>
      <c r="D42" s="134"/>
      <c r="E42" s="135"/>
      <c r="F42" s="193"/>
      <c r="G42" s="138"/>
      <c r="H42" s="138"/>
      <c r="I42" s="138"/>
      <c r="J42" s="138"/>
      <c r="K42" s="138"/>
      <c r="L42" s="138"/>
      <c r="M42" s="138"/>
      <c r="N42" s="138"/>
      <c r="O42" s="139"/>
      <c r="P42" s="55"/>
      <c r="Q42" s="56"/>
    </row>
    <row r="43" spans="1:17" ht="12.75">
      <c r="A43" s="35"/>
      <c r="B43" s="308"/>
      <c r="C43" s="134"/>
      <c r="D43" s="134"/>
      <c r="E43" s="135"/>
      <c r="F43" s="193"/>
      <c r="G43" s="138"/>
      <c r="H43" s="138"/>
      <c r="I43" s="138"/>
      <c r="J43" s="138"/>
      <c r="K43" s="138"/>
      <c r="L43" s="138"/>
      <c r="M43" s="138"/>
      <c r="N43" s="138"/>
      <c r="O43" s="139"/>
      <c r="P43" s="55"/>
      <c r="Q43" s="56"/>
    </row>
    <row r="44" spans="1:17" ht="12.75">
      <c r="A44" s="35"/>
      <c r="B44" s="308"/>
      <c r="C44" s="134"/>
      <c r="D44" s="134"/>
      <c r="E44" s="135"/>
      <c r="F44" s="193"/>
      <c r="G44" s="138"/>
      <c r="H44" s="138"/>
      <c r="I44" s="138"/>
      <c r="J44" s="138"/>
      <c r="K44" s="138"/>
      <c r="L44" s="138"/>
      <c r="M44" s="138"/>
      <c r="N44" s="138"/>
      <c r="O44" s="139"/>
      <c r="P44" s="55"/>
      <c r="Q44" s="56"/>
    </row>
    <row r="45" spans="1:17" ht="12.75">
      <c r="A45" s="35"/>
      <c r="B45" s="308"/>
      <c r="C45" s="134"/>
      <c r="D45" s="134"/>
      <c r="E45" s="135"/>
      <c r="F45" s="193"/>
      <c r="G45" s="138"/>
      <c r="H45" s="138"/>
      <c r="I45" s="138"/>
      <c r="J45" s="138"/>
      <c r="K45" s="138"/>
      <c r="L45" s="138"/>
      <c r="M45" s="138"/>
      <c r="N45" s="138"/>
      <c r="O45" s="139"/>
      <c r="P45" s="55"/>
      <c r="Q45" s="56"/>
    </row>
    <row r="46" spans="1:17" ht="12.75">
      <c r="A46" s="35"/>
      <c r="B46" s="308"/>
      <c r="C46" s="134"/>
      <c r="D46" s="134"/>
      <c r="E46" s="135"/>
      <c r="F46" s="193"/>
      <c r="G46" s="138"/>
      <c r="H46" s="138"/>
      <c r="I46" s="138"/>
      <c r="J46" s="138"/>
      <c r="K46" s="138"/>
      <c r="L46" s="138"/>
      <c r="M46" s="138"/>
      <c r="N46" s="138"/>
      <c r="O46" s="139"/>
      <c r="P46" s="55"/>
      <c r="Q46" s="56"/>
    </row>
    <row r="47" spans="1:17" ht="12.75">
      <c r="A47" s="35"/>
      <c r="B47" s="308"/>
      <c r="C47" s="134"/>
      <c r="D47" s="134"/>
      <c r="E47" s="135"/>
      <c r="F47" s="193"/>
      <c r="G47" s="138"/>
      <c r="H47" s="138"/>
      <c r="I47" s="138"/>
      <c r="J47" s="138"/>
      <c r="K47" s="138"/>
      <c r="L47" s="138"/>
      <c r="M47" s="138"/>
      <c r="N47" s="138"/>
      <c r="O47" s="139"/>
      <c r="P47" s="55"/>
      <c r="Q47" s="56"/>
    </row>
    <row r="48" spans="1:17" ht="12.75">
      <c r="A48" s="35"/>
      <c r="B48" s="308"/>
      <c r="C48" s="134"/>
      <c r="D48" s="134"/>
      <c r="E48" s="135"/>
      <c r="F48" s="193"/>
      <c r="G48" s="138"/>
      <c r="H48" s="138"/>
      <c r="I48" s="138"/>
      <c r="J48" s="138"/>
      <c r="K48" s="138"/>
      <c r="L48" s="138"/>
      <c r="M48" s="138"/>
      <c r="N48" s="138"/>
      <c r="O48" s="139"/>
      <c r="P48" s="55"/>
      <c r="Q48" s="56"/>
    </row>
    <row r="49" spans="1:17" ht="12.75">
      <c r="A49" s="35"/>
      <c r="B49" s="308"/>
      <c r="C49" s="134"/>
      <c r="D49" s="134"/>
      <c r="E49" s="135"/>
      <c r="F49" s="193"/>
      <c r="G49" s="138"/>
      <c r="H49" s="138"/>
      <c r="I49" s="138"/>
      <c r="J49" s="138"/>
      <c r="K49" s="138"/>
      <c r="L49" s="138"/>
      <c r="M49" s="138"/>
      <c r="N49" s="138"/>
      <c r="O49" s="139"/>
      <c r="P49" s="55"/>
      <c r="Q49" s="56"/>
    </row>
    <row r="50" spans="1:17" ht="12.75">
      <c r="A50" s="35"/>
      <c r="B50" s="308"/>
      <c r="C50" s="134"/>
      <c r="D50" s="134"/>
      <c r="E50" s="135"/>
      <c r="F50" s="193"/>
      <c r="G50" s="138"/>
      <c r="H50" s="138"/>
      <c r="I50" s="138"/>
      <c r="J50" s="138"/>
      <c r="K50" s="138"/>
      <c r="L50" s="138"/>
      <c r="M50" s="138"/>
      <c r="N50" s="138"/>
      <c r="O50" s="139"/>
      <c r="P50" s="55"/>
      <c r="Q50" s="56"/>
    </row>
    <row r="51" spans="1:17" ht="12.75">
      <c r="A51" s="35"/>
      <c r="B51" s="308"/>
      <c r="C51" s="134"/>
      <c r="D51" s="134"/>
      <c r="E51" s="135"/>
      <c r="F51" s="193"/>
      <c r="G51" s="138"/>
      <c r="H51" s="138"/>
      <c r="I51" s="138"/>
      <c r="J51" s="138"/>
      <c r="K51" s="138"/>
      <c r="L51" s="138"/>
      <c r="M51" s="138"/>
      <c r="N51" s="138"/>
      <c r="O51" s="139"/>
      <c r="P51" s="55"/>
      <c r="Q51" s="56"/>
    </row>
    <row r="52" spans="1:17" ht="12.75">
      <c r="A52" s="35"/>
      <c r="B52" s="308"/>
      <c r="C52" s="134"/>
      <c r="D52" s="134"/>
      <c r="E52" s="135"/>
      <c r="F52" s="193"/>
      <c r="G52" s="138"/>
      <c r="H52" s="138"/>
      <c r="I52" s="138"/>
      <c r="J52" s="138"/>
      <c r="K52" s="138"/>
      <c r="L52" s="138"/>
      <c r="M52" s="138"/>
      <c r="N52" s="138"/>
      <c r="O52" s="139"/>
      <c r="P52" s="55"/>
      <c r="Q52" s="56"/>
    </row>
    <row r="53" spans="1:17" ht="12.75">
      <c r="A53" s="35"/>
      <c r="B53" s="308"/>
      <c r="C53" s="134"/>
      <c r="D53" s="134"/>
      <c r="E53" s="135"/>
      <c r="F53" s="193"/>
      <c r="G53" s="138"/>
      <c r="H53" s="138"/>
      <c r="I53" s="138"/>
      <c r="J53" s="138"/>
      <c r="K53" s="138"/>
      <c r="L53" s="138"/>
      <c r="M53" s="138"/>
      <c r="N53" s="138"/>
      <c r="O53" s="139"/>
      <c r="P53" s="55"/>
      <c r="Q53" s="56"/>
    </row>
    <row r="54" spans="1:17" ht="12.75">
      <c r="A54" s="35"/>
      <c r="B54" s="308"/>
      <c r="C54" s="134"/>
      <c r="D54" s="134"/>
      <c r="E54" s="135"/>
      <c r="F54" s="193"/>
      <c r="G54" s="138"/>
      <c r="H54" s="138"/>
      <c r="I54" s="138"/>
      <c r="J54" s="138"/>
      <c r="K54" s="138"/>
      <c r="L54" s="138"/>
      <c r="M54" s="138"/>
      <c r="N54" s="138"/>
      <c r="O54" s="139"/>
      <c r="P54" s="55"/>
      <c r="Q54" s="56"/>
    </row>
    <row r="55" spans="1:17" ht="12.75">
      <c r="A55" s="35"/>
      <c r="B55" s="308"/>
      <c r="C55" s="134"/>
      <c r="D55" s="134"/>
      <c r="E55" s="135"/>
      <c r="F55" s="193"/>
      <c r="G55" s="138"/>
      <c r="H55" s="138"/>
      <c r="I55" s="138"/>
      <c r="J55" s="138"/>
      <c r="K55" s="138"/>
      <c r="L55" s="138"/>
      <c r="M55" s="138"/>
      <c r="N55" s="138"/>
      <c r="O55" s="139"/>
      <c r="P55" s="55"/>
      <c r="Q55" s="56"/>
    </row>
    <row r="56" spans="1:17" ht="12.75">
      <c r="A56" s="34"/>
      <c r="B56" s="40"/>
      <c r="C56" s="153"/>
      <c r="D56" s="153"/>
      <c r="E56" s="154"/>
      <c r="F56" s="258"/>
      <c r="G56" s="156"/>
      <c r="H56" s="156"/>
      <c r="I56" s="156"/>
      <c r="J56" s="156"/>
      <c r="K56" s="156"/>
      <c r="L56" s="156"/>
      <c r="M56" s="156"/>
      <c r="N56" s="156"/>
      <c r="O56" s="157"/>
      <c r="P56" s="58"/>
      <c r="Q56" s="59"/>
    </row>
    <row r="57" spans="1:17" ht="12.75">
      <c r="A57" s="37"/>
      <c r="B57" s="63"/>
      <c r="C57" s="121"/>
      <c r="D57" s="121"/>
      <c r="E57" s="122"/>
      <c r="F57" s="195"/>
      <c r="G57" s="124"/>
      <c r="H57" s="124"/>
      <c r="I57" s="124"/>
      <c r="J57" s="124"/>
      <c r="K57" s="124"/>
      <c r="L57" s="124"/>
      <c r="M57" s="124"/>
      <c r="N57" s="124"/>
      <c r="O57" s="125"/>
      <c r="P57" s="60"/>
      <c r="Q57" s="61"/>
    </row>
    <row r="58" spans="1:17" ht="12.75">
      <c r="A58" s="39"/>
      <c r="B58" s="40"/>
      <c r="C58" s="153"/>
      <c r="D58" s="153"/>
      <c r="E58" s="154"/>
      <c r="F58" s="258"/>
      <c r="G58" s="156"/>
      <c r="H58" s="156"/>
      <c r="I58" s="156"/>
      <c r="J58" s="156"/>
      <c r="K58" s="156"/>
      <c r="L58" s="156"/>
      <c r="M58" s="156"/>
      <c r="N58" s="156"/>
      <c r="O58" s="157"/>
      <c r="P58" s="58"/>
      <c r="Q58" s="59"/>
    </row>
    <row r="59" spans="1:17" ht="12.75">
      <c r="A59" s="37"/>
      <c r="B59" s="38"/>
      <c r="C59" s="121"/>
      <c r="D59" s="121"/>
      <c r="E59" s="122"/>
      <c r="F59" s="195"/>
      <c r="G59" s="124"/>
      <c r="H59" s="124"/>
      <c r="I59" s="124"/>
      <c r="J59" s="124"/>
      <c r="K59" s="124"/>
      <c r="L59" s="124"/>
      <c r="M59" s="124"/>
      <c r="N59" s="124"/>
      <c r="O59" s="125"/>
      <c r="P59" s="60"/>
      <c r="Q59" s="61"/>
    </row>
    <row r="60" spans="1:17" ht="12.75">
      <c r="A60" s="39"/>
      <c r="B60" s="40"/>
      <c r="C60" s="153"/>
      <c r="D60" s="153"/>
      <c r="E60" s="154"/>
      <c r="F60" s="258"/>
      <c r="G60" s="156"/>
      <c r="H60" s="156"/>
      <c r="I60" s="156"/>
      <c r="J60" s="156"/>
      <c r="K60" s="156"/>
      <c r="L60" s="156"/>
      <c r="M60" s="156"/>
      <c r="N60" s="156"/>
      <c r="O60" s="157"/>
      <c r="P60" s="58"/>
      <c r="Q60" s="59"/>
    </row>
    <row r="61" spans="1:17" ht="13.5" thickBot="1">
      <c r="A61" s="39"/>
      <c r="B61" s="40"/>
      <c r="C61" s="153"/>
      <c r="D61" s="153"/>
      <c r="E61" s="154"/>
      <c r="F61" s="258"/>
      <c r="G61" s="156"/>
      <c r="H61" s="156"/>
      <c r="I61" s="156"/>
      <c r="J61" s="156"/>
      <c r="K61" s="156"/>
      <c r="L61" s="156"/>
      <c r="M61" s="156"/>
      <c r="N61" s="156"/>
      <c r="O61" s="157"/>
      <c r="P61" s="58"/>
      <c r="Q61" s="59"/>
    </row>
    <row r="62" spans="1:17" ht="24.75" customHeight="1" thickBot="1">
      <c r="A62" s="32"/>
      <c r="B62" s="43" t="s">
        <v>21</v>
      </c>
      <c r="C62" s="197"/>
      <c r="D62" s="197"/>
      <c r="E62" s="198"/>
      <c r="F62" s="199"/>
      <c r="G62" s="200">
        <f>+G22+G27+G29</f>
        <v>0</v>
      </c>
      <c r="H62" s="200">
        <f aca="true" t="shared" si="4" ref="H62:O62">+H22+H27+H29</f>
        <v>0</v>
      </c>
      <c r="I62" s="200">
        <f t="shared" si="4"/>
        <v>0</v>
      </c>
      <c r="J62" s="200">
        <f t="shared" si="4"/>
        <v>0</v>
      </c>
      <c r="K62" s="200">
        <f t="shared" si="4"/>
        <v>0</v>
      </c>
      <c r="L62" s="200">
        <f t="shared" si="4"/>
        <v>0</v>
      </c>
      <c r="M62" s="200">
        <f t="shared" si="4"/>
        <v>0</v>
      </c>
      <c r="N62" s="200">
        <f t="shared" si="4"/>
        <v>0</v>
      </c>
      <c r="O62" s="200">
        <f t="shared" si="4"/>
        <v>0</v>
      </c>
      <c r="P62" s="46"/>
      <c r="Q62" s="47"/>
    </row>
    <row r="65" ht="12.75"/>
    <row r="66" ht="12.75"/>
  </sheetData>
  <sheetProtection/>
  <mergeCells count="18">
    <mergeCell ref="P23:P26"/>
    <mergeCell ref="Q23:Q26"/>
    <mergeCell ref="A10:F10"/>
    <mergeCell ref="L10:M10"/>
    <mergeCell ref="A11:F11"/>
    <mergeCell ref="A12:F12"/>
    <mergeCell ref="G16:O17"/>
    <mergeCell ref="P16:Q17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Q75"/>
  <sheetViews>
    <sheetView view="pageBreakPreview" zoomScale="70" zoomScaleSheetLayoutView="70" zoomScalePageLayoutView="0" workbookViewId="0" topLeftCell="A60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8" width="17.28125" style="2" bestFit="1" customWidth="1"/>
    <col min="9" max="12" width="9.57421875" style="2" customWidth="1"/>
    <col min="13" max="13" width="11.00390625" style="2" customWidth="1"/>
    <col min="14" max="14" width="15.140625" style="2" customWidth="1"/>
    <col min="15" max="15" width="15.421875" style="2" bestFit="1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253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88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98</v>
      </c>
      <c r="B16" s="12"/>
      <c r="C16" s="13"/>
      <c r="D16" s="13"/>
      <c r="E16" s="12"/>
      <c r="F16" s="14"/>
      <c r="G16" s="676" t="s">
        <v>99</v>
      </c>
      <c r="H16" s="677"/>
      <c r="I16" s="677"/>
      <c r="J16" s="677"/>
      <c r="K16" s="677"/>
      <c r="L16" s="677"/>
      <c r="M16" s="677"/>
      <c r="N16" s="677"/>
      <c r="O16" s="678"/>
      <c r="P16" s="676" t="s">
        <v>417</v>
      </c>
      <c r="Q16" s="678"/>
    </row>
    <row r="17" spans="1:17" ht="13.5" thickBot="1">
      <c r="A17" s="15" t="s">
        <v>254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159" t="s">
        <v>16</v>
      </c>
      <c r="B21" s="274" t="s">
        <v>17</v>
      </c>
      <c r="C21" s="65" t="s">
        <v>54</v>
      </c>
      <c r="D21" s="65" t="s">
        <v>55</v>
      </c>
      <c r="E21" s="65" t="s">
        <v>56</v>
      </c>
      <c r="F21" s="114" t="s">
        <v>34</v>
      </c>
      <c r="G21" s="114" t="s">
        <v>18</v>
      </c>
      <c r="H21" s="116" t="s">
        <v>19</v>
      </c>
      <c r="I21" s="116" t="s">
        <v>47</v>
      </c>
      <c r="J21" s="116" t="s">
        <v>48</v>
      </c>
      <c r="K21" s="116" t="s">
        <v>28</v>
      </c>
      <c r="L21" s="116" t="s">
        <v>29</v>
      </c>
      <c r="M21" s="116" t="s">
        <v>20</v>
      </c>
      <c r="N21" s="116" t="s">
        <v>30</v>
      </c>
      <c r="O21" s="160" t="s">
        <v>31</v>
      </c>
      <c r="P21" s="657"/>
      <c r="Q21" s="660"/>
    </row>
    <row r="22" spans="1:17" ht="25.5" customHeight="1">
      <c r="A22" s="236" t="s">
        <v>35</v>
      </c>
      <c r="B22" s="246" t="str">
        <f>B23</f>
        <v>MONTAJE, DOTACIÓN Y MANTENIMIENTO DE GRANJAS EXPERIMENTALES</v>
      </c>
      <c r="C22" s="241">
        <v>3</v>
      </c>
      <c r="D22" s="241">
        <v>3</v>
      </c>
      <c r="E22" s="241">
        <f>+D22/C22*100</f>
        <v>100</v>
      </c>
      <c r="F22" s="243">
        <v>100</v>
      </c>
      <c r="G22" s="241">
        <f>SUM(G23:G25)</f>
        <v>0</v>
      </c>
      <c r="H22" s="241">
        <f>H23</f>
        <v>8000</v>
      </c>
      <c r="I22" s="241">
        <f>SUM(I23:I25)</f>
        <v>0</v>
      </c>
      <c r="J22" s="241">
        <f>SUM(J23:J25)</f>
        <v>0</v>
      </c>
      <c r="K22" s="241">
        <f>SUM(K23:K25)</f>
        <v>0</v>
      </c>
      <c r="L22" s="241">
        <f>SUM(L23:L25)</f>
        <v>0</v>
      </c>
      <c r="M22" s="241">
        <f>SUM(M23:M25)</f>
        <v>0</v>
      </c>
      <c r="N22" s="241">
        <f>H22</f>
        <v>8000</v>
      </c>
      <c r="O22" s="241">
        <v>0</v>
      </c>
      <c r="P22" s="749" t="s">
        <v>248</v>
      </c>
      <c r="Q22" s="396"/>
    </row>
    <row r="23" spans="1:17" ht="25.5" customHeight="1" thickBot="1">
      <c r="A23" s="349"/>
      <c r="B23" s="639" t="s">
        <v>441</v>
      </c>
      <c r="C23" s="342"/>
      <c r="D23" s="342"/>
      <c r="E23" s="342"/>
      <c r="F23" s="259"/>
      <c r="G23" s="640"/>
      <c r="H23" s="640">
        <v>8000</v>
      </c>
      <c r="I23" s="342"/>
      <c r="J23" s="342"/>
      <c r="K23" s="342"/>
      <c r="L23" s="342"/>
      <c r="M23" s="342"/>
      <c r="N23" s="131">
        <f>N22</f>
        <v>8000</v>
      </c>
      <c r="O23" s="342"/>
      <c r="P23" s="692"/>
      <c r="Q23" s="708"/>
    </row>
    <row r="24" spans="1:17" ht="25.5" customHeight="1">
      <c r="A24" s="642">
        <v>2</v>
      </c>
      <c r="B24" s="246" t="str">
        <f>B25</f>
        <v>APOYO Y FOMENTO AL PROGRAMA , SOCIEDAD PROTECTPRA DE ANIMALES (MEJORAMIENTO Y CONTROL SANITARIO DE GANADERIA Y OTRAS ESPECIES)-PROTECCION Y SANIDAD ANIMAL</v>
      </c>
      <c r="C24" s="164">
        <v>0</v>
      </c>
      <c r="D24" s="165">
        <v>0</v>
      </c>
      <c r="E24" s="303">
        <v>0</v>
      </c>
      <c r="F24" s="355">
        <v>0</v>
      </c>
      <c r="G24" s="167">
        <f>SUM(G25)</f>
        <v>0</v>
      </c>
      <c r="H24" s="641">
        <f>H25</f>
        <v>7000</v>
      </c>
      <c r="I24" s="241">
        <f>SUM(I25:I27)</f>
        <v>0</v>
      </c>
      <c r="J24" s="241">
        <f>SUM(J25:J27)</f>
        <v>0</v>
      </c>
      <c r="K24" s="241">
        <f>SUM(K25:K27)</f>
        <v>0</v>
      </c>
      <c r="L24" s="241">
        <f>SUM(L25:L27)</f>
        <v>0</v>
      </c>
      <c r="M24" s="241">
        <f>SUM(M25:M27)</f>
        <v>0</v>
      </c>
      <c r="N24" s="241">
        <f>H24</f>
        <v>7000</v>
      </c>
      <c r="O24" s="241">
        <v>0</v>
      </c>
      <c r="P24" s="749" t="s">
        <v>248</v>
      </c>
      <c r="Q24" s="709"/>
    </row>
    <row r="25" spans="1:17" ht="45.75" customHeight="1" thickBot="1">
      <c r="A25" s="525"/>
      <c r="B25" s="639" t="s">
        <v>442</v>
      </c>
      <c r="C25" s="188">
        <v>0</v>
      </c>
      <c r="D25" s="189">
        <v>0</v>
      </c>
      <c r="E25" s="357">
        <f>E24</f>
        <v>0</v>
      </c>
      <c r="F25" s="526"/>
      <c r="G25" s="190">
        <v>0</v>
      </c>
      <c r="H25" s="640">
        <v>7000</v>
      </c>
      <c r="I25" s="364"/>
      <c r="J25" s="364"/>
      <c r="K25" s="364"/>
      <c r="L25" s="364"/>
      <c r="M25" s="364"/>
      <c r="N25" s="131">
        <f>N24</f>
        <v>7000</v>
      </c>
      <c r="O25" s="364"/>
      <c r="P25" s="692"/>
      <c r="Q25" s="710"/>
    </row>
    <row r="26" spans="1:17" ht="45.75" customHeight="1">
      <c r="A26" s="643">
        <v>3</v>
      </c>
      <c r="B26" s="246" t="str">
        <f>B27</f>
        <v>PROMOCIÓN DE ALIANZAS, ASOCIACIONES U OTRAS FORMAS ASOCIATIVAS DE PRODUCTORES</v>
      </c>
      <c r="C26" s="164">
        <v>0</v>
      </c>
      <c r="D26" s="165">
        <v>0</v>
      </c>
      <c r="E26" s="303">
        <v>0</v>
      </c>
      <c r="F26" s="355">
        <v>0</v>
      </c>
      <c r="G26" s="167">
        <f>SUM(G27)</f>
        <v>0</v>
      </c>
      <c r="H26" s="641">
        <f>H27</f>
        <v>14000</v>
      </c>
      <c r="I26" s="241">
        <f>SUM(I27:I29)</f>
        <v>0</v>
      </c>
      <c r="J26" s="241">
        <f>SUM(J27:J29)</f>
        <v>0</v>
      </c>
      <c r="K26" s="241">
        <f>SUM(K27:K29)</f>
        <v>0</v>
      </c>
      <c r="L26" s="241">
        <f>SUM(L27:L29)</f>
        <v>0</v>
      </c>
      <c r="M26" s="241">
        <f>SUM(M27:M29)</f>
        <v>0</v>
      </c>
      <c r="N26" s="241">
        <f>H26</f>
        <v>14000</v>
      </c>
      <c r="O26" s="241">
        <v>0</v>
      </c>
      <c r="P26" s="749" t="s">
        <v>248</v>
      </c>
      <c r="Q26" s="644"/>
    </row>
    <row r="27" spans="1:17" ht="26.25" thickBot="1">
      <c r="A27" s="35"/>
      <c r="B27" s="639" t="s">
        <v>443</v>
      </c>
      <c r="C27" s="188">
        <v>0</v>
      </c>
      <c r="D27" s="189">
        <v>0</v>
      </c>
      <c r="E27" s="357">
        <f>E26</f>
        <v>0</v>
      </c>
      <c r="F27" s="526"/>
      <c r="G27" s="190">
        <v>0</v>
      </c>
      <c r="H27" s="640">
        <v>14000</v>
      </c>
      <c r="I27" s="138"/>
      <c r="J27" s="138"/>
      <c r="K27" s="138"/>
      <c r="L27" s="138"/>
      <c r="M27" s="138"/>
      <c r="N27" s="131">
        <f>N26</f>
        <v>14000</v>
      </c>
      <c r="O27" s="139"/>
      <c r="P27" s="692"/>
      <c r="Q27" s="56"/>
    </row>
    <row r="28" spans="1:17" ht="25.5">
      <c r="A28" s="35">
        <v>4</v>
      </c>
      <c r="B28" s="246" t="str">
        <f>B29</f>
        <v>PROGRAMAS Y PROYECTOS DE ASISTENCIA TÉCNICA DIRECTA RURAL</v>
      </c>
      <c r="C28" s="164">
        <v>0</v>
      </c>
      <c r="D28" s="165">
        <v>0</v>
      </c>
      <c r="E28" s="303">
        <v>0</v>
      </c>
      <c r="F28" s="355">
        <v>0</v>
      </c>
      <c r="G28" s="167">
        <f>SUM(G29)</f>
        <v>0</v>
      </c>
      <c r="H28" s="641">
        <f>H29</f>
        <v>7000</v>
      </c>
      <c r="I28" s="241">
        <f>SUM(I29:I31)</f>
        <v>0</v>
      </c>
      <c r="J28" s="241">
        <f>SUM(J29:J31)</f>
        <v>0</v>
      </c>
      <c r="K28" s="241">
        <f>SUM(K29:K31)</f>
        <v>0</v>
      </c>
      <c r="L28" s="241">
        <f>SUM(L29:L31)</f>
        <v>0</v>
      </c>
      <c r="M28" s="241">
        <f>SUM(M29:M31)</f>
        <v>0</v>
      </c>
      <c r="N28" s="241">
        <f>H28</f>
        <v>7000</v>
      </c>
      <c r="O28" s="241">
        <v>0</v>
      </c>
      <c r="P28" s="749" t="s">
        <v>248</v>
      </c>
      <c r="Q28" s="56"/>
    </row>
    <row r="29" spans="1:17" ht="14.25" thickBot="1">
      <c r="A29" s="37"/>
      <c r="B29" s="639" t="s">
        <v>444</v>
      </c>
      <c r="C29" s="188">
        <v>0</v>
      </c>
      <c r="D29" s="189">
        <v>0</v>
      </c>
      <c r="E29" s="357">
        <f>E28</f>
        <v>0</v>
      </c>
      <c r="F29" s="526"/>
      <c r="G29" s="190">
        <v>0</v>
      </c>
      <c r="H29" s="640">
        <v>7000</v>
      </c>
      <c r="I29" s="124"/>
      <c r="J29" s="124"/>
      <c r="K29" s="124"/>
      <c r="L29" s="124"/>
      <c r="M29" s="124"/>
      <c r="N29" s="131">
        <f>N28</f>
        <v>7000</v>
      </c>
      <c r="O29" s="125"/>
      <c r="P29" s="692"/>
      <c r="Q29" s="61"/>
    </row>
    <row r="30" spans="1:17" ht="25.5">
      <c r="A30" s="37">
        <v>5</v>
      </c>
      <c r="B30" s="246" t="str">
        <f>B31</f>
        <v>PAGO DEL PERSONAL TÉCNICO VINCULADO A LA PRESTACIÓN DEL SERVICIO DE ASISTENCIA TÉCNICA DIRECTA RURAL</v>
      </c>
      <c r="C30" s="164">
        <v>0</v>
      </c>
      <c r="D30" s="165">
        <v>0</v>
      </c>
      <c r="E30" s="303">
        <v>0</v>
      </c>
      <c r="F30" s="355">
        <v>0</v>
      </c>
      <c r="G30" s="167">
        <f>SUM(G31)</f>
        <v>0</v>
      </c>
      <c r="H30" s="641">
        <f>H31</f>
        <v>18426</v>
      </c>
      <c r="I30" s="124"/>
      <c r="J30" s="124"/>
      <c r="K30" s="124"/>
      <c r="L30" s="124"/>
      <c r="M30" s="124"/>
      <c r="N30" s="241">
        <f>H30</f>
        <v>18426</v>
      </c>
      <c r="O30" s="241">
        <v>0</v>
      </c>
      <c r="P30" s="749" t="s">
        <v>248</v>
      </c>
      <c r="Q30" s="61"/>
    </row>
    <row r="31" spans="1:17" ht="26.25" thickBot="1">
      <c r="A31" s="37"/>
      <c r="B31" s="639" t="s">
        <v>445</v>
      </c>
      <c r="C31" s="188">
        <v>0</v>
      </c>
      <c r="D31" s="189">
        <v>0</v>
      </c>
      <c r="E31" s="357">
        <f>E30</f>
        <v>0</v>
      </c>
      <c r="F31" s="526"/>
      <c r="G31" s="190">
        <v>0</v>
      </c>
      <c r="H31" s="640">
        <v>18426</v>
      </c>
      <c r="I31" s="124"/>
      <c r="J31" s="124"/>
      <c r="K31" s="124"/>
      <c r="L31" s="124"/>
      <c r="M31" s="124"/>
      <c r="N31" s="131">
        <f>N30</f>
        <v>18426</v>
      </c>
      <c r="O31" s="125"/>
      <c r="P31" s="692"/>
      <c r="Q31" s="61"/>
    </row>
    <row r="32" spans="1:17" ht="25.5">
      <c r="A32" s="37">
        <v>6</v>
      </c>
      <c r="B32" s="246" t="str">
        <f>B33</f>
        <v>CONTRATOS CELEBRADOS CON  ENTIDADES PRESTADORAS DEL SERVICIO DE ASISTENCIA TÉCNICA DIRECTA RURAL</v>
      </c>
      <c r="C32" s="164">
        <v>0</v>
      </c>
      <c r="D32" s="165">
        <v>0</v>
      </c>
      <c r="E32" s="303">
        <v>0</v>
      </c>
      <c r="F32" s="355">
        <v>0</v>
      </c>
      <c r="G32" s="167">
        <f>SUM(G33)</f>
        <v>0</v>
      </c>
      <c r="H32" s="640">
        <f>H33</f>
        <v>0</v>
      </c>
      <c r="I32" s="241">
        <f>SUM(I33:I35)</f>
        <v>0</v>
      </c>
      <c r="J32" s="241">
        <f>SUM(J33:J35)</f>
        <v>0</v>
      </c>
      <c r="K32" s="241">
        <f>SUM(K33:K35)</f>
        <v>0</v>
      </c>
      <c r="L32" s="241">
        <f>SUM(L33:L35)</f>
        <v>0</v>
      </c>
      <c r="M32" s="241">
        <f>SUM(M33:M35)</f>
        <v>0</v>
      </c>
      <c r="N32" s="241">
        <f>H32</f>
        <v>0</v>
      </c>
      <c r="O32" s="241">
        <v>0</v>
      </c>
      <c r="P32" s="749" t="s">
        <v>248</v>
      </c>
      <c r="Q32" s="61"/>
    </row>
    <row r="33" spans="1:17" ht="26.25" thickBot="1">
      <c r="A33" s="37"/>
      <c r="B33" s="639" t="s">
        <v>446</v>
      </c>
      <c r="C33" s="188">
        <v>0</v>
      </c>
      <c r="D33" s="189">
        <v>0</v>
      </c>
      <c r="E33" s="357">
        <f>E32</f>
        <v>0</v>
      </c>
      <c r="F33" s="526"/>
      <c r="G33" s="190">
        <v>0</v>
      </c>
      <c r="H33" s="640"/>
      <c r="I33" s="124"/>
      <c r="J33" s="124"/>
      <c r="K33" s="124"/>
      <c r="L33" s="124"/>
      <c r="M33" s="124"/>
      <c r="N33" s="131">
        <f>N32</f>
        <v>0</v>
      </c>
      <c r="O33" s="125"/>
      <c r="P33" s="692"/>
      <c r="Q33" s="61"/>
    </row>
    <row r="34" spans="1:17" ht="25.5">
      <c r="A34" s="37">
        <v>7</v>
      </c>
      <c r="B34" s="246" t="str">
        <f>B35</f>
        <v>DESARROLLO DE PROGRAMAS Y PROYECTOS PRODUCTIVOS EN EL MARCO DEL PLAN AGROPECUARIO </v>
      </c>
      <c r="C34" s="164">
        <v>0</v>
      </c>
      <c r="D34" s="165">
        <v>0</v>
      </c>
      <c r="E34" s="303">
        <v>0</v>
      </c>
      <c r="F34" s="355">
        <v>0</v>
      </c>
      <c r="G34" s="167">
        <f>SUM(G35)</f>
        <v>0</v>
      </c>
      <c r="H34" s="641">
        <f>H35</f>
        <v>12000</v>
      </c>
      <c r="I34" s="241">
        <f>SUM(I35:I37)</f>
        <v>0</v>
      </c>
      <c r="J34" s="241">
        <f>SUM(J35:J37)</f>
        <v>0</v>
      </c>
      <c r="K34" s="241">
        <f>SUM(K35:K37)</f>
        <v>0</v>
      </c>
      <c r="L34" s="241">
        <f>SUM(L35:L37)</f>
        <v>0</v>
      </c>
      <c r="M34" s="241">
        <f>SUM(M35:M37)</f>
        <v>0</v>
      </c>
      <c r="N34" s="241">
        <f>H34</f>
        <v>12000</v>
      </c>
      <c r="O34" s="241">
        <v>0</v>
      </c>
      <c r="P34" s="749" t="s">
        <v>248</v>
      </c>
      <c r="Q34" s="61"/>
    </row>
    <row r="35" spans="1:17" ht="25.5">
      <c r="A35" s="37"/>
      <c r="B35" s="639" t="s">
        <v>447</v>
      </c>
      <c r="C35" s="188">
        <v>0</v>
      </c>
      <c r="D35" s="189">
        <v>0</v>
      </c>
      <c r="E35" s="357">
        <f>E34</f>
        <v>0</v>
      </c>
      <c r="F35" s="526"/>
      <c r="G35" s="190">
        <v>0</v>
      </c>
      <c r="H35" s="640">
        <v>12000</v>
      </c>
      <c r="I35" s="124"/>
      <c r="J35" s="124"/>
      <c r="K35" s="124"/>
      <c r="L35" s="124"/>
      <c r="M35" s="124"/>
      <c r="N35" s="131">
        <f>N34</f>
        <v>12000</v>
      </c>
      <c r="O35" s="125"/>
      <c r="P35" s="692"/>
      <c r="Q35" s="61"/>
    </row>
    <row r="36" spans="1:17" ht="13.5" thickBot="1">
      <c r="A36" s="37"/>
      <c r="B36" s="38"/>
      <c r="C36" s="121"/>
      <c r="D36" s="121"/>
      <c r="E36" s="122"/>
      <c r="F36" s="195"/>
      <c r="G36" s="124"/>
      <c r="H36" s="124"/>
      <c r="I36" s="124"/>
      <c r="J36" s="124"/>
      <c r="K36" s="124"/>
      <c r="L36" s="124"/>
      <c r="M36" s="124"/>
      <c r="N36" s="124"/>
      <c r="O36" s="125"/>
      <c r="P36" s="60"/>
      <c r="Q36" s="61"/>
    </row>
    <row r="37" spans="1:17" ht="13.5" thickBot="1">
      <c r="A37" s="32"/>
      <c r="B37" s="43" t="s">
        <v>21</v>
      </c>
      <c r="C37" s="197"/>
      <c r="D37" s="198"/>
      <c r="E37" s="199"/>
      <c r="F37" s="199"/>
      <c r="G37" s="200">
        <f>+G22+G24+G26+G28+G30+G35</f>
        <v>0</v>
      </c>
      <c r="H37" s="200">
        <f>+H22+H24+H26+H28+H30+H34</f>
        <v>66426</v>
      </c>
      <c r="I37" s="200">
        <f aca="true" t="shared" si="0" ref="I37:O37">+I22+I24+I26+I28+I30+I35</f>
        <v>0</v>
      </c>
      <c r="J37" s="200">
        <f t="shared" si="0"/>
        <v>0</v>
      </c>
      <c r="K37" s="200">
        <f t="shared" si="0"/>
        <v>0</v>
      </c>
      <c r="L37" s="200">
        <f t="shared" si="0"/>
        <v>0</v>
      </c>
      <c r="M37" s="200">
        <f t="shared" si="0"/>
        <v>0</v>
      </c>
      <c r="N37" s="200">
        <f t="shared" si="0"/>
        <v>66426</v>
      </c>
      <c r="O37" s="200">
        <f t="shared" si="0"/>
        <v>0</v>
      </c>
      <c r="P37" s="46"/>
      <c r="Q37" s="47"/>
    </row>
    <row r="38" spans="1:17" ht="12.75">
      <c r="A38" s="37"/>
      <c r="B38" s="38"/>
      <c r="C38" s="121"/>
      <c r="D38" s="121"/>
      <c r="E38" s="122"/>
      <c r="F38" s="195"/>
      <c r="G38" s="124"/>
      <c r="H38" s="124"/>
      <c r="I38" s="124"/>
      <c r="J38" s="124"/>
      <c r="K38" s="124"/>
      <c r="L38" s="124"/>
      <c r="M38" s="124"/>
      <c r="N38" s="124"/>
      <c r="O38" s="125"/>
      <c r="P38" s="60"/>
      <c r="Q38" s="61"/>
    </row>
    <row r="39" spans="1:17" ht="12.75">
      <c r="A39" s="37"/>
      <c r="B39" s="38"/>
      <c r="C39" s="121"/>
      <c r="D39" s="121"/>
      <c r="E39" s="122"/>
      <c r="F39" s="195"/>
      <c r="G39" s="124"/>
      <c r="H39" s="124"/>
      <c r="I39" s="124"/>
      <c r="J39" s="124"/>
      <c r="K39" s="124"/>
      <c r="L39" s="124"/>
      <c r="M39" s="124"/>
      <c r="N39" s="124"/>
      <c r="O39" s="125"/>
      <c r="P39" s="60"/>
      <c r="Q39" s="61"/>
    </row>
    <row r="40" spans="1:17" ht="12.75">
      <c r="A40" s="37"/>
      <c r="B40" s="38"/>
      <c r="C40" s="121"/>
      <c r="D40" s="121"/>
      <c r="E40" s="122"/>
      <c r="F40" s="195"/>
      <c r="G40" s="124"/>
      <c r="H40" s="124"/>
      <c r="I40" s="124"/>
      <c r="J40" s="124"/>
      <c r="K40" s="124"/>
      <c r="L40" s="124"/>
      <c r="M40" s="124"/>
      <c r="N40" s="124"/>
      <c r="O40" s="125"/>
      <c r="P40" s="60"/>
      <c r="Q40" s="61"/>
    </row>
    <row r="41" spans="1:17" ht="12.75">
      <c r="A41" s="37"/>
      <c r="B41" s="38"/>
      <c r="C41" s="121"/>
      <c r="D41" s="121"/>
      <c r="E41" s="122"/>
      <c r="F41" s="195"/>
      <c r="G41" s="124"/>
      <c r="H41" s="124"/>
      <c r="I41" s="124"/>
      <c r="J41" s="124"/>
      <c r="K41" s="124"/>
      <c r="L41" s="124"/>
      <c r="M41" s="124"/>
      <c r="N41" s="124"/>
      <c r="O41" s="125"/>
      <c r="P41" s="60"/>
      <c r="Q41" s="61"/>
    </row>
    <row r="42" spans="1:17" ht="12.75">
      <c r="A42" s="37"/>
      <c r="B42" s="38"/>
      <c r="C42" s="121"/>
      <c r="D42" s="121"/>
      <c r="E42" s="122"/>
      <c r="F42" s="195"/>
      <c r="G42" s="124"/>
      <c r="H42" s="124"/>
      <c r="I42" s="124"/>
      <c r="J42" s="124"/>
      <c r="K42" s="124"/>
      <c r="L42" s="124"/>
      <c r="M42" s="124"/>
      <c r="N42" s="124"/>
      <c r="O42" s="125"/>
      <c r="P42" s="60"/>
      <c r="Q42" s="61"/>
    </row>
    <row r="43" spans="1:17" ht="12.75">
      <c r="A43" s="37"/>
      <c r="B43" s="38"/>
      <c r="C43" s="121"/>
      <c r="D43" s="121"/>
      <c r="E43" s="122"/>
      <c r="F43" s="195"/>
      <c r="G43" s="124"/>
      <c r="H43" s="124"/>
      <c r="I43" s="124"/>
      <c r="J43" s="124"/>
      <c r="K43" s="124"/>
      <c r="L43" s="124"/>
      <c r="M43" s="124"/>
      <c r="N43" s="124"/>
      <c r="O43" s="125"/>
      <c r="P43" s="60"/>
      <c r="Q43" s="61"/>
    </row>
    <row r="44" spans="1:17" ht="12.75">
      <c r="A44" s="37"/>
      <c r="B44" s="38"/>
      <c r="C44" s="121"/>
      <c r="D44" s="121"/>
      <c r="E44" s="122"/>
      <c r="F44" s="195"/>
      <c r="G44" s="124"/>
      <c r="H44" s="124"/>
      <c r="I44" s="124"/>
      <c r="J44" s="124"/>
      <c r="K44" s="124"/>
      <c r="L44" s="124"/>
      <c r="M44" s="124"/>
      <c r="N44" s="124"/>
      <c r="O44" s="125"/>
      <c r="P44" s="60"/>
      <c r="Q44" s="61"/>
    </row>
    <row r="45" spans="1:17" ht="12.75">
      <c r="A45" s="37"/>
      <c r="B45" s="38"/>
      <c r="C45" s="121"/>
      <c r="D45" s="121"/>
      <c r="E45" s="122"/>
      <c r="F45" s="195"/>
      <c r="G45" s="124"/>
      <c r="H45" s="124"/>
      <c r="I45" s="124"/>
      <c r="J45" s="124"/>
      <c r="K45" s="124"/>
      <c r="L45" s="124"/>
      <c r="M45" s="124"/>
      <c r="N45" s="124"/>
      <c r="O45" s="125"/>
      <c r="P45" s="60"/>
      <c r="Q45" s="61"/>
    </row>
    <row r="46" spans="1:17" ht="12.75">
      <c r="A46" s="37"/>
      <c r="B46" s="38"/>
      <c r="C46" s="121"/>
      <c r="D46" s="121"/>
      <c r="E46" s="122"/>
      <c r="F46" s="195"/>
      <c r="G46" s="124"/>
      <c r="H46" s="124"/>
      <c r="I46" s="124"/>
      <c r="J46" s="124"/>
      <c r="K46" s="124"/>
      <c r="L46" s="124"/>
      <c r="M46" s="124"/>
      <c r="N46" s="124"/>
      <c r="O46" s="125"/>
      <c r="P46" s="60"/>
      <c r="Q46" s="61"/>
    </row>
    <row r="47" spans="1:17" ht="12.75">
      <c r="A47" s="37"/>
      <c r="B47" s="38"/>
      <c r="C47" s="121"/>
      <c r="D47" s="121"/>
      <c r="E47" s="122"/>
      <c r="F47" s="195"/>
      <c r="G47" s="124"/>
      <c r="H47" s="124"/>
      <c r="I47" s="124"/>
      <c r="J47" s="124"/>
      <c r="K47" s="124"/>
      <c r="L47" s="124"/>
      <c r="M47" s="124"/>
      <c r="N47" s="124"/>
      <c r="O47" s="125"/>
      <c r="P47" s="60"/>
      <c r="Q47" s="61"/>
    </row>
    <row r="48" spans="1:17" ht="12.75">
      <c r="A48" s="37"/>
      <c r="B48" s="38"/>
      <c r="C48" s="121"/>
      <c r="D48" s="121"/>
      <c r="E48" s="122"/>
      <c r="F48" s="195"/>
      <c r="G48" s="124"/>
      <c r="H48" s="124"/>
      <c r="I48" s="124"/>
      <c r="J48" s="124"/>
      <c r="K48" s="124"/>
      <c r="L48" s="124"/>
      <c r="M48" s="124"/>
      <c r="N48" s="124"/>
      <c r="O48" s="125"/>
      <c r="P48" s="60"/>
      <c r="Q48" s="61"/>
    </row>
    <row r="49" spans="1:17" ht="12.75">
      <c r="A49" s="37"/>
      <c r="B49" s="38"/>
      <c r="C49" s="121"/>
      <c r="D49" s="121"/>
      <c r="E49" s="122"/>
      <c r="F49" s="195"/>
      <c r="G49" s="124"/>
      <c r="H49" s="124"/>
      <c r="I49" s="124"/>
      <c r="J49" s="124"/>
      <c r="K49" s="124"/>
      <c r="L49" s="124"/>
      <c r="M49" s="124"/>
      <c r="N49" s="124"/>
      <c r="O49" s="125"/>
      <c r="P49" s="60"/>
      <c r="Q49" s="61"/>
    </row>
    <row r="50" spans="1:17" ht="12.75">
      <c r="A50" s="37"/>
      <c r="B50" s="38"/>
      <c r="C50" s="121"/>
      <c r="D50" s="121"/>
      <c r="E50" s="122"/>
      <c r="F50" s="195"/>
      <c r="G50" s="124"/>
      <c r="H50" s="124"/>
      <c r="I50" s="124"/>
      <c r="J50" s="124"/>
      <c r="K50" s="124"/>
      <c r="L50" s="124"/>
      <c r="M50" s="124"/>
      <c r="N50" s="124"/>
      <c r="O50" s="125"/>
      <c r="P50" s="60"/>
      <c r="Q50" s="61"/>
    </row>
    <row r="51" spans="1:17" ht="12.75">
      <c r="A51" s="37"/>
      <c r="B51" s="38"/>
      <c r="C51" s="121"/>
      <c r="D51" s="121"/>
      <c r="E51" s="122"/>
      <c r="F51" s="195"/>
      <c r="G51" s="124"/>
      <c r="H51" s="124"/>
      <c r="I51" s="124"/>
      <c r="J51" s="124"/>
      <c r="K51" s="124"/>
      <c r="L51" s="124"/>
      <c r="M51" s="124"/>
      <c r="N51" s="124"/>
      <c r="O51" s="125"/>
      <c r="P51" s="60"/>
      <c r="Q51" s="61"/>
    </row>
    <row r="52" spans="1:17" ht="12.75">
      <c r="A52" s="37"/>
      <c r="B52" s="38"/>
      <c r="C52" s="121"/>
      <c r="D52" s="121"/>
      <c r="E52" s="122"/>
      <c r="F52" s="195"/>
      <c r="G52" s="124"/>
      <c r="H52" s="124"/>
      <c r="I52" s="124"/>
      <c r="J52" s="124"/>
      <c r="K52" s="124"/>
      <c r="L52" s="124"/>
      <c r="M52" s="124"/>
      <c r="N52" s="124"/>
      <c r="O52" s="125"/>
      <c r="P52" s="60"/>
      <c r="Q52" s="61"/>
    </row>
    <row r="53" spans="1:17" ht="12.75">
      <c r="A53" s="34"/>
      <c r="B53" s="23"/>
      <c r="C53" s="127"/>
      <c r="D53" s="127"/>
      <c r="E53" s="128"/>
      <c r="F53" s="196"/>
      <c r="G53" s="131"/>
      <c r="H53" s="131"/>
      <c r="I53" s="131"/>
      <c r="J53" s="131"/>
      <c r="K53" s="131"/>
      <c r="L53" s="131"/>
      <c r="M53" s="131"/>
      <c r="N53" s="131"/>
      <c r="O53" s="132"/>
      <c r="P53" s="41"/>
      <c r="Q53" s="30"/>
    </row>
    <row r="54" spans="1:17" ht="12.75">
      <c r="A54" s="37"/>
      <c r="B54" s="63"/>
      <c r="C54" s="121"/>
      <c r="D54" s="121"/>
      <c r="E54" s="122"/>
      <c r="F54" s="195"/>
      <c r="G54" s="124"/>
      <c r="H54" s="124"/>
      <c r="I54" s="124"/>
      <c r="J54" s="124"/>
      <c r="K54" s="124"/>
      <c r="L54" s="124"/>
      <c r="M54" s="124"/>
      <c r="N54" s="124"/>
      <c r="O54" s="125"/>
      <c r="P54" s="60"/>
      <c r="Q54" s="61"/>
    </row>
    <row r="55" spans="1:17" ht="12.75">
      <c r="A55" s="34"/>
      <c r="B55" s="40"/>
      <c r="C55" s="153"/>
      <c r="D55" s="153"/>
      <c r="E55" s="154"/>
      <c r="F55" s="258"/>
      <c r="G55" s="156"/>
      <c r="H55" s="156"/>
      <c r="I55" s="156"/>
      <c r="J55" s="156"/>
      <c r="K55" s="156"/>
      <c r="L55" s="156"/>
      <c r="M55" s="156"/>
      <c r="N55" s="156"/>
      <c r="O55" s="157"/>
      <c r="P55" s="58"/>
      <c r="Q55" s="59"/>
    </row>
    <row r="56" spans="1:17" ht="12.75">
      <c r="A56" s="37"/>
      <c r="B56" s="63"/>
      <c r="C56" s="121"/>
      <c r="D56" s="121"/>
      <c r="E56" s="122"/>
      <c r="F56" s="195"/>
      <c r="G56" s="124"/>
      <c r="H56" s="124"/>
      <c r="I56" s="124"/>
      <c r="J56" s="124"/>
      <c r="K56" s="124"/>
      <c r="L56" s="124"/>
      <c r="M56" s="124"/>
      <c r="N56" s="124"/>
      <c r="O56" s="125"/>
      <c r="P56" s="60"/>
      <c r="Q56" s="61"/>
    </row>
    <row r="57" spans="1:17" ht="12.75">
      <c r="A57" s="39"/>
      <c r="B57" s="40"/>
      <c r="C57" s="153"/>
      <c r="D57" s="153"/>
      <c r="E57" s="154"/>
      <c r="F57" s="258"/>
      <c r="G57" s="156"/>
      <c r="H57" s="156"/>
      <c r="I57" s="156"/>
      <c r="J57" s="156"/>
      <c r="K57" s="156"/>
      <c r="L57" s="156"/>
      <c r="M57" s="156"/>
      <c r="N57" s="156"/>
      <c r="O57" s="157"/>
      <c r="P57" s="58"/>
      <c r="Q57" s="59"/>
    </row>
    <row r="58" spans="1:17" ht="12.75">
      <c r="A58" s="37"/>
      <c r="B58" s="38"/>
      <c r="C58" s="121"/>
      <c r="D58" s="121"/>
      <c r="E58" s="122"/>
      <c r="F58" s="195"/>
      <c r="G58" s="124"/>
      <c r="H58" s="124"/>
      <c r="I58" s="124"/>
      <c r="J58" s="124"/>
      <c r="K58" s="124"/>
      <c r="L58" s="124"/>
      <c r="M58" s="124"/>
      <c r="N58" s="124"/>
      <c r="O58" s="125"/>
      <c r="P58" s="60"/>
      <c r="Q58" s="61"/>
    </row>
    <row r="59" spans="1:17" ht="12.75">
      <c r="A59" s="39"/>
      <c r="B59" s="40"/>
      <c r="C59" s="153"/>
      <c r="D59" s="153"/>
      <c r="E59" s="154"/>
      <c r="F59" s="258"/>
      <c r="G59" s="156"/>
      <c r="H59" s="156"/>
      <c r="I59" s="156"/>
      <c r="J59" s="156"/>
      <c r="K59" s="156"/>
      <c r="L59" s="156"/>
      <c r="M59" s="156"/>
      <c r="N59" s="156"/>
      <c r="O59" s="157"/>
      <c r="P59" s="58"/>
      <c r="Q59" s="59"/>
    </row>
    <row r="60" spans="1:17" ht="12.75">
      <c r="A60" s="39"/>
      <c r="B60" s="40"/>
      <c r="C60" s="153"/>
      <c r="D60" s="153"/>
      <c r="E60" s="154"/>
      <c r="F60" s="258"/>
      <c r="G60" s="156"/>
      <c r="H60" s="156"/>
      <c r="I60" s="156"/>
      <c r="J60" s="156"/>
      <c r="K60" s="156"/>
      <c r="L60" s="156"/>
      <c r="M60" s="156"/>
      <c r="N60" s="156"/>
      <c r="O60" s="157"/>
      <c r="P60" s="58"/>
      <c r="Q60" s="59"/>
    </row>
    <row r="61" spans="1:17" ht="12.75">
      <c r="A61" s="39"/>
      <c r="B61" s="40"/>
      <c r="C61" s="153"/>
      <c r="D61" s="153"/>
      <c r="E61" s="154"/>
      <c r="F61" s="258"/>
      <c r="G61" s="156"/>
      <c r="H61" s="156"/>
      <c r="I61" s="156"/>
      <c r="J61" s="156"/>
      <c r="K61" s="156"/>
      <c r="L61" s="156"/>
      <c r="M61" s="156"/>
      <c r="N61" s="156"/>
      <c r="O61" s="157"/>
      <c r="P61" s="58"/>
      <c r="Q61" s="59"/>
    </row>
    <row r="62" spans="1:17" ht="12.75">
      <c r="A62" s="39"/>
      <c r="B62" s="40"/>
      <c r="C62" s="153"/>
      <c r="D62" s="153"/>
      <c r="E62" s="154"/>
      <c r="F62" s="258"/>
      <c r="G62" s="156"/>
      <c r="H62" s="156"/>
      <c r="I62" s="156"/>
      <c r="J62" s="156"/>
      <c r="K62" s="156"/>
      <c r="L62" s="156"/>
      <c r="M62" s="156"/>
      <c r="N62" s="156"/>
      <c r="O62" s="157"/>
      <c r="P62" s="58"/>
      <c r="Q62" s="59"/>
    </row>
    <row r="63" spans="1:17" ht="12.75">
      <c r="A63" s="39"/>
      <c r="B63" s="40"/>
      <c r="C63" s="153"/>
      <c r="D63" s="153"/>
      <c r="E63" s="154"/>
      <c r="F63" s="258"/>
      <c r="G63" s="156"/>
      <c r="H63" s="156"/>
      <c r="I63" s="156"/>
      <c r="J63" s="156"/>
      <c r="K63" s="156"/>
      <c r="L63" s="156"/>
      <c r="M63" s="156"/>
      <c r="N63" s="156"/>
      <c r="O63" s="157"/>
      <c r="P63" s="58"/>
      <c r="Q63" s="59"/>
    </row>
    <row r="64" spans="1:17" ht="12.75">
      <c r="A64" s="39"/>
      <c r="B64" s="40"/>
      <c r="C64" s="153"/>
      <c r="D64" s="153"/>
      <c r="E64" s="154"/>
      <c r="F64" s="258"/>
      <c r="G64" s="156"/>
      <c r="H64" s="156"/>
      <c r="I64" s="156"/>
      <c r="J64" s="156"/>
      <c r="K64" s="156"/>
      <c r="L64" s="156"/>
      <c r="M64" s="156"/>
      <c r="N64" s="156"/>
      <c r="O64" s="157"/>
      <c r="P64" s="58"/>
      <c r="Q64" s="59"/>
    </row>
    <row r="65" spans="1:17" ht="12.75">
      <c r="A65" s="39"/>
      <c r="B65" s="40"/>
      <c r="C65" s="153"/>
      <c r="D65" s="153"/>
      <c r="E65" s="154"/>
      <c r="F65" s="258"/>
      <c r="G65" s="156"/>
      <c r="H65" s="156"/>
      <c r="I65" s="156"/>
      <c r="J65" s="156"/>
      <c r="K65" s="156"/>
      <c r="L65" s="156"/>
      <c r="M65" s="156"/>
      <c r="N65" s="156"/>
      <c r="O65" s="157"/>
      <c r="P65" s="58"/>
      <c r="Q65" s="59"/>
    </row>
    <row r="66" spans="1:17" ht="12.75">
      <c r="A66" s="39"/>
      <c r="B66" s="40"/>
      <c r="C66" s="153"/>
      <c r="D66" s="153"/>
      <c r="E66" s="154"/>
      <c r="F66" s="258"/>
      <c r="G66" s="156"/>
      <c r="H66" s="156"/>
      <c r="I66" s="156"/>
      <c r="J66" s="156"/>
      <c r="K66" s="156"/>
      <c r="L66" s="156"/>
      <c r="M66" s="156"/>
      <c r="N66" s="156"/>
      <c r="O66" s="157"/>
      <c r="P66" s="58"/>
      <c r="Q66" s="59"/>
    </row>
    <row r="67" spans="1:17" ht="12.75">
      <c r="A67" s="39"/>
      <c r="B67" s="40"/>
      <c r="C67" s="153"/>
      <c r="D67" s="153"/>
      <c r="E67" s="154"/>
      <c r="F67" s="258"/>
      <c r="G67" s="156"/>
      <c r="H67" s="156"/>
      <c r="I67" s="156"/>
      <c r="J67" s="156"/>
      <c r="K67" s="156"/>
      <c r="L67" s="156"/>
      <c r="M67" s="156"/>
      <c r="N67" s="156"/>
      <c r="O67" s="157"/>
      <c r="P67" s="58"/>
      <c r="Q67" s="59"/>
    </row>
    <row r="68" spans="1:17" ht="12.75">
      <c r="A68" s="39"/>
      <c r="B68" s="40"/>
      <c r="C68" s="153"/>
      <c r="D68" s="153"/>
      <c r="E68" s="154"/>
      <c r="F68" s="258"/>
      <c r="G68" s="156"/>
      <c r="H68" s="156"/>
      <c r="I68" s="156"/>
      <c r="J68" s="156"/>
      <c r="K68" s="156"/>
      <c r="L68" s="156"/>
      <c r="M68" s="156"/>
      <c r="N68" s="156"/>
      <c r="O68" s="157"/>
      <c r="P68" s="58"/>
      <c r="Q68" s="59"/>
    </row>
    <row r="69" spans="1:17" ht="12.75">
      <c r="A69" s="39"/>
      <c r="B69" s="40"/>
      <c r="C69" s="153"/>
      <c r="D69" s="153"/>
      <c r="E69" s="154"/>
      <c r="F69" s="258"/>
      <c r="G69" s="156"/>
      <c r="H69" s="156"/>
      <c r="I69" s="156"/>
      <c r="J69" s="156"/>
      <c r="K69" s="156"/>
      <c r="L69" s="156"/>
      <c r="M69" s="156"/>
      <c r="N69" s="156"/>
      <c r="O69" s="157"/>
      <c r="P69" s="58"/>
      <c r="Q69" s="59"/>
    </row>
    <row r="70" spans="1:17" ht="12.75">
      <c r="A70" s="39"/>
      <c r="B70" s="40"/>
      <c r="C70" s="153"/>
      <c r="D70" s="153"/>
      <c r="E70" s="154"/>
      <c r="F70" s="258"/>
      <c r="G70" s="156"/>
      <c r="H70" s="156"/>
      <c r="I70" s="156"/>
      <c r="J70" s="156"/>
      <c r="K70" s="156"/>
      <c r="L70" s="156"/>
      <c r="M70" s="156"/>
      <c r="N70" s="156"/>
      <c r="O70" s="157"/>
      <c r="P70" s="58"/>
      <c r="Q70" s="59"/>
    </row>
    <row r="71" spans="1:17" ht="12.75">
      <c r="A71" s="39"/>
      <c r="B71" s="40"/>
      <c r="C71" s="153"/>
      <c r="D71" s="153"/>
      <c r="E71" s="154"/>
      <c r="F71" s="258"/>
      <c r="G71" s="156"/>
      <c r="H71" s="156"/>
      <c r="I71" s="156"/>
      <c r="J71" s="156"/>
      <c r="K71" s="156"/>
      <c r="L71" s="156"/>
      <c r="M71" s="156"/>
      <c r="N71" s="156"/>
      <c r="O71" s="157"/>
      <c r="P71" s="58"/>
      <c r="Q71" s="59"/>
    </row>
    <row r="72" spans="1:17" ht="12.75">
      <c r="A72" s="39"/>
      <c r="B72" s="40"/>
      <c r="C72" s="153"/>
      <c r="D72" s="153"/>
      <c r="E72" s="154"/>
      <c r="F72" s="258"/>
      <c r="G72" s="156"/>
      <c r="H72" s="156"/>
      <c r="I72" s="156"/>
      <c r="J72" s="156"/>
      <c r="K72" s="156"/>
      <c r="L72" s="156"/>
      <c r="M72" s="156"/>
      <c r="N72" s="156"/>
      <c r="O72" s="157"/>
      <c r="P72" s="58"/>
      <c r="Q72" s="59"/>
    </row>
    <row r="73" spans="1:17" ht="12.75">
      <c r="A73" s="39"/>
      <c r="B73" s="40"/>
      <c r="C73" s="153"/>
      <c r="D73" s="153"/>
      <c r="E73" s="154"/>
      <c r="F73" s="258"/>
      <c r="G73" s="156"/>
      <c r="H73" s="156"/>
      <c r="I73" s="156"/>
      <c r="J73" s="156"/>
      <c r="K73" s="156"/>
      <c r="L73" s="156"/>
      <c r="M73" s="156"/>
      <c r="N73" s="156"/>
      <c r="O73" s="157"/>
      <c r="P73" s="58"/>
      <c r="Q73" s="59"/>
    </row>
    <row r="74" spans="1:17" ht="13.5" thickBot="1">
      <c r="A74" s="39"/>
      <c r="B74" s="40"/>
      <c r="C74" s="153"/>
      <c r="D74" s="153"/>
      <c r="E74" s="154"/>
      <c r="F74" s="258"/>
      <c r="G74" s="156"/>
      <c r="H74" s="156"/>
      <c r="I74" s="156"/>
      <c r="J74" s="156"/>
      <c r="K74" s="156"/>
      <c r="L74" s="156"/>
      <c r="M74" s="156"/>
      <c r="N74" s="156"/>
      <c r="O74" s="157"/>
      <c r="P74" s="58"/>
      <c r="Q74" s="59"/>
    </row>
    <row r="75" spans="1:17" ht="24.75" customHeight="1" thickBot="1">
      <c r="A75" s="32"/>
      <c r="B75" s="43" t="s">
        <v>21</v>
      </c>
      <c r="C75" s="197"/>
      <c r="D75" s="197"/>
      <c r="E75" s="198"/>
      <c r="F75" s="199"/>
      <c r="G75" s="200">
        <f>+G22</f>
        <v>0</v>
      </c>
      <c r="H75" s="200">
        <f aca="true" t="shared" si="1" ref="H75:O75">+H22</f>
        <v>8000</v>
      </c>
      <c r="I75" s="200">
        <f t="shared" si="1"/>
        <v>0</v>
      </c>
      <c r="J75" s="200">
        <f t="shared" si="1"/>
        <v>0</v>
      </c>
      <c r="K75" s="200">
        <f t="shared" si="1"/>
        <v>0</v>
      </c>
      <c r="L75" s="200">
        <f t="shared" si="1"/>
        <v>0</v>
      </c>
      <c r="M75" s="200">
        <f t="shared" si="1"/>
        <v>0</v>
      </c>
      <c r="N75" s="200">
        <f t="shared" si="1"/>
        <v>8000</v>
      </c>
      <c r="O75" s="200">
        <f t="shared" si="1"/>
        <v>0</v>
      </c>
      <c r="P75" s="46"/>
      <c r="Q75" s="47"/>
    </row>
    <row r="78" ht="12.75"/>
    <row r="79" ht="12.75"/>
  </sheetData>
  <sheetProtection/>
  <mergeCells count="24">
    <mergeCell ref="A10:F10"/>
    <mergeCell ref="L10:M10"/>
    <mergeCell ref="A11:F11"/>
    <mergeCell ref="A12:F12"/>
    <mergeCell ref="G16:O17"/>
    <mergeCell ref="P16:Q17"/>
    <mergeCell ref="G19:O19"/>
    <mergeCell ref="P19:P21"/>
    <mergeCell ref="Q19:Q21"/>
    <mergeCell ref="G15:O15"/>
    <mergeCell ref="P15:Q15"/>
    <mergeCell ref="Q23:Q25"/>
    <mergeCell ref="P22:P23"/>
    <mergeCell ref="P24:P25"/>
    <mergeCell ref="P26:P27"/>
    <mergeCell ref="P28:P29"/>
    <mergeCell ref="P30:P31"/>
    <mergeCell ref="P32:P33"/>
    <mergeCell ref="P34:P35"/>
    <mergeCell ref="A4:Q4"/>
    <mergeCell ref="A5:Q5"/>
    <mergeCell ref="E6:K6"/>
    <mergeCell ref="P6:Q6"/>
    <mergeCell ref="A19:F20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Q37"/>
  <sheetViews>
    <sheetView view="pageBreakPreview" zoomScale="70" zoomScaleNormal="70" zoomScaleSheetLayoutView="70" zoomScalePageLayoutView="0" workbookViewId="0" topLeftCell="A34">
      <selection activeCell="A13" sqref="A13"/>
    </sheetView>
  </sheetViews>
  <sheetFormatPr defaultColWidth="11.421875" defaultRowHeight="12.75"/>
  <cols>
    <col min="1" max="1" width="6.00390625" style="2" customWidth="1"/>
    <col min="2" max="2" width="64.28125" style="2" customWidth="1"/>
    <col min="3" max="3" width="10.140625" style="3" customWidth="1"/>
    <col min="4" max="4" width="13.7109375" style="3" customWidth="1"/>
    <col min="5" max="5" width="14.28125" style="2" customWidth="1"/>
    <col min="6" max="6" width="14.7109375" style="6" customWidth="1"/>
    <col min="7" max="7" width="12.421875" style="2" customWidth="1"/>
    <col min="8" max="8" width="11.421875" style="2" customWidth="1"/>
    <col min="9" max="10" width="9.57421875" style="2" customWidth="1"/>
    <col min="11" max="11" width="13.00390625" style="2" customWidth="1"/>
    <col min="12" max="12" width="9.57421875" style="2" customWidth="1"/>
    <col min="13" max="13" width="13.00390625" style="2" customWidth="1"/>
    <col min="14" max="14" width="15.140625" style="2" customWidth="1"/>
    <col min="15" max="15" width="12.28125" style="2" customWidth="1"/>
    <col min="16" max="16" width="19.8515625" style="2" customWidth="1"/>
    <col min="17" max="17" width="24.8515625" style="2" customWidth="1"/>
    <col min="18" max="16384" width="11.421875" style="2" customWidth="1"/>
  </cols>
  <sheetData>
    <row r="4" spans="1:17" ht="15.75">
      <c r="A4" s="687" t="s">
        <v>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15.75">
      <c r="A5" s="687" t="s">
        <v>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</row>
    <row r="6" spans="1:17" ht="15.75">
      <c r="A6" s="49"/>
      <c r="B6" s="49"/>
      <c r="C6" s="50"/>
      <c r="D6" s="50"/>
      <c r="E6" s="688" t="s">
        <v>466</v>
      </c>
      <c r="F6" s="688"/>
      <c r="G6" s="688"/>
      <c r="H6" s="688"/>
      <c r="I6" s="688"/>
      <c r="J6" s="688"/>
      <c r="K6" s="688"/>
      <c r="L6" s="49"/>
      <c r="M6" s="49"/>
      <c r="N6" s="49"/>
      <c r="O6" s="49"/>
      <c r="P6" s="675"/>
      <c r="Q6" s="675"/>
    </row>
    <row r="9" s="49" customFormat="1" ht="15"/>
    <row r="10" spans="1:17" ht="12.75">
      <c r="A10" s="670" t="s">
        <v>24</v>
      </c>
      <c r="B10" s="670"/>
      <c r="C10" s="670"/>
      <c r="D10" s="670"/>
      <c r="E10" s="670"/>
      <c r="F10" s="670"/>
      <c r="L10" s="670"/>
      <c r="M10" s="670"/>
      <c r="N10" s="4" t="s">
        <v>13</v>
      </c>
      <c r="P10" s="4"/>
      <c r="Q10" s="4"/>
    </row>
    <row r="11" spans="1:17" ht="12.75">
      <c r="A11" s="670" t="s">
        <v>51</v>
      </c>
      <c r="B11" s="670"/>
      <c r="C11" s="670"/>
      <c r="D11" s="670"/>
      <c r="E11" s="670"/>
      <c r="F11" s="670"/>
      <c r="L11" s="4"/>
      <c r="M11" s="4"/>
      <c r="N11" s="4" t="s">
        <v>255</v>
      </c>
      <c r="P11" s="4"/>
      <c r="Q11" s="4"/>
    </row>
    <row r="12" spans="1:17" ht="12.75">
      <c r="A12" s="670" t="s">
        <v>25</v>
      </c>
      <c r="B12" s="670"/>
      <c r="C12" s="670"/>
      <c r="D12" s="670"/>
      <c r="E12" s="670"/>
      <c r="F12" s="670"/>
      <c r="L12" s="4"/>
      <c r="M12" s="4"/>
      <c r="N12" s="399" t="s">
        <v>436</v>
      </c>
      <c r="P12" s="4"/>
      <c r="Q12" s="4"/>
    </row>
    <row r="13" spans="1:17" ht="12.75">
      <c r="A13" s="1" t="s">
        <v>471</v>
      </c>
      <c r="B13" s="5"/>
      <c r="L13" s="5"/>
      <c r="M13" s="5"/>
      <c r="N13" s="1" t="s">
        <v>437</v>
      </c>
      <c r="P13" s="5"/>
      <c r="Q13" s="5"/>
    </row>
    <row r="14" ht="13.5" thickBot="1"/>
    <row r="15" spans="1:17" ht="12.75">
      <c r="A15" s="7" t="s">
        <v>101</v>
      </c>
      <c r="B15" s="8"/>
      <c r="C15" s="9"/>
      <c r="D15" s="9"/>
      <c r="E15" s="8"/>
      <c r="F15" s="10"/>
      <c r="G15" s="662" t="s">
        <v>53</v>
      </c>
      <c r="H15" s="674"/>
      <c r="I15" s="674"/>
      <c r="J15" s="674"/>
      <c r="K15" s="674"/>
      <c r="L15" s="674"/>
      <c r="M15" s="674"/>
      <c r="N15" s="674"/>
      <c r="O15" s="663"/>
      <c r="P15" s="662" t="s">
        <v>23</v>
      </c>
      <c r="Q15" s="663"/>
    </row>
    <row r="16" spans="1:17" ht="12.75">
      <c r="A16" s="11" t="s">
        <v>100</v>
      </c>
      <c r="B16" s="12"/>
      <c r="C16" s="13"/>
      <c r="D16" s="13"/>
      <c r="E16" s="12"/>
      <c r="F16" s="14"/>
      <c r="G16" s="676" t="s">
        <v>227</v>
      </c>
      <c r="H16" s="677"/>
      <c r="I16" s="677"/>
      <c r="J16" s="677"/>
      <c r="K16" s="677"/>
      <c r="L16" s="677"/>
      <c r="M16" s="677"/>
      <c r="N16" s="677"/>
      <c r="O16" s="678"/>
      <c r="P16" s="676" t="s">
        <v>418</v>
      </c>
      <c r="Q16" s="678"/>
    </row>
    <row r="17" spans="1:17" ht="13.5" thickBot="1">
      <c r="A17" s="410" t="s">
        <v>102</v>
      </c>
      <c r="B17" s="16"/>
      <c r="C17" s="17"/>
      <c r="D17" s="17"/>
      <c r="E17" s="16"/>
      <c r="F17" s="18"/>
      <c r="G17" s="679"/>
      <c r="H17" s="680"/>
      <c r="I17" s="680"/>
      <c r="J17" s="680"/>
      <c r="K17" s="680"/>
      <c r="L17" s="680"/>
      <c r="M17" s="680"/>
      <c r="N17" s="680"/>
      <c r="O17" s="681"/>
      <c r="P17" s="679"/>
      <c r="Q17" s="681"/>
    </row>
    <row r="18" ht="13.5" thickBot="1">
      <c r="A18" s="62"/>
    </row>
    <row r="19" spans="1:17" ht="13.5" thickBot="1">
      <c r="A19" s="664" t="s">
        <v>32</v>
      </c>
      <c r="B19" s="665"/>
      <c r="C19" s="665"/>
      <c r="D19" s="665"/>
      <c r="E19" s="665"/>
      <c r="F19" s="666"/>
      <c r="G19" s="654" t="s">
        <v>14</v>
      </c>
      <c r="H19" s="655"/>
      <c r="I19" s="655"/>
      <c r="J19" s="655"/>
      <c r="K19" s="655"/>
      <c r="L19" s="655"/>
      <c r="M19" s="655"/>
      <c r="N19" s="655"/>
      <c r="O19" s="655"/>
      <c r="P19" s="656" t="s">
        <v>49</v>
      </c>
      <c r="Q19" s="659" t="s">
        <v>15</v>
      </c>
    </row>
    <row r="20" spans="1:17" ht="13.5" thickBot="1">
      <c r="A20" s="667"/>
      <c r="B20" s="668"/>
      <c r="C20" s="668"/>
      <c r="D20" s="668"/>
      <c r="E20" s="668"/>
      <c r="F20" s="669"/>
      <c r="G20" s="19"/>
      <c r="H20" s="20"/>
      <c r="I20" s="20"/>
      <c r="J20" s="20"/>
      <c r="K20" s="21" t="s">
        <v>22</v>
      </c>
      <c r="L20" s="21"/>
      <c r="M20" s="20"/>
      <c r="N20" s="20"/>
      <c r="O20" s="20"/>
      <c r="P20" s="657"/>
      <c r="Q20" s="660"/>
    </row>
    <row r="21" spans="1:17" ht="120.75" customHeight="1" thickBot="1">
      <c r="A21" s="31" t="s">
        <v>16</v>
      </c>
      <c r="B21" s="272" t="s">
        <v>17</v>
      </c>
      <c r="C21" s="273" t="s">
        <v>54</v>
      </c>
      <c r="D21" s="273" t="s">
        <v>55</v>
      </c>
      <c r="E21" s="273" t="s">
        <v>56</v>
      </c>
      <c r="F21" s="28" t="s">
        <v>34</v>
      </c>
      <c r="G21" s="28" t="s">
        <v>18</v>
      </c>
      <c r="H21" s="22" t="s">
        <v>19</v>
      </c>
      <c r="I21" s="22" t="s">
        <v>47</v>
      </c>
      <c r="J21" s="22" t="s">
        <v>48</v>
      </c>
      <c r="K21" s="22" t="s">
        <v>28</v>
      </c>
      <c r="L21" s="22" t="s">
        <v>29</v>
      </c>
      <c r="M21" s="22" t="s">
        <v>20</v>
      </c>
      <c r="N21" s="22" t="s">
        <v>30</v>
      </c>
      <c r="O21" s="25" t="s">
        <v>31</v>
      </c>
      <c r="P21" s="658"/>
      <c r="Q21" s="661"/>
    </row>
    <row r="22" spans="1:17" ht="25.5" customHeight="1">
      <c r="A22" s="79" t="s">
        <v>35</v>
      </c>
      <c r="B22" s="80" t="s">
        <v>256</v>
      </c>
      <c r="C22" s="164">
        <v>50</v>
      </c>
      <c r="D22" s="165">
        <v>50</v>
      </c>
      <c r="E22" s="123">
        <f>+D22/C22*100</f>
        <v>100</v>
      </c>
      <c r="F22" s="355">
        <v>100</v>
      </c>
      <c r="G22" s="167">
        <f>G23</f>
        <v>15000</v>
      </c>
      <c r="H22" s="167">
        <f aca="true" t="shared" si="0" ref="H22:M22">SUM(H23)</f>
        <v>0</v>
      </c>
      <c r="I22" s="167">
        <f t="shared" si="0"/>
        <v>0</v>
      </c>
      <c r="J22" s="167">
        <f t="shared" si="0"/>
        <v>0</v>
      </c>
      <c r="K22" s="167">
        <f t="shared" si="0"/>
        <v>0</v>
      </c>
      <c r="L22" s="167">
        <f t="shared" si="0"/>
        <v>0</v>
      </c>
      <c r="M22" s="167">
        <f t="shared" si="0"/>
        <v>0</v>
      </c>
      <c r="N22" s="167">
        <f>G22</f>
        <v>15000</v>
      </c>
      <c r="O22" s="168">
        <v>0</v>
      </c>
      <c r="P22" s="85"/>
      <c r="Q22" s="86"/>
    </row>
    <row r="23" spans="1:17" ht="70.5" customHeight="1" thickBot="1">
      <c r="A23" s="356" t="s">
        <v>36</v>
      </c>
      <c r="B23" s="208" t="s">
        <v>226</v>
      </c>
      <c r="C23" s="350">
        <v>50</v>
      </c>
      <c r="D23" s="351">
        <v>50</v>
      </c>
      <c r="E23" s="357">
        <f>+D23/C23*100</f>
        <v>100</v>
      </c>
      <c r="F23" s="358"/>
      <c r="G23" s="209">
        <v>15000</v>
      </c>
      <c r="H23" s="209"/>
      <c r="I23" s="209"/>
      <c r="J23" s="209"/>
      <c r="K23" s="209"/>
      <c r="L23" s="209"/>
      <c r="M23" s="209"/>
      <c r="N23" s="209"/>
      <c r="O23" s="226"/>
      <c r="P23" s="353" t="s">
        <v>257</v>
      </c>
      <c r="Q23" s="354"/>
    </row>
    <row r="24" spans="1:17" ht="25.5">
      <c r="A24" s="79" t="s">
        <v>39</v>
      </c>
      <c r="B24" s="80" t="s">
        <v>258</v>
      </c>
      <c r="C24" s="164">
        <v>50</v>
      </c>
      <c r="D24" s="165">
        <v>30</v>
      </c>
      <c r="E24" s="303">
        <f aca="true" t="shared" si="1" ref="E24:E35">+D24/C24*100</f>
        <v>60</v>
      </c>
      <c r="F24" s="355">
        <v>0</v>
      </c>
      <c r="G24" s="167">
        <f>SUM(G25)</f>
        <v>0</v>
      </c>
      <c r="H24" s="167">
        <f aca="true" t="shared" si="2" ref="H24:M24">SUM(H25)</f>
        <v>0</v>
      </c>
      <c r="I24" s="167">
        <f t="shared" si="2"/>
        <v>0</v>
      </c>
      <c r="J24" s="167">
        <f t="shared" si="2"/>
        <v>0</v>
      </c>
      <c r="K24" s="167">
        <f t="shared" si="2"/>
        <v>0</v>
      </c>
      <c r="L24" s="167">
        <f t="shared" si="2"/>
        <v>0</v>
      </c>
      <c r="M24" s="167">
        <f t="shared" si="2"/>
        <v>0</v>
      </c>
      <c r="N24" s="167"/>
      <c r="O24" s="168">
        <f>SUM(G24:M24)</f>
        <v>0</v>
      </c>
      <c r="P24" s="85"/>
      <c r="Q24" s="86"/>
    </row>
    <row r="25" spans="1:17" ht="51.75" thickBot="1">
      <c r="A25" s="360" t="s">
        <v>40</v>
      </c>
      <c r="B25" s="311" t="s">
        <v>103</v>
      </c>
      <c r="C25" s="188">
        <v>30</v>
      </c>
      <c r="D25" s="289">
        <v>0</v>
      </c>
      <c r="E25" s="357">
        <f t="shared" si="1"/>
        <v>0</v>
      </c>
      <c r="F25" s="361"/>
      <c r="G25" s="291">
        <v>0</v>
      </c>
      <c r="H25" s="291"/>
      <c r="I25" s="291"/>
      <c r="J25" s="291"/>
      <c r="K25" s="291"/>
      <c r="L25" s="291"/>
      <c r="M25" s="291">
        <v>0</v>
      </c>
      <c r="N25" s="291"/>
      <c r="O25" s="292"/>
      <c r="P25" s="353" t="s">
        <v>257</v>
      </c>
      <c r="Q25" s="293"/>
    </row>
    <row r="26" spans="1:17" ht="25.5" customHeight="1">
      <c r="A26" s="79" t="s">
        <v>41</v>
      </c>
      <c r="B26" s="80" t="s">
        <v>104</v>
      </c>
      <c r="C26" s="164">
        <v>50</v>
      </c>
      <c r="D26" s="165">
        <v>57</v>
      </c>
      <c r="E26" s="123">
        <v>0</v>
      </c>
      <c r="F26" s="355">
        <v>100</v>
      </c>
      <c r="G26" s="167">
        <v>0</v>
      </c>
      <c r="H26" s="167">
        <f aca="true" t="shared" si="3" ref="H26:M26">SUM(H27)</f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t="shared" si="3"/>
        <v>0</v>
      </c>
      <c r="M26" s="167">
        <f t="shared" si="3"/>
        <v>0</v>
      </c>
      <c r="N26" s="167">
        <v>0</v>
      </c>
      <c r="O26" s="168">
        <f>SUM(G26:M26)</f>
        <v>0</v>
      </c>
      <c r="P26" s="85"/>
      <c r="Q26" s="86"/>
    </row>
    <row r="27" spans="1:17" ht="51.75" thickBot="1">
      <c r="A27" s="107" t="s">
        <v>42</v>
      </c>
      <c r="B27" s="108" t="s">
        <v>228</v>
      </c>
      <c r="C27" s="282"/>
      <c r="D27" s="283"/>
      <c r="E27" s="158"/>
      <c r="F27" s="359"/>
      <c r="G27" s="285">
        <f>G26</f>
        <v>0</v>
      </c>
      <c r="H27" s="285"/>
      <c r="I27" s="285"/>
      <c r="J27" s="285"/>
      <c r="K27" s="285"/>
      <c r="L27" s="285"/>
      <c r="M27" s="285"/>
      <c r="N27" s="285"/>
      <c r="O27" s="286"/>
      <c r="P27" s="92" t="s">
        <v>257</v>
      </c>
      <c r="Q27" s="105"/>
    </row>
    <row r="28" spans="1:17" ht="25.5" customHeight="1">
      <c r="A28" s="79" t="s">
        <v>43</v>
      </c>
      <c r="B28" s="319" t="s">
        <v>106</v>
      </c>
      <c r="C28" s="164">
        <v>0</v>
      </c>
      <c r="D28" s="165">
        <v>0</v>
      </c>
      <c r="E28" s="303">
        <v>0</v>
      </c>
      <c r="F28" s="355">
        <v>0</v>
      </c>
      <c r="G28" s="167">
        <f>SUM(G29)</f>
        <v>0</v>
      </c>
      <c r="H28" s="167">
        <v>7991</v>
      </c>
      <c r="I28" s="167">
        <f>SUM(I29)</f>
        <v>0</v>
      </c>
      <c r="J28" s="167">
        <f>SUM(J29)</f>
        <v>0</v>
      </c>
      <c r="K28" s="167">
        <f>SUM(K29)</f>
        <v>0</v>
      </c>
      <c r="L28" s="167">
        <f>SUM(L29)</f>
        <v>0</v>
      </c>
      <c r="M28" s="167">
        <f>SUM(M29)</f>
        <v>0</v>
      </c>
      <c r="N28" s="167">
        <f>H28</f>
        <v>7991</v>
      </c>
      <c r="O28" s="168">
        <f>O29</f>
        <v>0</v>
      </c>
      <c r="P28" s="85"/>
      <c r="Q28" s="86"/>
    </row>
    <row r="29" spans="1:17" ht="51.75" thickBot="1">
      <c r="A29" s="496" t="s">
        <v>44</v>
      </c>
      <c r="B29" s="311" t="s">
        <v>350</v>
      </c>
      <c r="C29" s="188">
        <v>0</v>
      </c>
      <c r="D29" s="189">
        <v>0</v>
      </c>
      <c r="E29" s="357">
        <f>E28</f>
        <v>0</v>
      </c>
      <c r="F29" s="526"/>
      <c r="G29" s="190">
        <v>0</v>
      </c>
      <c r="H29" s="190">
        <f>H28</f>
        <v>7991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f>N28</f>
        <v>7991</v>
      </c>
      <c r="O29" s="191">
        <f>0</f>
        <v>0</v>
      </c>
      <c r="P29" s="353" t="s">
        <v>257</v>
      </c>
      <c r="Q29" s="192"/>
    </row>
    <row r="30" spans="1:17" ht="12.75">
      <c r="A30" s="523" t="s">
        <v>79</v>
      </c>
      <c r="B30" s="533" t="s">
        <v>105</v>
      </c>
      <c r="C30" s="520">
        <v>50</v>
      </c>
      <c r="D30" s="529">
        <v>50</v>
      </c>
      <c r="E30" s="530">
        <f t="shared" si="1"/>
        <v>100</v>
      </c>
      <c r="F30" s="521">
        <v>100</v>
      </c>
      <c r="G30" s="520">
        <v>0</v>
      </c>
      <c r="H30" s="520">
        <f>H31+H32</f>
        <v>4000</v>
      </c>
      <c r="I30" s="520">
        <f>SUM(I31:I32)</f>
        <v>0</v>
      </c>
      <c r="J30" s="520">
        <f>SUM(J31:J32)</f>
        <v>0</v>
      </c>
      <c r="K30" s="520">
        <v>0</v>
      </c>
      <c r="L30" s="520">
        <f>SUM(L31:L32)</f>
        <v>0</v>
      </c>
      <c r="M30" s="520">
        <f>SUM(M31:M32)</f>
        <v>0</v>
      </c>
      <c r="N30" s="520">
        <f>H30</f>
        <v>4000</v>
      </c>
      <c r="O30" s="123">
        <v>0</v>
      </c>
      <c r="P30" s="535"/>
      <c r="Q30" s="306"/>
    </row>
    <row r="31" spans="1:17" ht="51" customHeight="1">
      <c r="A31" s="385" t="s">
        <v>46</v>
      </c>
      <c r="B31" s="534" t="s">
        <v>336</v>
      </c>
      <c r="C31" s="389">
        <v>17</v>
      </c>
      <c r="D31" s="509">
        <v>17</v>
      </c>
      <c r="E31" s="531">
        <f t="shared" si="1"/>
        <v>100</v>
      </c>
      <c r="F31" s="514">
        <v>0</v>
      </c>
      <c r="G31" s="389">
        <v>0</v>
      </c>
      <c r="H31" s="389">
        <v>0</v>
      </c>
      <c r="I31" s="389"/>
      <c r="J31" s="389"/>
      <c r="K31" s="155"/>
      <c r="L31" s="492"/>
      <c r="M31" s="389"/>
      <c r="N31" s="389">
        <f>N30</f>
        <v>4000</v>
      </c>
      <c r="O31" s="155">
        <v>0</v>
      </c>
      <c r="P31" s="702" t="s">
        <v>257</v>
      </c>
      <c r="Q31" s="703"/>
    </row>
    <row r="32" spans="1:17" ht="13.5" thickBot="1">
      <c r="A32" s="506"/>
      <c r="B32" s="627" t="s">
        <v>419</v>
      </c>
      <c r="C32" s="512">
        <v>33</v>
      </c>
      <c r="D32" s="510">
        <v>33</v>
      </c>
      <c r="E32" s="532">
        <f t="shared" si="1"/>
        <v>100</v>
      </c>
      <c r="F32" s="515">
        <v>90</v>
      </c>
      <c r="G32" s="512">
        <v>0</v>
      </c>
      <c r="H32" s="512">
        <v>4000</v>
      </c>
      <c r="I32" s="512"/>
      <c r="J32" s="512"/>
      <c r="K32" s="374">
        <v>0</v>
      </c>
      <c r="L32" s="493"/>
      <c r="M32" s="512"/>
      <c r="N32" s="512"/>
      <c r="O32" s="374"/>
      <c r="P32" s="695"/>
      <c r="Q32" s="685"/>
    </row>
    <row r="33" spans="1:17" ht="25.5">
      <c r="A33" s="470" t="s">
        <v>80</v>
      </c>
      <c r="B33" s="308" t="s">
        <v>128</v>
      </c>
      <c r="C33" s="134">
        <v>54</v>
      </c>
      <c r="D33" s="135">
        <v>43</v>
      </c>
      <c r="E33" s="161">
        <f>+D33/C33*100</f>
        <v>79.62962962962963</v>
      </c>
      <c r="F33" s="527">
        <v>80</v>
      </c>
      <c r="G33" s="138">
        <f>SUM(G34)</f>
        <v>0</v>
      </c>
      <c r="H33" s="138">
        <f aca="true" t="shared" si="4" ref="H33:M35">SUM(H34)</f>
        <v>0</v>
      </c>
      <c r="I33" s="138">
        <f t="shared" si="4"/>
        <v>0</v>
      </c>
      <c r="J33" s="138">
        <f t="shared" si="4"/>
        <v>0</v>
      </c>
      <c r="K33" s="138">
        <f t="shared" si="4"/>
        <v>0</v>
      </c>
      <c r="L33" s="138">
        <f t="shared" si="4"/>
        <v>0</v>
      </c>
      <c r="M33" s="138">
        <f t="shared" si="4"/>
        <v>0</v>
      </c>
      <c r="N33" s="138"/>
      <c r="O33" s="139">
        <f>SUM(G33:M33)</f>
        <v>0</v>
      </c>
      <c r="P33" s="55"/>
      <c r="Q33" s="235"/>
    </row>
    <row r="34" spans="1:17" ht="51.75" thickBot="1">
      <c r="A34" s="99" t="s">
        <v>58</v>
      </c>
      <c r="B34" s="100" t="s">
        <v>259</v>
      </c>
      <c r="C34" s="281"/>
      <c r="D34" s="320"/>
      <c r="E34" s="158"/>
      <c r="F34" s="362"/>
      <c r="G34" s="315"/>
      <c r="H34" s="315"/>
      <c r="I34" s="315"/>
      <c r="J34" s="315"/>
      <c r="K34" s="315"/>
      <c r="L34" s="315"/>
      <c r="M34" s="315"/>
      <c r="N34" s="315"/>
      <c r="O34" s="316">
        <f>SUM(G34:M34)</f>
        <v>0</v>
      </c>
      <c r="P34" s="92" t="s">
        <v>257</v>
      </c>
      <c r="Q34" s="235"/>
    </row>
    <row r="35" spans="1:17" ht="12.75">
      <c r="A35" s="470">
        <v>7</v>
      </c>
      <c r="B35" s="308" t="s">
        <v>439</v>
      </c>
      <c r="C35" s="134">
        <v>54</v>
      </c>
      <c r="D35" s="135">
        <v>0</v>
      </c>
      <c r="E35" s="161">
        <f t="shared" si="1"/>
        <v>0</v>
      </c>
      <c r="F35" s="527">
        <v>0</v>
      </c>
      <c r="G35" s="138">
        <f>SUM(G36)</f>
        <v>0</v>
      </c>
      <c r="H35" s="138">
        <f t="shared" si="4"/>
        <v>14000</v>
      </c>
      <c r="I35" s="138">
        <f t="shared" si="4"/>
        <v>0</v>
      </c>
      <c r="J35" s="138">
        <f t="shared" si="4"/>
        <v>0</v>
      </c>
      <c r="K35" s="138">
        <f t="shared" si="4"/>
        <v>0</v>
      </c>
      <c r="L35" s="138">
        <f t="shared" si="4"/>
        <v>0</v>
      </c>
      <c r="M35" s="138">
        <f t="shared" si="4"/>
        <v>0</v>
      </c>
      <c r="N35" s="138"/>
      <c r="O35" s="139">
        <f>SUM(G35:M35)</f>
        <v>14000</v>
      </c>
      <c r="P35" s="55"/>
      <c r="Q35" s="56"/>
    </row>
    <row r="36" spans="1:17" ht="51.75" thickBot="1">
      <c r="A36" s="99" t="s">
        <v>58</v>
      </c>
      <c r="B36" s="108" t="s">
        <v>440</v>
      </c>
      <c r="C36" s="281"/>
      <c r="D36" s="320"/>
      <c r="E36" s="158"/>
      <c r="F36" s="362"/>
      <c r="G36" s="315"/>
      <c r="H36" s="315">
        <v>14000</v>
      </c>
      <c r="I36" s="315"/>
      <c r="J36" s="315"/>
      <c r="K36" s="315"/>
      <c r="L36" s="315"/>
      <c r="M36" s="315"/>
      <c r="N36" s="315"/>
      <c r="O36" s="316">
        <f>SUM(G36:M36)</f>
        <v>14000</v>
      </c>
      <c r="P36" s="92" t="s">
        <v>257</v>
      </c>
      <c r="Q36" s="318"/>
    </row>
    <row r="37" spans="1:17" ht="24.75" customHeight="1" thickBot="1">
      <c r="A37" s="32"/>
      <c r="B37" s="43" t="s">
        <v>21</v>
      </c>
      <c r="C37" s="197"/>
      <c r="D37" s="198"/>
      <c r="E37" s="199"/>
      <c r="F37" s="199"/>
      <c r="G37" s="200">
        <f aca="true" t="shared" si="5" ref="G37:O37">+G22+G24+G26+G28+G30+G35</f>
        <v>15000</v>
      </c>
      <c r="H37" s="200">
        <f t="shared" si="5"/>
        <v>25991</v>
      </c>
      <c r="I37" s="200">
        <f t="shared" si="5"/>
        <v>0</v>
      </c>
      <c r="J37" s="200">
        <f t="shared" si="5"/>
        <v>0</v>
      </c>
      <c r="K37" s="200">
        <f t="shared" si="5"/>
        <v>0</v>
      </c>
      <c r="L37" s="200">
        <f t="shared" si="5"/>
        <v>0</v>
      </c>
      <c r="M37" s="200">
        <f t="shared" si="5"/>
        <v>0</v>
      </c>
      <c r="N37" s="200">
        <f t="shared" si="5"/>
        <v>26991</v>
      </c>
      <c r="O37" s="200">
        <f t="shared" si="5"/>
        <v>14000</v>
      </c>
      <c r="P37" s="46"/>
      <c r="Q37" s="47"/>
    </row>
    <row r="39" ht="12.75"/>
    <row r="40" ht="12.75"/>
  </sheetData>
  <sheetProtection/>
  <mergeCells count="18">
    <mergeCell ref="P31:P32"/>
    <mergeCell ref="Q31:Q32"/>
    <mergeCell ref="A10:F10"/>
    <mergeCell ref="L10:M10"/>
    <mergeCell ref="A11:F11"/>
    <mergeCell ref="A12:F12"/>
    <mergeCell ref="G16:O17"/>
    <mergeCell ref="P16:Q17"/>
    <mergeCell ref="A4:Q4"/>
    <mergeCell ref="A5:Q5"/>
    <mergeCell ref="E6:K6"/>
    <mergeCell ref="P6:Q6"/>
    <mergeCell ref="A19:F20"/>
    <mergeCell ref="G19:O19"/>
    <mergeCell ref="P19:P21"/>
    <mergeCell ref="Q19:Q21"/>
    <mergeCell ref="G15:O15"/>
    <mergeCell ref="P15:Q15"/>
  </mergeCells>
  <printOptions horizontalCentered="1" verticalCentered="1"/>
  <pageMargins left="1.3779527559055118" right="0.3937007874015748" top="0.1968503937007874" bottom="0.1968503937007874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nohosala</cp:lastModifiedBy>
  <cp:lastPrinted>2011-11-16T20:30:21Z</cp:lastPrinted>
  <dcterms:created xsi:type="dcterms:W3CDTF">2005-01-05T14:33:37Z</dcterms:created>
  <dcterms:modified xsi:type="dcterms:W3CDTF">2012-06-29T21:47:41Z</dcterms:modified>
  <cp:category/>
  <cp:version/>
  <cp:contentType/>
  <cp:contentStatus/>
  <cp:revision>1</cp:revision>
</cp:coreProperties>
</file>