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355" activeTab="0"/>
  </bookViews>
  <sheets>
    <sheet name="PLAN OPERATIVO ANUAL DE INVERSI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nm.Print_Area" localSheetId="0">'PLAN OPERATIVO ANUAL DE INVERSI'!$A$1:$S$113</definedName>
    <definedName name="asigbastotal">#REF!</definedName>
    <definedName name="conpln3">#REF!</definedName>
    <definedName name="conpln4">#REF!</definedName>
    <definedName name="conpln5">#REF!</definedName>
    <definedName name="NUEVA">'[1]planta base'!$C$504:$AA$803</definedName>
    <definedName name="sal">'[1]tablas'!$D$1:$H$814</definedName>
    <definedName name="vieja">'[1]planta base'!$C$2:$AC$503</definedName>
  </definedNames>
  <calcPr fullCalcOnLoad="1"/>
</workbook>
</file>

<file path=xl/sharedStrings.xml><?xml version="1.0" encoding="utf-8"?>
<sst xmlns="http://schemas.openxmlformats.org/spreadsheetml/2006/main" count="272" uniqueCount="248">
  <si>
    <t>No.de escenarios deportivos mejorados, adecuados y construidos/Total de escenarios deportivos</t>
  </si>
  <si>
    <t xml:space="preserve">No. De instituciones culturales rrestructuradas y mejoradas/Total de instituciones culturales </t>
  </si>
  <si>
    <t>Régimen subsidiado continuidad</t>
  </si>
  <si>
    <t>Régimen subsidiado ampliación</t>
  </si>
  <si>
    <t>Prestación de servicios a la población pobre no asegurada (Of)</t>
  </si>
  <si>
    <t>Interventoría régimen subsidiado</t>
  </si>
  <si>
    <t>Remodelación organismos de salud</t>
  </si>
  <si>
    <t>Aportes patronales sin S.F.</t>
  </si>
  <si>
    <t>Contratar la interventoria del regimen subsidiado</t>
  </si>
  <si>
    <t>Un interventor contratado</t>
  </si>
  <si>
    <t>OTROS SECTORES</t>
  </si>
  <si>
    <t>JUSTICIA Y PROTECCIÓN CIUDADANA</t>
  </si>
  <si>
    <t>APOYO Y FORTALECIMIENTO PARA LA PREVENCIÓN Y ATENCIÓN DE DESASTRES</t>
  </si>
  <si>
    <t>Apoyo Sistema Penal Acusatorio</t>
  </si>
  <si>
    <t>Un sistema penal acusatorio fortalecido</t>
  </si>
  <si>
    <t>Suministrar alimentación y traslado  al 100% de presos</t>
  </si>
  <si>
    <t>No. De presos con alimentacion y traslado/total de población carcelaria</t>
  </si>
  <si>
    <t>Fortalecer el equipo de seguridad y comunicación</t>
  </si>
  <si>
    <t>Un equipo de seguridad fortalecido</t>
  </si>
  <si>
    <t>Numero de vehiculos con mantenimiento/total de vehiculos</t>
  </si>
  <si>
    <t>Implementar un programa de seguridad</t>
  </si>
  <si>
    <t>Un programa de seguridad implementado</t>
  </si>
  <si>
    <t>Amortización capital</t>
  </si>
  <si>
    <t>Intereses</t>
  </si>
  <si>
    <t xml:space="preserve">MUNICIPIO DE : CUCUNUBA </t>
  </si>
  <si>
    <t>SUBTOTAL SECTOR</t>
  </si>
  <si>
    <t>DEPORTE</t>
  </si>
  <si>
    <t>TOTAL PRESUPUESTO PLAN OPERATIVO DE INVERSION</t>
  </si>
  <si>
    <t>CONVENIOS EDUCATIVOS CON ENTIDADES SIN ÁNIMO DE LUCRO</t>
  </si>
  <si>
    <t>LINEA BASE</t>
  </si>
  <si>
    <t>SGP- Libre asignación</t>
  </si>
  <si>
    <t>SGP- Inversión forzoza</t>
  </si>
  <si>
    <t>Regalias</t>
  </si>
  <si>
    <t>Recursos Propios del Fondo</t>
  </si>
  <si>
    <t>Estampilla Proanciano</t>
  </si>
  <si>
    <t>Estampilla Procultura</t>
  </si>
  <si>
    <t>Recursos de Capital</t>
  </si>
  <si>
    <t>Fosyga</t>
  </si>
  <si>
    <t>FONDO DE SOLIDARIDAD Y REDISTRIBUCIÓN DEL INGRESO</t>
  </si>
  <si>
    <t>SECTOR</t>
  </si>
  <si>
    <t>SALUD</t>
  </si>
  <si>
    <t>AGUA POTABLE Y SANEAMIENTO BASICO</t>
  </si>
  <si>
    <t>CULTURA</t>
  </si>
  <si>
    <t>DEPARTAMENTO DE CUNDINAMARCA</t>
  </si>
  <si>
    <t>SERVICIO DE LA DEUDA</t>
  </si>
  <si>
    <t xml:space="preserve">EDUCACION </t>
  </si>
  <si>
    <t>META ANUAL</t>
  </si>
  <si>
    <t>TOTAL $</t>
  </si>
  <si>
    <t>ETESA</t>
  </si>
  <si>
    <t>ESPERADO</t>
  </si>
  <si>
    <t>IDENTIFICACION               DEL                   PROGRAMA</t>
  </si>
  <si>
    <t>DESCRIPCION DEL INDICADOR</t>
  </si>
  <si>
    <t>META PARA LA VIGENCIA</t>
  </si>
  <si>
    <t>CODIGO</t>
  </si>
  <si>
    <t>INDICADORES</t>
  </si>
  <si>
    <t>PROGRAMAS Y/ O SUBPROGRAMAS A EJECUTAR</t>
  </si>
  <si>
    <t>Recursos Propios</t>
  </si>
  <si>
    <t>FONDO DE SEGURIDAD</t>
  </si>
  <si>
    <t>Reestructurar, mejorar y construir  1 instituciones culturales</t>
  </si>
  <si>
    <t>No de habitantes que participan de los procesos</t>
  </si>
  <si>
    <t>Dar mantenimiento a  1 vehiculos</t>
  </si>
  <si>
    <t>Pago de credito de inversion</t>
  </si>
  <si>
    <t>Realizar los pago</t>
  </si>
  <si>
    <t>FUENTE DE RECURSOS</t>
  </si>
  <si>
    <t>CONSTRUCCIÓN AMPLIACIÓN Y ADECUACIÓN DE INFRAESTRUCTURA EDUCATIVA AULAS DE CLASE, LABORATORIOS, SISTEMAS, RESTAURANTES ESCOLARES, UNIDADES SANITARIAS Y CERRAMIENTOS</t>
  </si>
  <si>
    <t>MANTENIMIENTO DE INFRAESTRUCTURA EDUCATIVA</t>
  </si>
  <si>
    <t>DOTACIÓN DE INFRAESTRUCTURA EDUCATIVA: MOBILIARIO, EQUIPOS DIDÁCTICOS, HERRAMIENTAS PARA TALLERES Y AMBIENTES ESPECIALIZADOS PARA LA EDUCACIÓN MEDIA TÉCNICA</t>
  </si>
  <si>
    <t>DOTACIÓN DE MATERIAL Y MEDIOS PEDAGÓGICOS PARA EL APRENDIZAJE: AUDIOVISUALES, SOFTWARE EDUCATIVO, TEXTOS Y MATERIAL DE LABORATORIO, ELEMENTOS DE COMPUTO</t>
  </si>
  <si>
    <t>PAGO DE SERVICIOS PÚBLICOS DE LAS INSTITUCIONES EDUCATIVAS ACUEDUCTO, ALCANTARILLADO Y ASEO</t>
  </si>
  <si>
    <t>PAGO DE SERVICIOS PÚBLICOS DE LAS INSTITUCIONES EDUCATIVAS ENERGÍA</t>
  </si>
  <si>
    <t>TRANSPORTE ESCOLAR</t>
  </si>
  <si>
    <t>ALIMENTACIÓN ESCOLAR</t>
  </si>
  <si>
    <t>COMPRA DE ALIMENTOS</t>
  </si>
  <si>
    <t xml:space="preserve">MENAJE, DOTACIÓN Y SU REPOSICIÓN PARA LA PRESTACIÓN DEL SERVICIO DE ALIMENTACIÓN ESCOLAR </t>
  </si>
  <si>
    <t xml:space="preserve">CONTRATACIÓN DE PERSONAL PARA LA PREPARACIÓN DE ALIMENTOS </t>
  </si>
  <si>
    <t>SERVICIO DE ACUEDUCTO</t>
  </si>
  <si>
    <t>CONSTRUCCIÓN DE SISTEMAS DE ACUEDUCTO  Y SISTEMAS DE POTABILIZACIÓN DEL AGUA</t>
  </si>
  <si>
    <t>AMPLIACIÓN DE SISTEMAS DE ACUEDUCTO  Y POTABILIZACION DE AGUA URBANO Y RURAL</t>
  </si>
  <si>
    <t>REHABILITACIÓN DE SISTEMAS DE ACUEDUCTO Y POTABILIZACIÓN DEL AGUA</t>
  </si>
  <si>
    <t>PROGRAMAS DE MACRO MEDICIÓN</t>
  </si>
  <si>
    <t>SERVICIO DE ALCANTARILLADO</t>
  </si>
  <si>
    <t>CONSTRUCCIÓN , AMPLIACION Y REHABILITACION DE SISTEMAS DE ALCANTARILLADO SANITARIO Y TRATAMIENTO DE AGUAS RESIDUALES Y ALCANTARILLADO PLUVIAL</t>
  </si>
  <si>
    <t>CONSTRUCCION UNIDADES SANITARIAS</t>
  </si>
  <si>
    <t>SERVICIO DE ASEO</t>
  </si>
  <si>
    <t>TRANSFERENCIAS PARA EL PLAN DEPARTAMENTAL DE AGUA POTABLE Y SANEAMIENTO BÁSICO</t>
  </si>
  <si>
    <t>FOMENTO, DESARROLLO Y PRÁCTICA DEL DEPORTE, LA RECREACIÓN Y EL APROVECHAMIENTO DEL TIEMPO LIBRE</t>
  </si>
  <si>
    <t xml:space="preserve">CONSTRUCCIÓN, MANTENIMIENTO Y/O ADECUACIÓN DE LOS ESCENARIOS DEPORTIVOS Y RECREATIVOS </t>
  </si>
  <si>
    <t>DOTACIÓN DE ESCENARIOS DEPORTIVOS E IMPLEMENTOS PARA LA PRACTICA DEL DEPORTE</t>
  </si>
  <si>
    <t>FOMENTO, APOYO Y DIFUSIÓN DE EVENTOS Y EXPRESIONES ARTÍSTICAS Y CULTURALES</t>
  </si>
  <si>
    <t>FORMACIÓN, CAPACITACIÓN E INVESTIGACIÓN ARTÍSTICA Y CULTURAL, ESCUELAS DE FORMACION</t>
  </si>
  <si>
    <t xml:space="preserve">PROTECCIÓN DEL PATRIMONIO CULTURAL </t>
  </si>
  <si>
    <t>CONSTRUCCIÓN, MANTENIMIENTO Y ADECUACIÓN DE LA INFRAESTRUCTURA ARTÍSTICA Y CULTURAL</t>
  </si>
  <si>
    <t>DOTACIÓN DE LA INFRAESTRUCTURA ARTÍSTICA Y CULTURAL  Y ELEMENTOS PARA LA PRACTICA MUSICAL</t>
  </si>
  <si>
    <t>0.2% SUPERINTENDENCIA DE SALUD</t>
  </si>
  <si>
    <t>0.4% INTERVENTORIA DEL RÉGIMEN SUBSIDIADO</t>
  </si>
  <si>
    <t>RESERVAS DE INVERSIÓN EN RÉGIMEN SUBSIDIADO VIGENCIA ANTERIOR (LEY 819 DE 2003)</t>
  </si>
  <si>
    <t>SALUD PUBLICA</t>
  </si>
  <si>
    <t>CONTRATACIÓN CON LAS EMPRESAS SOCIALES DEL ESTADO - RED PÚBLICA.</t>
  </si>
  <si>
    <t>Formulacion, Adopcion y evaluacion de acciones para mejorara la participacion social y comunitaria en salud</t>
  </si>
  <si>
    <t>MONITOREO SEGUIMIENTO Y EVALUACION DE LOS PIC</t>
  </si>
  <si>
    <t>SERVICIOS PUBLICOS DIFERENTES A ACUEDUCTO, ALCANTARILLADO Y ASEO</t>
  </si>
  <si>
    <t>AMPLIACIÓN, DOTACIÓN Y MEJORAMIENTO DE LOS SERVICIOS PÚBLICOS DOMICILIARIOS DIFERENTES A ACUEDUCTO, ALCANTARILLADO Y ASEO</t>
  </si>
  <si>
    <t xml:space="preserve">VIVIENDA </t>
  </si>
  <si>
    <t>VIVIENDA INTERES SOCIAL RURAL  Y URBANA</t>
  </si>
  <si>
    <t>AGROPECUARIO</t>
  </si>
  <si>
    <t>PROMOCION , FORTALECIMIENTO,ASISTENCIA TECNICA Y APOYO AL SECTOR AGROPECUARIO</t>
  </si>
  <si>
    <t>TRANSPORTE</t>
  </si>
  <si>
    <t>MEJORAMIENTO, MANTENIMIENTO, REHABILITACION, CONSTRUCCION DE LA INFRAESTRUCTURA MALLA VIAL RURAL</t>
  </si>
  <si>
    <t>MEJORAMIENTO, MANTENIMIENTO, REHABILITACION MALLA VIAL URBANA</t>
  </si>
  <si>
    <t>AMBIENTAL</t>
  </si>
  <si>
    <t>ADQUISICIÓN DE PREDIOS DE RESERVA HÍDRICA Y ZONAS DE RESERVA NATURALES</t>
  </si>
  <si>
    <t>FINANCIACIÓN, PROMOCIÓN Y EJECUCIÓN DE PROYECTOS RELACIONADOS CON LA REFORESTACIÓN (REVEGETALIZACIÓN, REFORESTACIÓN PROTECTORA Y EL CONTROL DE EROSIÓN)</t>
  </si>
  <si>
    <t>PREVENCION Y ATENCION DE DESASTRES</t>
  </si>
  <si>
    <t>PROMOCION DEL DESARROLLO</t>
  </si>
  <si>
    <t>PROMOCION, FOMENTO, APOYO, CAPACITACION, ASISTENCIA TECNICA PARA EL DESARROLLO EMPRESARIAL, TURISTICO, ARTESANAL, MINERO, AGROPECUARIO Y COMERCIAL</t>
  </si>
  <si>
    <t xml:space="preserve">ATENCIÓN A GRUPOS VULNERABLES </t>
  </si>
  <si>
    <t>DOTACIÓN DE MATERIALES PARA LA PROMOCIÓN DEL DESARROLLO DE LA PRIMERA INFANCIA</t>
  </si>
  <si>
    <t>PROTECCIÓN INTEGRAL DE LA NIÑEZ, ADOLESCENCIA, JUVENTUD Y FAMILIA</t>
  </si>
  <si>
    <t>ATENCIÓN Y APOYO AL ADULTO MAYOR</t>
  </si>
  <si>
    <t xml:space="preserve">ATENCIÓN Y APOYO A MADRES/PADRES CABEZA DE HOGAR  </t>
  </si>
  <si>
    <t xml:space="preserve">ATENCIÓN Y APOYO A LA POBLACIÓN DESPLAZADA POR LA VIOLENCIA </t>
  </si>
  <si>
    <t>FONDO DE SOLIDARIDAD Y AYUDA MIXTA</t>
  </si>
  <si>
    <t>PROGRAMAS DE DISCAPACIDAD Y PROGRAMAS DE BIENESTAR, PROGRAMA RED JUNTOS</t>
  </si>
  <si>
    <t>EQUIPAMIENTO MUNICIPAL</t>
  </si>
  <si>
    <t>MEJORAMIENTO Y MANTENIMIENTO DE DEPENDENCIAS DE LA ADMINISTRACIÓN</t>
  </si>
  <si>
    <t>CONSTRUCCIÓN, ADECUACION DE INFRAESTRUCTURA PRIMERA INFANCIA</t>
  </si>
  <si>
    <t>MEJORAMIENTO Y MANTENIMIENTO DE PLAZAS DE MERCADO, PARQUES Y MOBILIARIOS DEL ESPACIO PÚBLICO</t>
  </si>
  <si>
    <t>DESARROLLO COMUNITARIO</t>
  </si>
  <si>
    <t xml:space="preserve">FORTALECIMIENTO INSTITUCIONAL </t>
  </si>
  <si>
    <t>PROGRAMAS DE CAPACITACION Y ASISTENCIA TECNICA ORIENTADOS AL DESARROLLO EFICIENTE DE LAS COMPETENCIAS DE LEY</t>
  </si>
  <si>
    <t>JUSTICIA</t>
  </si>
  <si>
    <t>Dotacion y racion para nuevos agentes y soldados y traslado de presos</t>
  </si>
  <si>
    <t>Compra de equipos de seguridad y comunicación</t>
  </si>
  <si>
    <t>Mantenimiento y reparacion de vehículos</t>
  </si>
  <si>
    <t>conbustibles</t>
  </si>
  <si>
    <t>Numero de metros Cuadrados de infraestructura  construidos, mejorados o adecuados / Total de metros cuadrados proyectados  para el cuatrienio x 100</t>
  </si>
  <si>
    <t>Realizar mantenimiento de  aulas de clase, laboratorios, aulas múltiples, restaurantes escolares e infraestructura educativa en  Mts cuadrados.</t>
  </si>
  <si>
    <t xml:space="preserve"> Dotar a 18 instituciones educativas de material didáctico  audiovisual y sistemas de computo  y un (1) laboratorio como herramientas facilitadoras del desarrollo pedagógico.</t>
  </si>
  <si>
    <t>Construcción, Ampliación, Remodelación, mejoramiento de aulas de clase, laboratorios, aulas múltiples, restaurantes escolares e infraestructura educativa en 473 Mts cuadrados.</t>
  </si>
  <si>
    <t>Ampliar la cobertura en 100%  la dotacion de las instituciones educativas (8)  de material didáctico  audiovisual y sistemas de computo  y un (1) laboratorio como herramientas facilitadoras del desarrollo pedagógico.</t>
  </si>
  <si>
    <t>Dotacion de 2 aulas especializadas en sistemas de computo y conectividad a internet</t>
  </si>
  <si>
    <t>Numero de aulas de sistema de computo y conectividad/ total de aulas  de las instituciones educativas x 100</t>
  </si>
  <si>
    <t>Pagar los servcios publicos de las 18 Instituciones educativas</t>
  </si>
  <si>
    <t>No de instituciones a las cuales se les realiza el pago /  18</t>
  </si>
  <si>
    <t>Brindar apoyo  alas dieciocho (18) instituciones educativas con el pago de los servicios públicos esenciales para el funcionamiento optimo.</t>
  </si>
  <si>
    <t>Instituciones apoyadas /El numero de las instituciones del municipio x 100</t>
  </si>
  <si>
    <t>Numero de estudiantes subsidiados  en trasporte escolar / Total de los estudiasntes del areal rural x 100</t>
  </si>
  <si>
    <t>Apoyar en la cofinanaciacion del subsidio de transporte escolar beneficiando a 146 estudiantes del area rural.</t>
  </si>
  <si>
    <t xml:space="preserve">Cubrir con complemento nutricional a 1530 estudiantes </t>
  </si>
  <si>
    <t>(Numero de alumnos matriculados que se venefician del restaurante escolar/Total poblacion escolar matriculada) x 100</t>
  </si>
  <si>
    <t xml:space="preserve">Brindar apoyo a  5 estudiantes con los mejores promedios académicos, para el acceso a la educación técnica y universitaria y al esfuerzo de superación por mejorar las condiciones educativas, mediante la cofinanciación de becas estudiantiles.  </t>
  </si>
  <si>
    <t>Numero de estudiantes apoyados por el miunicipio en educacion tecnica y universitaria / Numero de estudiantes de mejor rendimiento academico x 100</t>
  </si>
  <si>
    <t>Contratar la interventoria de obra para proyectos de construccion de instituciones educativas</t>
  </si>
  <si>
    <t xml:space="preserve">No de interventorias contratadas / No de contratos realizados </t>
  </si>
  <si>
    <t>Construir y dotar una planta de tratamiento de agua potable en el acueducto el borrachero municipio de Cucunubá.</t>
  </si>
  <si>
    <t>Construir y dotar una planta de tratamiento de agua potable en 25%  el acueducto el borrachero municipio de Cucunubá.</t>
  </si>
  <si>
    <t>Mejorar y construir 1500 MLineales redes de acueducto área rural y urbana. 92% de cubrimiento</t>
  </si>
  <si>
    <t>%  red  de acueducto construidos/% red de acueducto existente</t>
  </si>
  <si>
    <t xml:space="preserve">Optimizar y construir el 40% de una  planta de tratamiento de aguas residuales y 100 M Lineales  del colector final del sistema de alcantarillado  zona urbana. </t>
  </si>
  <si>
    <t>Cantidad de agua vertida  por la planta de tratamiento /total de agua residual vertida x 100</t>
  </si>
  <si>
    <t>Lograr la  construcción de 10 unidades sanitarias área urbana y rural y sistema de pozo séptico área rural municipio de Cucunubá.</t>
  </si>
  <si>
    <t>Unidades Sanitarias construidas*100/Total de familias con servicio sanitario urbano y rural</t>
  </si>
  <si>
    <t xml:space="preserve">Realizar los giros de subsidios en beneficio de los 1300 usuarios </t>
  </si>
  <si>
    <t>Numero de usuarios  beneficiados / Total de usuarios estratos 1, 2 y 3.</t>
  </si>
  <si>
    <t xml:space="preserve">Reducir  perdida de agua con la compra de equipos de medicion </t>
  </si>
  <si>
    <t>% logrado en reduccion en la perdida de agua</t>
  </si>
  <si>
    <t>Fomento, impulso en la organización de eventos de competición e integración, orientados a la comunidad educativa, juegos comunales y empresa privada.</t>
  </si>
  <si>
    <t>Realizacion de 6 eventos deportivos y no de habitantes que participan en los eventos deportivos</t>
  </si>
  <si>
    <t>Adecuar, construir y mejorar 2 campos deportivos y construri dos parques infantiles del área rural y  urbana</t>
  </si>
  <si>
    <t>Dotar de elementos deportivos a una institucion educativa y oficina de deportes</t>
  </si>
  <si>
    <t>No de instituciones dotadas con elementos deportivos / No.  Instituciones dotadas x 100</t>
  </si>
  <si>
    <t xml:space="preserve">Fomentar, promover y apoyar dos festivales y eventos artísticos y culturales comunitarios </t>
  </si>
  <si>
    <t>No de eventos artisticos realizados / No de eventos proyectados x 100</t>
  </si>
  <si>
    <t xml:space="preserve">Implementar una escuela de formación artística y cultural </t>
  </si>
  <si>
    <t>No de esculeas de formacion implementadas / 1 x 100</t>
  </si>
  <si>
    <t>Dotar la biblioteca municipal con un 40% demas con computadores, medios audiovisuales, material de lectura y sistemas de conectividad de Internet para la biblioteca municipal</t>
  </si>
  <si>
    <t>Porcentaje de dotaciones suministradas / Porcentaje total de dotaciones proyectadas x 100</t>
  </si>
  <si>
    <t>Mejor, restaurar y adecuar el patrimonio arquitectónico y cultural templo parroquia, cementerio y capilla lourdes.</t>
  </si>
  <si>
    <t>No. metros cuadrados mejorados en infraestructura / No. total de metros cuadrados de infraestructura x 100</t>
  </si>
  <si>
    <t>Dotar a la Casa de cultura de infraestructura artistica elementos de practica musical</t>
  </si>
  <si>
    <t>No de elementos comprados</t>
  </si>
  <si>
    <t xml:space="preserve">Numero de contratos celebrados y legalizados del regimen subsidiado/total de contratos proyectados celebrar y legalizar * 100 </t>
  </si>
  <si>
    <t>Pagar cuota de vigilancia</t>
  </si>
  <si>
    <t>Realizar Interventoría al 100% de los contratos realizados por concepto de administración de régimen Subsidiado.</t>
  </si>
  <si>
    <t>Número de interventorias realizadas / número de interventorias proyectadas</t>
  </si>
  <si>
    <t>Pagar y liquidar contratos del regiemn subsidiado</t>
  </si>
  <si>
    <t xml:space="preserve">. Contratación con la ESE Municipal del 100% de las acciones en salud que adelante el Municipio.                                       </t>
  </si>
  <si>
    <t>. Numero de acciones en salud contratadas con la ESE /Numero de acciones en salud que adelanta el municipio x 100</t>
  </si>
  <si>
    <t>Capacitar a los habitantes para mejorar su participacion social y comunitaria en salud</t>
  </si>
  <si>
    <t>Lograr que los 200 M2 de los centros de salud rurales se mejoren</t>
  </si>
  <si>
    <t>Número de mts2 de infraestructura construidos, adecuados o remodelados en los puestos de salud rurales / total de metros de infraestructura construidos, adecuados o remodelados en los puestos de salud rurales x 100</t>
  </si>
  <si>
    <t>Contratar el monitoreo y seguimiento al PIC</t>
  </si>
  <si>
    <t xml:space="preserve">Contratacion de un profesional </t>
  </si>
  <si>
    <t xml:space="preserve">NA </t>
  </si>
  <si>
    <t>NA</t>
  </si>
  <si>
    <t>Incrementar la dotacion de  radioteléfonos y mantenerlos en buen estado  para lograr una cobertura en un 75%  en la comunicación inter-veredal a través de este medio.</t>
  </si>
  <si>
    <t>No. de equipos de comunicaciones comprados/ No. total de equipos de radiocomunicaciones x 100</t>
  </si>
  <si>
    <t>MEJORAR LAS CONDICIONES DE VIVIENDA Y SANEAMIENTO BASICO DE LAS PERSONAS CON NECESIDADES BÁSICAS INSATISFECHAS EN EL MUNICIPIO</t>
  </si>
  <si>
    <t xml:space="preserve">El mejoramiento y adecuacion de   165  viviendas de Interés Social Rural y urbano </t>
  </si>
  <si>
    <t xml:space="preserve">Capacitar, asesorar, y brindar asistencia técnica a 5 asociaciones productivas, micro, pequeñas y medianas empresas del sector agropecuario. </t>
  </si>
  <si>
    <t>No de asociaciones productivas del sector agropecuarios capacitadas y asesoradas</t>
  </si>
  <si>
    <t>Rehabilitacion de 40  KM de vía rural en buen estado</t>
  </si>
  <si>
    <t>No. de km mejorados / total de kilometros de vías proyectadas x 100</t>
  </si>
  <si>
    <t>Mantener, mejorar y rehabilitar 1500 M Lineales de vias</t>
  </si>
  <si>
    <t>M L  mejorados/ total ml de vía urbana proyectada x 100</t>
  </si>
  <si>
    <t>La compra de 8 Ha de terreno de reserva hidrica y forestal.</t>
  </si>
  <si>
    <t>No Hectareas adquiridas en la zona de reserva natural</t>
  </si>
  <si>
    <t>Reforestar, conservar, proteger y recuperar 10 hectareas en la zona de reserva natural</t>
  </si>
  <si>
    <t>No de hectareas reforestadas en las zonas de reserva natural</t>
  </si>
  <si>
    <t>APOYO Y FORTALECIMIENTO PARA LA COMPETITIVIDAD DEL SECTOR MINERO, EMPRESARIAL, AGROPECUARIO Y TURISTICO</t>
  </si>
  <si>
    <t>Mejoramiento de la actividad empresarial del Municipio</t>
  </si>
  <si>
    <t xml:space="preserve">Adaptar los 4 Hogares Comunitarios para estimular el desarrollo de los niños. </t>
  </si>
  <si>
    <t>Numero total de hogares adaptados / 4</t>
  </si>
  <si>
    <t>Apoyar en un 100% los clubes con todos los materiales  didácticos requeridos para las diferentes actividades programadas.</t>
  </si>
  <si>
    <t xml:space="preserve">Numero total de  niños menores de 12 (prejuveniles) y  menores de 18  años (juveniles)  beneficiados/ total  cupos asignados. por  100% </t>
  </si>
  <si>
    <t>Lograr la integración de los 100 Adultos Mayores beneficiados, que residen en el Municipio</t>
  </si>
  <si>
    <t>Numero total de adultos mayores beneficiados /  total de adultos mayores existentes en el municipio x 100</t>
  </si>
  <si>
    <t>Apoyar a las madres o padres gestantes</t>
  </si>
  <si>
    <t>No de hogares apoyados</t>
  </si>
  <si>
    <t>Minimizar en un 100% los efectos del desplazamiento.</t>
  </si>
  <si>
    <t>Numero de familias atendias / No familias registradas</t>
  </si>
  <si>
    <t>Apoyar economicamente a familias de escasos recursos</t>
  </si>
  <si>
    <t>No de familias apoyadas</t>
  </si>
  <si>
    <t>Rehabilitar 10 niños con algún grado discapacidad.</t>
  </si>
  <si>
    <t>No de ninos rehabilitados  / total de niños discapacitados</t>
  </si>
  <si>
    <t>m2 adecuados/ total m2 construidos x 100</t>
  </si>
  <si>
    <t>Adecuar, mejorar y construir  20  m2 de la infraestructura administrativa.</t>
  </si>
  <si>
    <t>Construccion de hogar infantil</t>
  </si>
  <si>
    <t>Construccion del Hogar infantil</t>
  </si>
  <si>
    <t xml:space="preserve">Avance de los procesos </t>
  </si>
  <si>
    <t xml:space="preserve">Elaboracion de un programa de saneamiento contable, fiscal y financiero, asesoria juridica </t>
  </si>
  <si>
    <t>Ampliar cobertura en infraestructura para construir y adecuar 500 m2 para la estación de policía municipal.</t>
  </si>
  <si>
    <t>Lograr construir 500 M2 en infraestructura</t>
  </si>
  <si>
    <t xml:space="preserve"> Construcción de sistemas de almacenamiento de agua potable.</t>
  </si>
  <si>
    <t>La construccion de  dos tanques de almacenamiento y distribución de agua potable.</t>
  </si>
  <si>
    <t xml:space="preserve">% en almacenamiento de agua  y distribución de agua potable. </t>
  </si>
  <si>
    <t>Celebrar y legalizar el 100% de los contratos de administración del régimen subsidiado con las EPS-s presentes en el Municipio.</t>
  </si>
  <si>
    <t xml:space="preserve">             PLAN OPERATIVO ANUAL DE INVERSION MUNICIPAL 2012</t>
  </si>
  <si>
    <t>SUBSIDIOS DE FONDO DE SOLIDARIDAD Y PREDISTRIBUCION DE INGRESOS</t>
  </si>
  <si>
    <t xml:space="preserve">Ssubsisdiar a los estratos 1, 2 y tres </t>
  </si>
  <si>
    <t>PREINVERSION EN DISEÑO</t>
  </si>
  <si>
    <t>EQUIPO REQUERIDO PARA LA OPERACIÓN DE LOS SISTEMAS DE ALCANTARILLADO PLIVIAL</t>
  </si>
  <si>
    <t>PAGO DE INSTRUCTORES CONTRATADOS PARA LA PRACTICA DEL DEPORTE Y LA RECREACION</t>
  </si>
  <si>
    <t>ESCUELAS DE FORMACION DEPORTIVA</t>
  </si>
  <si>
    <t>FOMENTO, DESARROLLO Y PRACTICA DEL DEPORTE LA RECREACION Y EL APROVECHAMIENTO DEL TIEMPO LIBRE OLIMPIADAS MINERAS</t>
  </si>
  <si>
    <t>PAGO DE INSTRUCTORES Y BIBLIOTECOLOGO CONTRATADOS PARA LA EJECUCION DE PROGRAMAS Y PROYECTOS ARTISTICOS Y CULTURALES</t>
  </si>
  <si>
    <t>PAGO DE INSTRUCTORES CONTRATADOS PARA LAS BANDAS MUSICALES</t>
  </si>
  <si>
    <t>OBJETIVO DEL PLAN OPERATIVO ANUAL DE INVERSIÓN  MUNICIPAL: CONSOLIDAR LOS PROYECTOS A EJECUTAR DURANTE LA VIGENCIA 2012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</si>
</sst>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0_-;\-* #,##0.00_-;_-* &quot;-&quot;??_-;_-@_-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#,##0."/>
    <numFmt numFmtId="184" formatCode="_ * #,##0_ ;_ * \-#,##0_ ;_ * &quot;-&quot;??_ ;_ @_ "/>
    <numFmt numFmtId="185" formatCode="_(* #,##0.0_);_(* \(#,##0.0\);_(* &quot;-&quot;??_);_(@_)"/>
    <numFmt numFmtId="186" formatCode="0.0%"/>
    <numFmt numFmtId="187" formatCode="0.000%"/>
    <numFmt numFmtId="188" formatCode="_-* #,##0\ _P_t_s_-;\-* #,##0\ _P_t_s_-;_-* &quot;-&quot;\ _P_t_s_-;_-@_-"/>
    <numFmt numFmtId="189" formatCode="_-* #,##0.00\ _P_t_s_-;\-* #,##0.00\ _P_t_s_-;_-* &quot;-&quot;??\ _P_t_s_-;_-@_-"/>
    <numFmt numFmtId="190" formatCode="_-* #,##0\ _P_t_s_-;\-* #,##0\ _P_t_s_-;_-* &quot;-&quot;??\ _P_t_s_-;_-@_-"/>
    <numFmt numFmtId="191" formatCode="mmmm\ d\,\ yyyy"/>
    <numFmt numFmtId="192" formatCode="_(* #,##0.0_);_(* \(#,##0.0\);_(* &quot;-&quot;?_);_(@_)"/>
    <numFmt numFmtId="193" formatCode="0.0"/>
    <numFmt numFmtId="194" formatCode="0.00;[Red]0.00"/>
    <numFmt numFmtId="195" formatCode="#,##0\ [$€-1];[Red]\-#,##0\ [$€-1]"/>
    <numFmt numFmtId="196" formatCode="_(* #,##0_);_(* \(#,##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 * #,##0_ ;_ * \-#,##0_ ;_ * \-??_ ;_ @_ "/>
    <numFmt numFmtId="202" formatCode="#,#00.00;\(#,#00.00\)"/>
  </numFmts>
  <fonts count="64">
    <font>
      <sz val="10"/>
      <name val="Arial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lbertus Extra Bold"/>
      <family val="2"/>
    </font>
    <font>
      <b/>
      <sz val="7"/>
      <name val="Albertus Extra Bold"/>
      <family val="2"/>
    </font>
    <font>
      <b/>
      <sz val="8"/>
      <name val="Times New Roman"/>
      <family val="1"/>
    </font>
    <font>
      <sz val="28"/>
      <name val="Arial"/>
      <family val="2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8"/>
      <name val="Arial"/>
      <family val="2"/>
    </font>
    <font>
      <sz val="8"/>
      <name val="Tw Cen MT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9"/>
      <name val="Tw Cen MT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 applyFont="0" applyFill="0" applyBorder="0" applyAlignment="0" applyProtection="0"/>
    <xf numFmtId="183" fontId="1" fillId="0" borderId="0">
      <alignment/>
      <protection locked="0"/>
    </xf>
    <xf numFmtId="183" fontId="1" fillId="0" borderId="0">
      <alignment/>
      <protection locked="0"/>
    </xf>
    <xf numFmtId="183" fontId="1" fillId="0" borderId="0">
      <alignment/>
      <protection locked="0"/>
    </xf>
    <xf numFmtId="183" fontId="2" fillId="0" borderId="0">
      <alignment/>
      <protection locked="0"/>
    </xf>
    <xf numFmtId="183" fontId="3" fillId="0" borderId="0">
      <alignment/>
      <protection locked="0"/>
    </xf>
    <xf numFmtId="183" fontId="2" fillId="0" borderId="0">
      <alignment/>
      <protection locked="0"/>
    </xf>
    <xf numFmtId="183" fontId="3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1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25" fillId="0" borderId="10" xfId="56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7" fillId="0" borderId="10" xfId="56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/>
    </xf>
    <xf numFmtId="3" fontId="26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justify" vertical="center"/>
    </xf>
    <xf numFmtId="0" fontId="21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 horizontal="right"/>
    </xf>
    <xf numFmtId="0" fontId="12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justify"/>
      <protection/>
    </xf>
    <xf numFmtId="3" fontId="7" fillId="0" borderId="11" xfId="0" applyNumberFormat="1" applyFont="1" applyFill="1" applyBorder="1" applyAlignment="1">
      <alignment textRotation="90"/>
    </xf>
    <xf numFmtId="3" fontId="7" fillId="0" borderId="12" xfId="0" applyNumberFormat="1" applyFont="1" applyFill="1" applyBorder="1" applyAlignment="1">
      <alignment textRotation="90"/>
    </xf>
    <xf numFmtId="3" fontId="17" fillId="0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 applyProtection="1">
      <alignment horizontal="center" textRotation="90" wrapText="1"/>
      <protection/>
    </xf>
    <xf numFmtId="0" fontId="12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 applyProtection="1">
      <alignment horizontal="justify" vertical="justify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4" xfId="0" applyNumberFormat="1" applyFont="1" applyFill="1" applyBorder="1" applyAlignment="1">
      <alignment textRotation="90"/>
    </xf>
    <xf numFmtId="3" fontId="7" fillId="0" borderId="15" xfId="0" applyNumberFormat="1" applyFont="1" applyFill="1" applyBorder="1" applyAlignment="1">
      <alignment textRotation="90"/>
    </xf>
    <xf numFmtId="3" fontId="7" fillId="0" borderId="16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right" vertical="top" textRotation="90" wrapText="1"/>
    </xf>
    <xf numFmtId="0" fontId="9" fillId="0" borderId="17" xfId="0" applyFont="1" applyFill="1" applyBorder="1" applyAlignment="1">
      <alignment/>
    </xf>
    <xf numFmtId="3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02" fontId="29" fillId="0" borderId="10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202" fontId="29" fillId="0" borderId="0" xfId="0" applyNumberFormat="1" applyFont="1" applyFill="1" applyAlignment="1">
      <alignment horizontal="right" vertical="center"/>
    </xf>
    <xf numFmtId="202" fontId="29" fillId="0" borderId="10" xfId="0" applyNumberFormat="1" applyFont="1" applyFill="1" applyBorder="1" applyAlignment="1">
      <alignment horizontal="right"/>
    </xf>
    <xf numFmtId="202" fontId="29" fillId="0" borderId="0" xfId="0" applyNumberFormat="1" applyFont="1" applyFill="1" applyAlignment="1">
      <alignment horizontal="right"/>
    </xf>
    <xf numFmtId="0" fontId="18" fillId="0" borderId="10" xfId="0" applyFont="1" applyFill="1" applyBorder="1" applyAlignment="1">
      <alignment horizontal="justify" vertical="center" wrapText="1"/>
    </xf>
    <xf numFmtId="3" fontId="17" fillId="0" borderId="10" xfId="57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top"/>
    </xf>
    <xf numFmtId="0" fontId="1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7" fillId="0" borderId="10" xfId="56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196" fontId="23" fillId="0" borderId="19" xfId="56" applyNumberFormat="1" applyFont="1" applyFill="1" applyBorder="1" applyAlignment="1">
      <alignment/>
    </xf>
    <xf numFmtId="201" fontId="19" fillId="0" borderId="10" xfId="56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center" vertical="center" wrapText="1"/>
    </xf>
    <xf numFmtId="201" fontId="19" fillId="0" borderId="10" xfId="56" applyNumberFormat="1" applyFont="1" applyFill="1" applyBorder="1" applyAlignment="1" applyProtection="1">
      <alignment horizontal="justify" vertical="center" wrapText="1"/>
      <protection/>
    </xf>
    <xf numFmtId="0" fontId="17" fillId="0" borderId="10" xfId="0" applyFont="1" applyFill="1" applyBorder="1" applyAlignment="1">
      <alignment horizontal="justify"/>
    </xf>
    <xf numFmtId="49" fontId="20" fillId="0" borderId="10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center" textRotation="90" wrapText="1"/>
      <protection/>
    </xf>
    <xf numFmtId="49" fontId="7" fillId="0" borderId="21" xfId="0" applyNumberFormat="1" applyFont="1" applyFill="1" applyBorder="1" applyAlignment="1" applyProtection="1">
      <alignment horizontal="center" textRotation="90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Millares 2 2" xfId="59"/>
    <cellStyle name="Millares 3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parada\Mis%20documentos\Ren%20Admon%20Publ\BASURA2%2012nov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estructuraciones%202004\SENA\REESTRUCTURACION%20SENA%202004v119enero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GRAF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99096290.05250004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97691461.3475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75809301.45125002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70722011.94291668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52402635.4225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93126887.0375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84715101.4225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75406747.3475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63484681.01125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52402635.4225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36456448.82208334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63484681.01125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54589385.94291667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75406747.3475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63484681.01125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93126887.0375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84715101.4225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75809301.45125002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70722011.94291668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69247481.00625001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120648377.0375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99096290.05250004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97691461.3475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75809301.45125002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63484681.01125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54589385.94291667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75406747.3475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63484681.01125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54589385.94291667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53451215.00625001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120648377.0375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52402635.4225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99096290.05250004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97691461.3475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75809301.45125002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120648377.0375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99096290.05250004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97691461.3475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120648377.0375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99096290.05250004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97691461.3475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75809301.45125002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70722011.94291668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69247481.00625001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120648377.0375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99096290.05250004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75406747.3475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63484681.01125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53451215.00625001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120648377.0375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99096290.05250004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97691461.3475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75809301.45125002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70722011.94291668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69247481.00625001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120648377.0375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93126887.0375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84715101.4225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75406747.3475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63484681.01125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54589385.94291667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52402635.4225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75809301.45125002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70722011.94291668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55986315.12541666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53171017.05500001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43327564.29374999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79503861.50458333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72531771.12541664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40448901.4225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33594659.9075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56008709.035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40448901.4225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33594659.9075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40448901.4225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33594659.9075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56008709.035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56008709.035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40448901.4225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33594659.9075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56008709.035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40448901.4225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33594659.9075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40448901.4225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56008709.035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70261711.25958334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56008709.035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40448901.4225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33594659.9075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33594659.9075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56008709.035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33594659.9075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42612157.06458334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20011830.39125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18168911.18125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61536004.87625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57088306.58875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42612157.06458334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61536004.87625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57088306.58875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42612157.06458334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42612157.06458334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61536004.87625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57088306.58875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42612157.06458334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42612157.06458334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61536004.87625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57088306.58875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42612157.06458334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61536004.87625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57088306.58875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42612157.06458334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20011830.39125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18168911.18125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42612157.06458334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18168911.18125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13403465.65458333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18168911.18125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13403465.65458333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13403465.65458333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8661639.68625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18168911.18125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13403465.65458333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13403465.65458333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18168911.18125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18168911.18125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13403465.65458333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18168911.18125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13403465.65458333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18168911.18125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13403465.65458333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18168911.18125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8861437.975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8861437.975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7501006.525416668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8861437.975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7501006.525416668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8861437.975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7752843.959583334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7501006.525416668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8861437.975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7501006.525416668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8861437.975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8861437.975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20748494.57958334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20748494.57958334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20748494.57958334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20748494.57958334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</v>
          </cell>
          <cell r="X12" t="str">
            <v>6Asistencial</v>
          </cell>
          <cell r="Y12">
            <v>7291402.92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3.113888888888889</v>
          </cell>
          <cell r="X15" t="str">
            <v>6Asistencial</v>
          </cell>
          <cell r="Y15">
            <v>6224540.903999999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</v>
          </cell>
          <cell r="W17">
            <v>1.2444444444444445</v>
          </cell>
          <cell r="X17" t="str">
            <v>6Asistencial</v>
          </cell>
          <cell r="Y17">
            <v>7214099.663999999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</v>
          </cell>
          <cell r="W18">
            <v>2.3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55.36666666666667</v>
          </cell>
          <cell r="W28">
            <v>1.8472222222222223</v>
          </cell>
          <cell r="X28" t="str">
            <v>5Tecnico</v>
          </cell>
          <cell r="Y28">
            <v>7264261.62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</v>
          </cell>
          <cell r="V29">
            <v>9.333333333333334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45944059.78583912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69247481.00625001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</v>
          </cell>
          <cell r="X31" t="str">
            <v>1Directivo</v>
          </cell>
          <cell r="Y31">
            <v>18418446.156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54.42777777777778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</v>
          </cell>
          <cell r="V36">
            <v>0</v>
          </cell>
          <cell r="W36">
            <v>7.761111111111111</v>
          </cell>
          <cell r="X36" t="str">
            <v>6Asistencial</v>
          </cell>
          <cell r="Y36">
            <v>6570493.74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41.84166666666667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9.577777777777778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</v>
          </cell>
          <cell r="X46" t="str">
            <v>6Asistencial</v>
          </cell>
          <cell r="Y46">
            <v>5015847.586347222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45.525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47.77777777777778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22387594.70375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</v>
          </cell>
          <cell r="X56" t="str">
            <v>6Asistencial</v>
          </cell>
          <cell r="Y56">
            <v>9537174.988125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</v>
          </cell>
          <cell r="V57">
            <v>0</v>
          </cell>
          <cell r="W57">
            <v>4.066666666666666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6.758333333333334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</v>
          </cell>
          <cell r="V60">
            <v>0</v>
          </cell>
          <cell r="W60">
            <v>6.269444444444445</v>
          </cell>
          <cell r="X60" t="str">
            <v>4Profesional</v>
          </cell>
          <cell r="Y60">
            <v>8735813.59175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</v>
          </cell>
          <cell r="W61">
            <v>7.511111111111111</v>
          </cell>
          <cell r="X61" t="str">
            <v>4Profesional</v>
          </cell>
          <cell r="Y61">
            <v>9394847.115703704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17645333.00603588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</v>
          </cell>
          <cell r="X64" t="str">
            <v>5Tecnico</v>
          </cell>
          <cell r="Y64">
            <v>20328590.25654051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</v>
          </cell>
          <cell r="V65">
            <v>3</v>
          </cell>
          <cell r="W65">
            <v>3.452777777777778</v>
          </cell>
          <cell r="X65" t="str">
            <v>6Asistencial</v>
          </cell>
          <cell r="Y65">
            <v>6224540.903999999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33594659.9075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50.74444444444445</v>
          </cell>
          <cell r="V66">
            <v>17.083333333333332</v>
          </cell>
          <cell r="W66">
            <v>5.336111111111111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47.43055555555556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31394955.47089005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35.775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47.71111111111111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40.11944444444445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39.90555555555556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39.08611111111111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50.28055555555556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34993967.76642708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50.61388888888889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35.03055555555556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4.944444444444445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40.84166666666667</v>
          </cell>
          <cell r="V94">
            <v>0</v>
          </cell>
          <cell r="W94">
            <v>6.027777777777778</v>
          </cell>
          <cell r="X94" t="str">
            <v>4Profesional</v>
          </cell>
          <cell r="Y94">
            <v>6609946.974991897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</v>
          </cell>
          <cell r="V95">
            <v>0</v>
          </cell>
          <cell r="W95">
            <v>19.65277777777778</v>
          </cell>
          <cell r="X95" t="str">
            <v>4Profesional</v>
          </cell>
          <cell r="Y95">
            <v>34565391.50616783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37.05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</v>
          </cell>
          <cell r="V103">
            <v>4</v>
          </cell>
          <cell r="W103">
            <v>7.063888888888889</v>
          </cell>
          <cell r="X103" t="str">
            <v>4Profesional</v>
          </cell>
          <cell r="Y103">
            <v>9603968.97975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43327564.29374999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8.936111111111112</v>
          </cell>
          <cell r="X105" t="str">
            <v>4Profesional</v>
          </cell>
          <cell r="Y105">
            <v>8112011.397679399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35.05277777777778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16042796.10666667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42093867.23400926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17973139.34833333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9.936111111111112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46.525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36.96666666666667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9696286.060592594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44.23888888888889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46.77777777777778</v>
          </cell>
          <cell r="V124">
            <v>0</v>
          </cell>
          <cell r="W124">
            <v>16.59722222222222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35.73888888888889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9.833333333333334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27.825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36079145.29541667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94091560.24258912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56.36388888888889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55.61944444444445</v>
          </cell>
          <cell r="V137">
            <v>41.75</v>
          </cell>
          <cell r="W137">
            <v>7.061111111111111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38.90555555555556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35765426.32586574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51.43055555555556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47.27777777777778</v>
          </cell>
          <cell r="V142">
            <v>0</v>
          </cell>
          <cell r="W142">
            <v>16.59722222222222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48.43055555555556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6718667.748000001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</v>
          </cell>
          <cell r="V149">
            <v>0</v>
          </cell>
          <cell r="W149">
            <v>16.59722222222222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46.61388888888889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</v>
          </cell>
          <cell r="V152">
            <v>0</v>
          </cell>
          <cell r="W152">
            <v>16.59722222222222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46.61944444444445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40.74166666666667</v>
          </cell>
          <cell r="V154">
            <v>0</v>
          </cell>
          <cell r="W154">
            <v>20.33888888888889</v>
          </cell>
          <cell r="X154" t="str">
            <v>6Asistencial</v>
          </cell>
          <cell r="Y154">
            <v>22830439.5968125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52.175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</v>
          </cell>
          <cell r="X158" t="str">
            <v>6Asistencial</v>
          </cell>
          <cell r="Y158">
            <v>5745679.64954514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33594659.9075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21028570.40884607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5.683333333333334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36.67777777777778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</v>
          </cell>
          <cell r="V171">
            <v>0.4166666666666667</v>
          </cell>
          <cell r="W171">
            <v>16.59722222222222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</v>
          </cell>
          <cell r="V173">
            <v>9.25</v>
          </cell>
          <cell r="W173">
            <v>32.55277777777778</v>
          </cell>
          <cell r="X173" t="str">
            <v>6Asistencial</v>
          </cell>
          <cell r="Y173">
            <v>35203273.16818866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54.67777777777778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8.075</v>
          </cell>
          <cell r="X175" t="str">
            <v>6Asistencial</v>
          </cell>
          <cell r="Y175">
            <v>4686167.463300927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50.33888888888889</v>
          </cell>
          <cell r="V177">
            <v>7</v>
          </cell>
          <cell r="W177">
            <v>9.511111111111111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33594659.9075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9.994444444444444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9.588888888888889</v>
          </cell>
          <cell r="X179" t="str">
            <v>6Asistencial</v>
          </cell>
          <cell r="Y179">
            <v>8942544.680878472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37806035.4225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52.33611111111111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52.05277777777778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46.23888888888889</v>
          </cell>
          <cell r="V184">
            <v>0</v>
          </cell>
          <cell r="W184">
            <v>8.941666666666666</v>
          </cell>
          <cell r="X184" t="str">
            <v>6Asistencial</v>
          </cell>
          <cell r="Y184">
            <v>6570493.74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</v>
          </cell>
          <cell r="V188">
            <v>0</v>
          </cell>
          <cell r="W188">
            <v>8.797222222222222</v>
          </cell>
          <cell r="X188" t="str">
            <v>6Asistencial</v>
          </cell>
          <cell r="Y188">
            <v>5727778.1320625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33594659.9075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6.216666666666667</v>
          </cell>
          <cell r="X191" t="str">
            <v>6Asistencial</v>
          </cell>
          <cell r="Y191">
            <v>4793028.101434028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37806035.4225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51.46666666666667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12666800.57703125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65795657.22071528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</v>
          </cell>
          <cell r="X200" t="str">
            <v>5Tecnico</v>
          </cell>
          <cell r="Y200">
            <v>36407865.45395949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18168911.18125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</v>
          </cell>
          <cell r="V201">
            <v>0</v>
          </cell>
          <cell r="W201">
            <v>7.008333333333334</v>
          </cell>
          <cell r="X201" t="str">
            <v>4Profesional</v>
          </cell>
          <cell r="Y201">
            <v>6387514.094864584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33.74166666666667</v>
          </cell>
          <cell r="V203">
            <v>0</v>
          </cell>
          <cell r="W203">
            <v>8.561111111111112</v>
          </cell>
          <cell r="X203" t="str">
            <v>6Asistencial</v>
          </cell>
          <cell r="Y203">
            <v>4482098.66571875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43.83611111111111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17882499.80197917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0.4166666666666667</v>
          </cell>
          <cell r="W207">
            <v>13.052777777777777</v>
          </cell>
          <cell r="X207" t="str">
            <v>6Asistencial</v>
          </cell>
          <cell r="Y207">
            <v>6570493.74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37264296.72166668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9.208333333333334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50723213.49829861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14717862.63599537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</v>
          </cell>
          <cell r="W217">
            <v>14.152777777777779</v>
          </cell>
          <cell r="X217" t="str">
            <v>4Profesional</v>
          </cell>
          <cell r="Y217">
            <v>27346658.21045486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</v>
          </cell>
          <cell r="V219">
            <v>0</v>
          </cell>
          <cell r="W219">
            <v>8.952777777777778</v>
          </cell>
          <cell r="X219" t="str">
            <v>6Asistencial</v>
          </cell>
          <cell r="Y219">
            <v>4655319.870190972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</v>
          </cell>
          <cell r="V220">
            <v>0</v>
          </cell>
          <cell r="W220">
            <v>9.938888888888888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35.86388888888889</v>
          </cell>
          <cell r="V223">
            <v>0</v>
          </cell>
          <cell r="W223">
            <v>8.33611111111111</v>
          </cell>
          <cell r="X223" t="str">
            <v>5Tecnico</v>
          </cell>
          <cell r="Y223">
            <v>6523209.78566088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38.05277777777778</v>
          </cell>
          <cell r="V224">
            <v>0.6666666666666666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46.68055555555556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</v>
          </cell>
          <cell r="V226">
            <v>0</v>
          </cell>
          <cell r="W226">
            <v>16.59722222222222</v>
          </cell>
          <cell r="X226" t="str">
            <v>4Profesional</v>
          </cell>
          <cell r="Y226">
            <v>37819019.08975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42.92777777777778</v>
          </cell>
          <cell r="V227">
            <v>0</v>
          </cell>
          <cell r="W227">
            <v>16.04722222222222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</v>
          </cell>
          <cell r="V229">
            <v>0.5</v>
          </cell>
          <cell r="W229">
            <v>9.894444444444444</v>
          </cell>
          <cell r="X229" t="str">
            <v>6Asistencial</v>
          </cell>
          <cell r="Y229">
            <v>9202376.487586804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</v>
          </cell>
          <cell r="V230">
            <v>2.0833333333333335</v>
          </cell>
          <cell r="W230">
            <v>16.58888888888889</v>
          </cell>
          <cell r="X230" t="str">
            <v>4Profesional</v>
          </cell>
          <cell r="Y230">
            <v>37819019.08975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9.319444444444445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</v>
          </cell>
          <cell r="V234">
            <v>0</v>
          </cell>
          <cell r="W234">
            <v>16.58888888888889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4.288888888888889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</v>
          </cell>
          <cell r="V237">
            <v>12.5</v>
          </cell>
          <cell r="W237">
            <v>6.341666666666667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37806035.4225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54.58611111111111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38.93055555555556</v>
          </cell>
          <cell r="V240">
            <v>0</v>
          </cell>
          <cell r="W240">
            <v>16.59722222222222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16.88888888888889</v>
          </cell>
          <cell r="X245" t="str">
            <v>4Profesional</v>
          </cell>
          <cell r="Y245">
            <v>47611671.19214583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62385391.44922916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13362965.65458333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69247481.00625001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0.9111111111111111</v>
          </cell>
          <cell r="X249" t="str">
            <v>1Directivo</v>
          </cell>
          <cell r="Y249">
            <v>18418446.156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</v>
          </cell>
          <cell r="V250">
            <v>0</v>
          </cell>
          <cell r="W250">
            <v>6.805555555555555</v>
          </cell>
          <cell r="X250" t="str">
            <v>4Profesional</v>
          </cell>
          <cell r="Y250">
            <v>7283572.144417823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41.08611111111111</v>
          </cell>
          <cell r="V251">
            <v>0</v>
          </cell>
          <cell r="W251">
            <v>16.59722222222222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51.67777777777778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</v>
          </cell>
          <cell r="V254">
            <v>6.416666666666667</v>
          </cell>
          <cell r="W254">
            <v>8.616666666666667</v>
          </cell>
          <cell r="X254" t="str">
            <v>5Tecnico</v>
          </cell>
          <cell r="Y254">
            <v>6095660.492994213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69247481.00625001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52.36944444444445</v>
          </cell>
          <cell r="V255">
            <v>0</v>
          </cell>
          <cell r="W255">
            <v>0.8722222222222222</v>
          </cell>
          <cell r="X255" t="str">
            <v>1Directivo</v>
          </cell>
          <cell r="Y255">
            <v>18418446.156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</v>
          </cell>
          <cell r="X258" t="str">
            <v>5Tecnico</v>
          </cell>
          <cell r="Y258">
            <v>20328590.25654051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</v>
          </cell>
          <cell r="V259">
            <v>0</v>
          </cell>
          <cell r="W259">
            <v>35.44444444444444</v>
          </cell>
          <cell r="X259" t="str">
            <v>4Profesional</v>
          </cell>
          <cell r="Y259">
            <v>61270845.24234375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34.55277777777778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</v>
          </cell>
          <cell r="V263">
            <v>0</v>
          </cell>
          <cell r="W263">
            <v>6.736111111111111</v>
          </cell>
          <cell r="X263" t="str">
            <v>6Asistencial</v>
          </cell>
          <cell r="Y263">
            <v>6224540.903999999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</v>
          </cell>
          <cell r="V264">
            <v>0</v>
          </cell>
          <cell r="W264">
            <v>9.419444444444444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0.5833333333333334</v>
          </cell>
          <cell r="W265">
            <v>22.34722222222222</v>
          </cell>
          <cell r="X265" t="str">
            <v>5Tecnico</v>
          </cell>
          <cell r="Y265">
            <v>29852521.6299456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45174987.92462615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0.5027777777777778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4.725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24.075</v>
          </cell>
          <cell r="X269" t="str">
            <v>4Profesional</v>
          </cell>
          <cell r="Y269">
            <v>54313971.46175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42.675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43.525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35.90555555555556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</v>
          </cell>
          <cell r="V282">
            <v>0.3333333333333333</v>
          </cell>
          <cell r="W282">
            <v>6.805555555555555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35051435.29508912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42.68055555555556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</v>
          </cell>
          <cell r="V286">
            <v>21</v>
          </cell>
          <cell r="W286">
            <v>9.511111111111111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</v>
          </cell>
          <cell r="X288" t="str">
            <v>5Tecnico</v>
          </cell>
          <cell r="Y288">
            <v>20328590.25654051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47.55555555555556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</v>
          </cell>
          <cell r="X294" t="str">
            <v>6Asistencial</v>
          </cell>
          <cell r="Y294">
            <v>5567057.484274306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53.36944444444445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50990923.03815278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23768462.0175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</v>
          </cell>
          <cell r="X297" t="str">
            <v>4Profesional</v>
          </cell>
          <cell r="Y297">
            <v>8925948.36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43.68055555555556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</v>
          </cell>
          <cell r="X300" t="str">
            <v>4Profesional</v>
          </cell>
          <cell r="Y300">
            <v>7583787.399690972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</v>
          </cell>
          <cell r="V301">
            <v>0</v>
          </cell>
          <cell r="W301">
            <v>4.705555555555556</v>
          </cell>
          <cell r="X301" t="str">
            <v>4Profesional</v>
          </cell>
          <cell r="Y301">
            <v>4867206.838607639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9.575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4.311111111111111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6718667.748000001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64.09444444444445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48.55277777777778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</v>
          </cell>
          <cell r="V313">
            <v>5.5</v>
          </cell>
          <cell r="W313">
            <v>9.161111111111111</v>
          </cell>
          <cell r="X313" t="str">
            <v>5Tecnico</v>
          </cell>
          <cell r="Y313">
            <v>6445650.569146989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</v>
          </cell>
          <cell r="V314">
            <v>0</v>
          </cell>
          <cell r="W314">
            <v>16.59722222222222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8.977777777777778</v>
          </cell>
          <cell r="X317" t="str">
            <v>6Asistencial</v>
          </cell>
          <cell r="Y317">
            <v>5110041.907217593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</v>
          </cell>
          <cell r="X318" t="str">
            <v>6Asistencial</v>
          </cell>
          <cell r="Y318">
            <v>42594329.69093403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43327564.29374999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18168911.18125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18801665.78205903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39.46111111111111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</v>
          </cell>
          <cell r="V322">
            <v>0</v>
          </cell>
          <cell r="W322">
            <v>16.59722222222222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9.463888888888889</v>
          </cell>
          <cell r="X323" t="str">
            <v>6Asistencial</v>
          </cell>
          <cell r="Y323">
            <v>8855934.07864236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51.99444444444445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31780563.93112616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35051435.29508912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40.34166666666667</v>
          </cell>
          <cell r="V328">
            <v>2</v>
          </cell>
          <cell r="W328">
            <v>9.505555555555556</v>
          </cell>
          <cell r="X328" t="str">
            <v>6Asistencial</v>
          </cell>
          <cell r="Y328">
            <v>8855934.07864236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</v>
          </cell>
          <cell r="V330">
            <v>0</v>
          </cell>
          <cell r="W330">
            <v>7.397222222222222</v>
          </cell>
          <cell r="X330" t="str">
            <v>4Profesional</v>
          </cell>
          <cell r="Y330">
            <v>8474257.569403935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39.05555555555556</v>
          </cell>
          <cell r="V332">
            <v>0</v>
          </cell>
          <cell r="W332">
            <v>9.533333333333333</v>
          </cell>
          <cell r="X332" t="str">
            <v>6Asistencial</v>
          </cell>
          <cell r="Y332">
            <v>8855934.07864236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45.525</v>
          </cell>
          <cell r="V333">
            <v>6.583333333333333</v>
          </cell>
          <cell r="W333">
            <v>4.236111111111111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</v>
          </cell>
          <cell r="V336">
            <v>0</v>
          </cell>
          <cell r="W336">
            <v>9.952777777777778</v>
          </cell>
          <cell r="X336" t="str">
            <v>6Asistencial</v>
          </cell>
          <cell r="Y336">
            <v>9288987.089822916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43.90277777777778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36.27777777777778</v>
          </cell>
          <cell r="V340">
            <v>0</v>
          </cell>
          <cell r="W340">
            <v>6.636111111111111</v>
          </cell>
          <cell r="X340" t="str">
            <v>5Tecnico</v>
          </cell>
          <cell r="Y340">
            <v>5430652.481658565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42.08611111111111</v>
          </cell>
          <cell r="V342">
            <v>4.333333333333333</v>
          </cell>
          <cell r="W342">
            <v>5.661111111111111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38.27777777777778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37806035.4225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35524081.89089583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38.58611111111111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7713290.340000001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13362965.65458333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26400510.0675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</v>
          </cell>
          <cell r="V353">
            <v>1.0833333333333333</v>
          </cell>
          <cell r="W353">
            <v>7.463888888888889</v>
          </cell>
          <cell r="X353" t="str">
            <v>4Profesional</v>
          </cell>
          <cell r="Y353">
            <v>9294367.46740741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</v>
          </cell>
          <cell r="V354">
            <v>0</v>
          </cell>
          <cell r="W354">
            <v>25.42222222222222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</v>
          </cell>
          <cell r="V355">
            <v>0</v>
          </cell>
          <cell r="W355">
            <v>16.58888888888889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47858130.5172639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15161991.4325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51.28055555555556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35309658.61392362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8.608333333333333</v>
          </cell>
          <cell r="X358" t="str">
            <v>6Asistencial</v>
          </cell>
          <cell r="Y358">
            <v>4921653.265476852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35.21666666666667</v>
          </cell>
          <cell r="V360">
            <v>1.25</v>
          </cell>
          <cell r="W360">
            <v>5.588888888888889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19.65277777777778</v>
          </cell>
          <cell r="X361" t="str">
            <v>4Profesional</v>
          </cell>
          <cell r="Y361">
            <v>35799542.24530209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37806035.4225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57281742.63314584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31.26388888888889</v>
          </cell>
          <cell r="V363">
            <v>0</v>
          </cell>
          <cell r="W363">
            <v>7.138888888888889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41356588.853125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51.99166666666667</v>
          </cell>
          <cell r="V368">
            <v>1</v>
          </cell>
          <cell r="W368">
            <v>31.42222222222222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9.686111111111112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</v>
          </cell>
          <cell r="V371">
            <v>0</v>
          </cell>
          <cell r="W371">
            <v>8.605555555555556</v>
          </cell>
          <cell r="X371" t="str">
            <v>6Asistencial</v>
          </cell>
          <cell r="Y371">
            <v>4525403.966836805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37091485.89151505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6.133333333333334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49.92777777777778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4.725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</v>
          </cell>
          <cell r="V380">
            <v>7</v>
          </cell>
          <cell r="W380">
            <v>6.961111111111111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</v>
          </cell>
          <cell r="V383">
            <v>0</v>
          </cell>
          <cell r="W383">
            <v>16.59722222222222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64.76944444444445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41.33333333333333</v>
          </cell>
          <cell r="W385">
            <v>5.969444444444444</v>
          </cell>
          <cell r="X385" t="str">
            <v>4Profesional</v>
          </cell>
          <cell r="Y385">
            <v>6525743.828813657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</v>
          </cell>
          <cell r="X386" t="str">
            <v>6Asistencial</v>
          </cell>
          <cell r="Y386">
            <v>21256069.44644676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6718667.748000001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41.71111111111111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43461429.0141956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40.86388888888889</v>
          </cell>
          <cell r="V391">
            <v>0</v>
          </cell>
          <cell r="W391">
            <v>9.772222222222222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</v>
          </cell>
          <cell r="V393">
            <v>0</v>
          </cell>
          <cell r="W393">
            <v>16.59722222222222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54.92777777777778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</v>
          </cell>
          <cell r="W401">
            <v>7.525</v>
          </cell>
          <cell r="X401" t="str">
            <v>6Asistencial</v>
          </cell>
          <cell r="Y401">
            <v>6224540.903999999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20011830.39125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</v>
          </cell>
          <cell r="X407" t="str">
            <v>6Asistencial</v>
          </cell>
          <cell r="Y407">
            <v>4652139.046229167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</v>
          </cell>
          <cell r="V410">
            <v>5.666666666666667</v>
          </cell>
          <cell r="W410">
            <v>4.508333333333334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53.09166666666667</v>
          </cell>
          <cell r="V411">
            <v>11.5</v>
          </cell>
          <cell r="W411">
            <v>16.59722222222222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</v>
          </cell>
          <cell r="V412">
            <v>14.5</v>
          </cell>
          <cell r="W412">
            <v>6.216666666666667</v>
          </cell>
          <cell r="X412" t="str">
            <v>6Asistencial</v>
          </cell>
          <cell r="Y412">
            <v>4329447.320479167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32808853.15842246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34462786.44044445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</v>
          </cell>
          <cell r="V418">
            <v>6</v>
          </cell>
          <cell r="W418">
            <v>6.155555555555556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42.71111111111111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</v>
          </cell>
          <cell r="V421">
            <v>5.666666666666667</v>
          </cell>
          <cell r="W421">
            <v>16.59722222222222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52.92777777777778</v>
          </cell>
          <cell r="V422">
            <v>10</v>
          </cell>
          <cell r="W422">
            <v>20.47222222222222</v>
          </cell>
          <cell r="X422" t="str">
            <v>5Tecnico</v>
          </cell>
          <cell r="Y422">
            <v>27410334.7151169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36.96666666666667</v>
          </cell>
          <cell r="V423">
            <v>0</v>
          </cell>
          <cell r="W423">
            <v>16.59722222222222</v>
          </cell>
          <cell r="X423" t="str">
            <v>5Tecnico</v>
          </cell>
          <cell r="Y423">
            <v>20328590.25654051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14812056.95686574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13362965.65458333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</v>
          </cell>
          <cell r="V427">
            <v>0</v>
          </cell>
          <cell r="W427">
            <v>9.783333333333333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3.227777777777778</v>
          </cell>
          <cell r="X429" t="str">
            <v>6Asistencial</v>
          </cell>
          <cell r="Y429">
            <v>6224540.903999999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42.68055555555556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</v>
          </cell>
          <cell r="X435" t="str">
            <v>5Tecnico</v>
          </cell>
          <cell r="Y435">
            <v>5804002.096200231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</v>
          </cell>
          <cell r="X436" t="str">
            <v>5Tecnico</v>
          </cell>
          <cell r="Y436">
            <v>35897377.36133333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6718667.748000001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</v>
          </cell>
          <cell r="V442">
            <v>0</v>
          </cell>
          <cell r="W442">
            <v>16.59722222222222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19595648.75592014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</v>
          </cell>
          <cell r="X446" t="str">
            <v>5Tecnico</v>
          </cell>
          <cell r="Y446">
            <v>41537444.80487153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6.736111111111111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</v>
          </cell>
          <cell r="V448">
            <v>16.833333333333332</v>
          </cell>
          <cell r="W448">
            <v>0.9611111111111111</v>
          </cell>
          <cell r="X448" t="str">
            <v>1Directivo</v>
          </cell>
          <cell r="Y448">
            <v>33987324.84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8.244444444444444</v>
          </cell>
          <cell r="X451" t="str">
            <v>6Asistencial</v>
          </cell>
          <cell r="Y451">
            <v>4352182.762364582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46.28055555555556</v>
          </cell>
          <cell r="V452">
            <v>0</v>
          </cell>
          <cell r="W452">
            <v>16.59722222222222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16269041.17322917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</v>
          </cell>
          <cell r="V454">
            <v>0</v>
          </cell>
          <cell r="W454">
            <v>7.419444444444444</v>
          </cell>
          <cell r="X454" t="str">
            <v>6Asistencial</v>
          </cell>
          <cell r="Y454">
            <v>4005740.353420139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37819019.08975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</v>
          </cell>
          <cell r="V457">
            <v>0</v>
          </cell>
          <cell r="W457">
            <v>7.788888888888889</v>
          </cell>
          <cell r="X457" t="str">
            <v>6Asistencial</v>
          </cell>
          <cell r="Y457">
            <v>5189958.589145834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6.808333333333334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43327564.29374999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43327564.29374999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20011830.39125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20011830.39125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13362965.65458333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99096290.05250004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99096290.05250004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22387594.70375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33955987.52916667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36079145.29541667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20011830.39125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79503861.50458333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37264296.72166668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99096290.05250004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99096290.05250004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20011830.39125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79503861.50458333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0.0232323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72531771.12541664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26400510.0675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33955987.52916667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20011830.39125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0.5519138553733867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13362965.65458333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</v>
          </cell>
          <cell r="D645" t="str">
            <v>4065-07</v>
          </cell>
          <cell r="E645">
            <v>13362965.65458333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0.09919793404362709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0.855285215829948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0.967431665919178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0.3597288545264672</v>
          </cell>
          <cell r="D658" t="str">
            <v>4065-15</v>
          </cell>
          <cell r="E658">
            <v>18995922.49541667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0.9299686814458137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0.04532156063214998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0.9407421162388572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99096290.05250004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0.3172269156072718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0.6968651790162164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0.1545491048116583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0.038085355296054724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0.3634172319401783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0.09697098279873906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18168911.18125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0.09848522460260245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0.5750584202391669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0.980097352514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0.707750081178169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0.024874250797306097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0.5013440803431755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0.9115400503261704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0.9609958468457034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0.08378876030512328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0.9837126718775964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16042796.10666667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0.99999999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en Social"/>
      <sheetName val="Ahorro Neto"/>
      <sheetName val="COMPARATIVO CARGOS"/>
      <sheetName val="SUPRESIONES CREACIONES DE CARGO"/>
      <sheetName val="RESUMEN AHORRO FUSION"/>
      <sheetName val="COMPARATIVO COSTOS"/>
      <sheetName val="PLANTA Y- O NOMINA ACTUAL-03"/>
      <sheetName val="PLANTA Y- O NOMINAVIG. PROPUE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="90" zoomScaleNormal="90" zoomScalePageLayoutView="0" workbookViewId="0" topLeftCell="A3">
      <pane ySplit="7" topLeftCell="A10" activePane="bottomLeft" state="frozen"/>
      <selection pane="topLeft" activeCell="D3" sqref="D3"/>
      <selection pane="bottomLeft" activeCell="A6" sqref="A6:S6"/>
    </sheetView>
  </sheetViews>
  <sheetFormatPr defaultColWidth="12.00390625" defaultRowHeight="12.75"/>
  <cols>
    <col min="1" max="1" width="11.28125" style="29" customWidth="1"/>
    <col min="2" max="2" width="8.28125" style="29" customWidth="1"/>
    <col min="3" max="3" width="12.00390625" style="30" customWidth="1"/>
    <col min="4" max="4" width="16.140625" style="30" customWidth="1"/>
    <col min="5" max="5" width="13.421875" style="30" customWidth="1"/>
    <col min="6" max="6" width="10.57421875" style="30" bestFit="1" customWidth="1"/>
    <col min="7" max="7" width="10.00390625" style="30" bestFit="1" customWidth="1"/>
    <col min="8" max="8" width="12.7109375" style="31" bestFit="1" customWidth="1"/>
    <col min="9" max="9" width="15.28125" style="31" bestFit="1" customWidth="1"/>
    <col min="10" max="10" width="15.28125" style="31" customWidth="1"/>
    <col min="11" max="11" width="11.00390625" style="9" bestFit="1" customWidth="1"/>
    <col min="12" max="12" width="12.8515625" style="9" customWidth="1"/>
    <col min="13" max="13" width="10.140625" style="9" bestFit="1" customWidth="1"/>
    <col min="14" max="14" width="9.7109375" style="9" bestFit="1" customWidth="1"/>
    <col min="15" max="15" width="11.57421875" style="9" bestFit="1" customWidth="1"/>
    <col min="16" max="16" width="11.140625" style="9" bestFit="1" customWidth="1"/>
    <col min="17" max="18" width="12.7109375" style="9" bestFit="1" customWidth="1"/>
    <col min="19" max="19" width="2.7109375" style="9" bestFit="1" customWidth="1"/>
    <col min="20" max="20" width="14.7109375" style="9" bestFit="1" customWidth="1"/>
    <col min="21" max="16384" width="12.00390625" style="9" customWidth="1"/>
  </cols>
  <sheetData>
    <row r="1" spans="1:19" s="8" customFormat="1" ht="27" customHeight="1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8" customFormat="1" ht="18" customHeight="1">
      <c r="A2" s="83" t="s">
        <v>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s="8" customFormat="1" ht="9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8" customFormat="1" ht="16.5" customHeight="1">
      <c r="A4" s="88" t="s">
        <v>237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s="8" customFormat="1" ht="7.5" customHeight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s="8" customFormat="1" ht="34.5">
      <c r="A6" s="85" t="s">
        <v>247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1:19" ht="12.75">
      <c r="A7" s="79" t="s">
        <v>55</v>
      </c>
      <c r="B7" s="80"/>
      <c r="C7" s="80"/>
      <c r="D7" s="80"/>
      <c r="E7" s="80" t="s">
        <v>54</v>
      </c>
      <c r="F7" s="80"/>
      <c r="G7" s="80"/>
      <c r="H7" s="80" t="s">
        <v>63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95"/>
    </row>
    <row r="8" spans="1:19" ht="12.75">
      <c r="A8" s="90" t="s">
        <v>39</v>
      </c>
      <c r="B8" s="32" t="s">
        <v>53</v>
      </c>
      <c r="C8" s="11"/>
      <c r="D8" s="81" t="s">
        <v>52</v>
      </c>
      <c r="E8" s="81" t="s">
        <v>51</v>
      </c>
      <c r="F8" s="33"/>
      <c r="G8" s="33"/>
      <c r="H8" s="96">
        <v>2012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1:19" ht="61.5" thickBot="1">
      <c r="A9" s="91"/>
      <c r="B9" s="10"/>
      <c r="C9" s="34" t="s">
        <v>50</v>
      </c>
      <c r="D9" s="82"/>
      <c r="E9" s="82"/>
      <c r="F9" s="12" t="s">
        <v>29</v>
      </c>
      <c r="G9" s="12" t="s">
        <v>49</v>
      </c>
      <c r="H9" s="12" t="s">
        <v>30</v>
      </c>
      <c r="I9" s="12" t="s">
        <v>31</v>
      </c>
      <c r="J9" s="12" t="s">
        <v>56</v>
      </c>
      <c r="K9" s="12" t="s">
        <v>48</v>
      </c>
      <c r="L9" s="12" t="s">
        <v>32</v>
      </c>
      <c r="M9" s="12" t="s">
        <v>33</v>
      </c>
      <c r="N9" s="12" t="s">
        <v>34</v>
      </c>
      <c r="O9" s="12" t="s">
        <v>35</v>
      </c>
      <c r="P9" s="12" t="s">
        <v>36</v>
      </c>
      <c r="Q9" s="12" t="s">
        <v>37</v>
      </c>
      <c r="R9" s="35" t="s">
        <v>47</v>
      </c>
      <c r="S9" s="36" t="s">
        <v>46</v>
      </c>
    </row>
    <row r="10" spans="1:19" ht="12.75">
      <c r="A10" s="38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3"/>
    </row>
    <row r="11" spans="1:19" s="49" customFormat="1" ht="68.25" customHeight="1">
      <c r="A11" s="99" t="s">
        <v>45</v>
      </c>
      <c r="B11" s="4">
        <v>22101</v>
      </c>
      <c r="C11" s="50"/>
      <c r="D11" s="5" t="s">
        <v>152</v>
      </c>
      <c r="E11" s="5" t="s">
        <v>153</v>
      </c>
      <c r="F11" s="51"/>
      <c r="G11" s="51"/>
      <c r="H11" s="54">
        <v>100</v>
      </c>
      <c r="I11" s="52"/>
      <c r="J11" s="15"/>
      <c r="K11" s="13"/>
      <c r="L11" s="15"/>
      <c r="M11" s="13"/>
      <c r="N11" s="13"/>
      <c r="O11" s="13"/>
      <c r="P11" s="13"/>
      <c r="Q11" s="13"/>
      <c r="R11" s="13">
        <f>SUM(H11:Q11)</f>
        <v>100</v>
      </c>
      <c r="S11" s="53"/>
    </row>
    <row r="12" spans="1:19" s="49" customFormat="1" ht="178.5">
      <c r="A12" s="99"/>
      <c r="B12" s="4">
        <v>22102</v>
      </c>
      <c r="C12" s="50" t="s">
        <v>64</v>
      </c>
      <c r="D12" s="5" t="s">
        <v>138</v>
      </c>
      <c r="E12" s="5" t="s">
        <v>135</v>
      </c>
      <c r="F12" s="51"/>
      <c r="G12" s="51"/>
      <c r="H12" s="13">
        <v>20000</v>
      </c>
      <c r="I12" s="54">
        <f>70000+7000</f>
        <v>77000</v>
      </c>
      <c r="J12" s="15"/>
      <c r="K12" s="13"/>
      <c r="L12" s="54">
        <f>139000</f>
        <v>139000</v>
      </c>
      <c r="M12" s="13"/>
      <c r="N12" s="13"/>
      <c r="O12" s="13"/>
      <c r="P12" s="54"/>
      <c r="Q12" s="13"/>
      <c r="R12" s="13">
        <f aca="true" t="shared" si="0" ref="R12:R23">SUM(H12:Q12)</f>
        <v>236000</v>
      </c>
      <c r="S12" s="53"/>
    </row>
    <row r="13" spans="1:19" s="49" customFormat="1" ht="112.5">
      <c r="A13" s="99"/>
      <c r="B13" s="4">
        <v>22103</v>
      </c>
      <c r="C13" s="50" t="s">
        <v>65</v>
      </c>
      <c r="D13" s="5" t="s">
        <v>136</v>
      </c>
      <c r="E13" s="5" t="s">
        <v>135</v>
      </c>
      <c r="F13" s="51"/>
      <c r="G13" s="51"/>
      <c r="H13" s="13"/>
      <c r="I13" s="55">
        <v>40830</v>
      </c>
      <c r="J13" s="15"/>
      <c r="K13" s="13"/>
      <c r="L13" s="15"/>
      <c r="M13" s="13"/>
      <c r="N13" s="13"/>
      <c r="O13" s="13"/>
      <c r="P13" s="13"/>
      <c r="Q13" s="13"/>
      <c r="R13" s="13">
        <f t="shared" si="0"/>
        <v>40830</v>
      </c>
      <c r="S13" s="53"/>
    </row>
    <row r="14" spans="1:19" s="49" customFormat="1" ht="178.5">
      <c r="A14" s="99"/>
      <c r="B14" s="4">
        <v>22104</v>
      </c>
      <c r="C14" s="50" t="s">
        <v>66</v>
      </c>
      <c r="D14" s="5" t="s">
        <v>139</v>
      </c>
      <c r="E14" s="5" t="s">
        <v>137</v>
      </c>
      <c r="F14" s="51"/>
      <c r="G14" s="51"/>
      <c r="H14" s="13"/>
      <c r="I14" s="55">
        <v>10500</v>
      </c>
      <c r="J14" s="15"/>
      <c r="K14" s="13"/>
      <c r="L14" s="56">
        <v>30000</v>
      </c>
      <c r="M14" s="13"/>
      <c r="N14" s="13"/>
      <c r="O14" s="13"/>
      <c r="P14" s="13"/>
      <c r="Q14" s="13"/>
      <c r="R14" s="13">
        <f t="shared" si="0"/>
        <v>40500</v>
      </c>
      <c r="S14" s="53"/>
    </row>
    <row r="15" spans="1:19" s="49" customFormat="1" ht="178.5">
      <c r="A15" s="99"/>
      <c r="B15" s="4">
        <v>22105</v>
      </c>
      <c r="C15" s="50" t="s">
        <v>67</v>
      </c>
      <c r="D15" s="5" t="s">
        <v>140</v>
      </c>
      <c r="E15" s="5" t="s">
        <v>141</v>
      </c>
      <c r="F15" s="51"/>
      <c r="G15" s="51"/>
      <c r="H15" s="13"/>
      <c r="I15" s="14"/>
      <c r="J15" s="15"/>
      <c r="K15" s="13"/>
      <c r="L15" s="56">
        <v>30000</v>
      </c>
      <c r="M15" s="13"/>
      <c r="N15" s="13"/>
      <c r="O15" s="13"/>
      <c r="P15" s="13"/>
      <c r="Q15" s="13"/>
      <c r="R15" s="13">
        <f t="shared" si="0"/>
        <v>30000</v>
      </c>
      <c r="S15" s="53"/>
    </row>
    <row r="16" spans="1:19" s="49" customFormat="1" ht="114.75">
      <c r="A16" s="99"/>
      <c r="B16" s="4">
        <v>22106</v>
      </c>
      <c r="C16" s="50" t="s">
        <v>68</v>
      </c>
      <c r="D16" s="16" t="s">
        <v>142</v>
      </c>
      <c r="E16" s="16" t="s">
        <v>143</v>
      </c>
      <c r="F16" s="51"/>
      <c r="G16" s="51"/>
      <c r="H16" s="13"/>
      <c r="I16" s="55">
        <v>8800</v>
      </c>
      <c r="J16" s="15"/>
      <c r="K16" s="13"/>
      <c r="L16" s="15"/>
      <c r="M16" s="13"/>
      <c r="N16" s="13"/>
      <c r="O16" s="13"/>
      <c r="P16" s="13"/>
      <c r="Q16" s="13"/>
      <c r="R16" s="13">
        <f t="shared" si="0"/>
        <v>8800</v>
      </c>
      <c r="S16" s="53"/>
    </row>
    <row r="17" spans="1:19" s="49" customFormat="1" ht="101.25">
      <c r="A17" s="99"/>
      <c r="B17" s="4">
        <v>22107</v>
      </c>
      <c r="C17" s="50" t="s">
        <v>69</v>
      </c>
      <c r="D17" s="5" t="s">
        <v>144</v>
      </c>
      <c r="E17" s="5" t="s">
        <v>145</v>
      </c>
      <c r="F17" s="51"/>
      <c r="G17" s="51"/>
      <c r="H17" s="13"/>
      <c r="I17" s="56">
        <v>7500</v>
      </c>
      <c r="J17" s="15"/>
      <c r="K17" s="13"/>
      <c r="L17" s="15"/>
      <c r="M17" s="13"/>
      <c r="N17" s="13"/>
      <c r="O17" s="13"/>
      <c r="P17" s="13"/>
      <c r="Q17" s="13"/>
      <c r="R17" s="13">
        <f t="shared" si="0"/>
        <v>7500</v>
      </c>
      <c r="S17" s="53"/>
    </row>
    <row r="18" spans="1:19" s="49" customFormat="1" ht="78.75">
      <c r="A18" s="99"/>
      <c r="B18" s="4">
        <v>22108</v>
      </c>
      <c r="C18" s="50" t="s">
        <v>70</v>
      </c>
      <c r="D18" s="5" t="s">
        <v>147</v>
      </c>
      <c r="E18" s="5" t="s">
        <v>146</v>
      </c>
      <c r="F18" s="51"/>
      <c r="G18" s="51"/>
      <c r="H18" s="13"/>
      <c r="I18" s="56">
        <v>5200000</v>
      </c>
      <c r="J18" s="15"/>
      <c r="K18" s="13"/>
      <c r="L18" s="15"/>
      <c r="M18" s="13"/>
      <c r="N18" s="13"/>
      <c r="O18" s="13"/>
      <c r="P18" s="13"/>
      <c r="Q18" s="13"/>
      <c r="R18" s="13">
        <f t="shared" si="0"/>
        <v>5200000</v>
      </c>
      <c r="S18" s="53"/>
    </row>
    <row r="19" spans="1:19" s="49" customFormat="1" ht="25.5">
      <c r="A19" s="99"/>
      <c r="B19" s="4">
        <v>22109</v>
      </c>
      <c r="C19" s="3" t="s">
        <v>71</v>
      </c>
      <c r="D19" s="16"/>
      <c r="E19" s="16"/>
      <c r="F19" s="51"/>
      <c r="G19" s="51"/>
      <c r="H19" s="13"/>
      <c r="I19" s="14"/>
      <c r="J19" s="15"/>
      <c r="K19" s="13"/>
      <c r="L19" s="15"/>
      <c r="M19" s="13"/>
      <c r="N19" s="13"/>
      <c r="O19" s="13"/>
      <c r="P19" s="13"/>
      <c r="Q19" s="13"/>
      <c r="R19" s="13">
        <f t="shared" si="0"/>
        <v>0</v>
      </c>
      <c r="S19" s="53"/>
    </row>
    <row r="20" spans="1:19" s="49" customFormat="1" ht="90">
      <c r="A20" s="99"/>
      <c r="B20" s="4">
        <v>2210901</v>
      </c>
      <c r="C20" s="50" t="s">
        <v>72</v>
      </c>
      <c r="D20" s="5" t="s">
        <v>148</v>
      </c>
      <c r="E20" s="5" t="s">
        <v>149</v>
      </c>
      <c r="F20" s="51"/>
      <c r="G20" s="51"/>
      <c r="H20" s="13"/>
      <c r="I20" s="14"/>
      <c r="J20" s="15"/>
      <c r="K20" s="13"/>
      <c r="L20" s="15"/>
      <c r="M20" s="13"/>
      <c r="N20" s="13"/>
      <c r="O20" s="13"/>
      <c r="P20" s="13"/>
      <c r="Q20" s="13"/>
      <c r="R20" s="13">
        <f t="shared" si="0"/>
        <v>0</v>
      </c>
      <c r="S20" s="53"/>
    </row>
    <row r="21" spans="1:19" s="49" customFormat="1" ht="114.75">
      <c r="A21" s="99"/>
      <c r="B21" s="4">
        <v>2210902</v>
      </c>
      <c r="C21" s="50" t="s">
        <v>73</v>
      </c>
      <c r="D21" s="5" t="s">
        <v>148</v>
      </c>
      <c r="E21" s="5" t="s">
        <v>149</v>
      </c>
      <c r="F21" s="51"/>
      <c r="G21" s="51"/>
      <c r="H21" s="13">
        <v>4000</v>
      </c>
      <c r="I21" s="14"/>
      <c r="J21" s="15">
        <v>10000</v>
      </c>
      <c r="K21" s="13"/>
      <c r="L21" s="15"/>
      <c r="M21" s="13"/>
      <c r="N21" s="13"/>
      <c r="O21" s="13"/>
      <c r="P21" s="13"/>
      <c r="Q21" s="13"/>
      <c r="R21" s="13">
        <f t="shared" si="0"/>
        <v>14000</v>
      </c>
      <c r="S21" s="53"/>
    </row>
    <row r="22" spans="1:19" s="49" customFormat="1" ht="90">
      <c r="A22" s="99"/>
      <c r="B22" s="4">
        <v>2210903</v>
      </c>
      <c r="C22" s="50" t="s">
        <v>74</v>
      </c>
      <c r="D22" s="5" t="s">
        <v>148</v>
      </c>
      <c r="E22" s="5" t="s">
        <v>149</v>
      </c>
      <c r="F22" s="51"/>
      <c r="G22" s="51"/>
      <c r="H22" s="13"/>
      <c r="I22" s="14">
        <v>28793</v>
      </c>
      <c r="J22" s="15">
        <v>40000</v>
      </c>
      <c r="K22" s="13"/>
      <c r="L22" s="15">
        <v>60000</v>
      </c>
      <c r="M22" s="13"/>
      <c r="N22" s="13"/>
      <c r="O22" s="13"/>
      <c r="P22" s="13"/>
      <c r="Q22" s="13"/>
      <c r="R22" s="13">
        <f t="shared" si="0"/>
        <v>128793</v>
      </c>
      <c r="S22" s="53"/>
    </row>
    <row r="23" spans="1:19" s="49" customFormat="1" ht="146.25">
      <c r="A23" s="99"/>
      <c r="B23" s="4">
        <v>22110</v>
      </c>
      <c r="C23" s="57" t="s">
        <v>28</v>
      </c>
      <c r="D23" s="5" t="s">
        <v>150</v>
      </c>
      <c r="E23" s="5" t="s">
        <v>151</v>
      </c>
      <c r="F23" s="51"/>
      <c r="G23" s="51"/>
      <c r="H23" s="13"/>
      <c r="I23" s="58"/>
      <c r="J23" s="15"/>
      <c r="K23" s="13"/>
      <c r="L23" s="15"/>
      <c r="M23" s="13"/>
      <c r="N23" s="13"/>
      <c r="O23" s="13"/>
      <c r="P23" s="13"/>
      <c r="Q23" s="13"/>
      <c r="R23" s="13">
        <f t="shared" si="0"/>
        <v>0</v>
      </c>
      <c r="S23" s="53"/>
    </row>
    <row r="24" spans="1:19" s="19" customFormat="1" ht="12" customHeight="1">
      <c r="A24" s="94" t="s">
        <v>25</v>
      </c>
      <c r="B24" s="98"/>
      <c r="C24" s="98"/>
      <c r="D24" s="17"/>
      <c r="E24" s="17"/>
      <c r="F24" s="17"/>
      <c r="G24" s="17"/>
      <c r="H24" s="18">
        <f>SUM(H11:H23)</f>
        <v>24100</v>
      </c>
      <c r="I24" s="18">
        <f>SUM(I11:I23)</f>
        <v>5373423</v>
      </c>
      <c r="J24" s="18"/>
      <c r="K24" s="18"/>
      <c r="L24" s="18">
        <f>SUM(L11:L23)</f>
        <v>259000</v>
      </c>
      <c r="M24" s="18"/>
      <c r="N24" s="18"/>
      <c r="O24" s="18"/>
      <c r="P24" s="18">
        <f>SUM(P11:P23)</f>
        <v>0</v>
      </c>
      <c r="Q24" s="18"/>
      <c r="R24" s="18">
        <f>SUM(H24:Q24)</f>
        <v>5656523</v>
      </c>
      <c r="S24" s="44"/>
    </row>
    <row r="25" spans="1:19" s="49" customFormat="1" ht="25.5">
      <c r="A25" s="99" t="s">
        <v>41</v>
      </c>
      <c r="B25" s="4">
        <v>22201</v>
      </c>
      <c r="C25" s="59" t="s">
        <v>75</v>
      </c>
      <c r="D25" s="16"/>
      <c r="E25" s="16"/>
      <c r="F25" s="51"/>
      <c r="G25" s="51"/>
      <c r="H25" s="13"/>
      <c r="I25" s="58"/>
      <c r="J25" s="13"/>
      <c r="K25" s="13"/>
      <c r="L25" s="15"/>
      <c r="M25" s="13"/>
      <c r="N25" s="13"/>
      <c r="O25" s="13"/>
      <c r="P25" s="13"/>
      <c r="Q25" s="13"/>
      <c r="R25" s="13">
        <f>SUM(H25:Q25)</f>
        <v>0</v>
      </c>
      <c r="S25" s="53"/>
    </row>
    <row r="26" spans="1:19" s="49" customFormat="1" ht="90">
      <c r="A26" s="99"/>
      <c r="B26" s="4">
        <v>22202</v>
      </c>
      <c r="C26" s="60" t="s">
        <v>76</v>
      </c>
      <c r="D26" s="5" t="s">
        <v>155</v>
      </c>
      <c r="E26" s="5" t="s">
        <v>154</v>
      </c>
      <c r="F26" s="51"/>
      <c r="G26" s="51"/>
      <c r="H26" s="13"/>
      <c r="I26" s="58"/>
      <c r="J26" s="13"/>
      <c r="K26" s="13"/>
      <c r="L26" s="58">
        <v>150000</v>
      </c>
      <c r="M26" s="13"/>
      <c r="N26" s="13"/>
      <c r="O26" s="13"/>
      <c r="P26" s="13"/>
      <c r="Q26" s="13"/>
      <c r="R26" s="13">
        <f>SUM(H26:Q26)</f>
        <v>150000</v>
      </c>
      <c r="S26" s="53"/>
    </row>
    <row r="27" spans="1:19" s="49" customFormat="1" ht="89.25">
      <c r="A27" s="99"/>
      <c r="B27" s="4">
        <v>22203</v>
      </c>
      <c r="C27" s="60" t="s">
        <v>77</v>
      </c>
      <c r="D27" s="5" t="s">
        <v>156</v>
      </c>
      <c r="E27" s="61" t="s">
        <v>157</v>
      </c>
      <c r="F27" s="51"/>
      <c r="G27" s="51"/>
      <c r="H27" s="13">
        <v>2910</v>
      </c>
      <c r="I27" s="58">
        <v>10000</v>
      </c>
      <c r="J27" s="13"/>
      <c r="K27" s="13"/>
      <c r="L27" s="15">
        <v>7000</v>
      </c>
      <c r="M27" s="13"/>
      <c r="N27" s="13"/>
      <c r="O27" s="13"/>
      <c r="P27" s="13"/>
      <c r="Q27" s="13"/>
      <c r="R27" s="13">
        <f>SUM(H27:Q27)</f>
        <v>19910</v>
      </c>
      <c r="S27" s="53"/>
    </row>
    <row r="28" spans="1:19" s="49" customFormat="1" ht="63.75">
      <c r="A28" s="99"/>
      <c r="B28" s="4">
        <v>22204</v>
      </c>
      <c r="C28" s="60" t="s">
        <v>78</v>
      </c>
      <c r="D28" s="5" t="s">
        <v>156</v>
      </c>
      <c r="E28" s="61" t="s">
        <v>157</v>
      </c>
      <c r="F28" s="51"/>
      <c r="G28" s="51"/>
      <c r="H28" s="13"/>
      <c r="I28" s="58">
        <v>20000</v>
      </c>
      <c r="J28" s="13"/>
      <c r="K28" s="13"/>
      <c r="L28" s="56"/>
      <c r="M28" s="13"/>
      <c r="N28" s="13"/>
      <c r="O28" s="13"/>
      <c r="P28" s="13"/>
      <c r="Q28" s="13"/>
      <c r="R28" s="13">
        <f>SUM(H28:Q28)</f>
        <v>20000</v>
      </c>
      <c r="S28" s="53"/>
    </row>
    <row r="29" spans="1:19" s="49" customFormat="1" ht="45">
      <c r="A29" s="99"/>
      <c r="B29" s="4">
        <v>22205</v>
      </c>
      <c r="C29" s="60" t="s">
        <v>79</v>
      </c>
      <c r="D29" s="16" t="s">
        <v>164</v>
      </c>
      <c r="E29" s="16" t="s">
        <v>165</v>
      </c>
      <c r="F29" s="51"/>
      <c r="G29" s="51"/>
      <c r="H29" s="13"/>
      <c r="I29" s="58">
        <v>10000000</v>
      </c>
      <c r="J29" s="13"/>
      <c r="K29" s="13"/>
      <c r="L29" s="15"/>
      <c r="M29" s="13"/>
      <c r="N29" s="13"/>
      <c r="O29" s="13"/>
      <c r="P29" s="13"/>
      <c r="Q29" s="13"/>
      <c r="R29" s="13"/>
      <c r="S29" s="53"/>
    </row>
    <row r="30" spans="1:19" s="49" customFormat="1" ht="25.5">
      <c r="A30" s="99"/>
      <c r="B30" s="4">
        <v>22206</v>
      </c>
      <c r="C30" s="60" t="s">
        <v>240</v>
      </c>
      <c r="D30" s="16"/>
      <c r="E30" s="16"/>
      <c r="F30" s="51"/>
      <c r="G30" s="51"/>
      <c r="H30" s="13"/>
      <c r="I30" s="58"/>
      <c r="J30" s="13"/>
      <c r="K30" s="13"/>
      <c r="L30" s="15">
        <v>20000</v>
      </c>
      <c r="M30" s="13"/>
      <c r="N30" s="13"/>
      <c r="O30" s="13"/>
      <c r="P30" s="13"/>
      <c r="Q30" s="13"/>
      <c r="R30" s="13"/>
      <c r="S30" s="53"/>
    </row>
    <row r="31" spans="1:19" s="49" customFormat="1" ht="60.75" customHeight="1">
      <c r="A31" s="99"/>
      <c r="B31" s="4"/>
      <c r="C31" s="60" t="s">
        <v>233</v>
      </c>
      <c r="D31" s="16" t="s">
        <v>234</v>
      </c>
      <c r="E31" s="16" t="s">
        <v>235</v>
      </c>
      <c r="F31" s="51"/>
      <c r="G31" s="51"/>
      <c r="H31" s="13"/>
      <c r="I31" s="58">
        <v>11114</v>
      </c>
      <c r="J31" s="13"/>
      <c r="K31" s="13"/>
      <c r="L31" s="58">
        <v>43808</v>
      </c>
      <c r="M31" s="13"/>
      <c r="N31" s="13"/>
      <c r="O31" s="13"/>
      <c r="P31" s="13"/>
      <c r="Q31" s="13"/>
      <c r="R31" s="13"/>
      <c r="S31" s="53"/>
    </row>
    <row r="32" spans="1:19" s="49" customFormat="1" ht="63.75">
      <c r="A32" s="99"/>
      <c r="B32" s="4">
        <v>22207</v>
      </c>
      <c r="C32" s="60" t="s">
        <v>238</v>
      </c>
      <c r="D32" s="16" t="s">
        <v>239</v>
      </c>
      <c r="E32" s="16"/>
      <c r="F32" s="51"/>
      <c r="G32" s="51"/>
      <c r="H32" s="13"/>
      <c r="I32" s="58">
        <v>88833</v>
      </c>
      <c r="J32" s="13"/>
      <c r="K32" s="13"/>
      <c r="L32" s="15"/>
      <c r="M32" s="13"/>
      <c r="N32" s="13"/>
      <c r="O32" s="13"/>
      <c r="P32" s="13"/>
      <c r="Q32" s="13"/>
      <c r="R32" s="13"/>
      <c r="S32" s="53"/>
    </row>
    <row r="33" spans="1:19" s="49" customFormat="1" ht="38.25">
      <c r="A33" s="99"/>
      <c r="B33" s="4"/>
      <c r="C33" s="62" t="s">
        <v>80</v>
      </c>
      <c r="D33" s="16"/>
      <c r="E33" s="16"/>
      <c r="F33" s="51"/>
      <c r="G33" s="51"/>
      <c r="H33" s="13"/>
      <c r="I33" s="58"/>
      <c r="J33" s="13"/>
      <c r="K33" s="13"/>
      <c r="L33" s="15"/>
      <c r="M33" s="13"/>
      <c r="N33" s="13"/>
      <c r="O33" s="13"/>
      <c r="P33" s="13"/>
      <c r="Q33" s="13"/>
      <c r="R33" s="13"/>
      <c r="S33" s="53"/>
    </row>
    <row r="34" spans="1:19" s="49" customFormat="1" ht="140.25">
      <c r="A34" s="99"/>
      <c r="B34" s="4">
        <v>22208</v>
      </c>
      <c r="C34" s="50" t="s">
        <v>81</v>
      </c>
      <c r="D34" s="5" t="s">
        <v>158</v>
      </c>
      <c r="E34" s="61" t="s">
        <v>159</v>
      </c>
      <c r="F34" s="51"/>
      <c r="G34" s="51"/>
      <c r="H34" s="13"/>
      <c r="I34" s="58">
        <v>10679</v>
      </c>
      <c r="J34" s="13"/>
      <c r="K34" s="13">
        <v>11127</v>
      </c>
      <c r="L34" s="15">
        <v>80000</v>
      </c>
      <c r="M34" s="13"/>
      <c r="N34" s="13"/>
      <c r="O34" s="13"/>
      <c r="P34" s="13"/>
      <c r="Q34" s="13"/>
      <c r="R34" s="13"/>
      <c r="S34" s="53"/>
    </row>
    <row r="35" spans="1:19" s="49" customFormat="1" ht="102">
      <c r="A35" s="99"/>
      <c r="B35" s="4">
        <v>22209</v>
      </c>
      <c r="C35" s="50" t="s">
        <v>241</v>
      </c>
      <c r="D35" s="63"/>
      <c r="E35" s="61"/>
      <c r="F35" s="51"/>
      <c r="G35" s="51"/>
      <c r="H35" s="13"/>
      <c r="I35" s="58">
        <v>20000</v>
      </c>
      <c r="J35" s="13"/>
      <c r="K35" s="13"/>
      <c r="L35" s="15"/>
      <c r="M35" s="13"/>
      <c r="N35" s="13"/>
      <c r="O35" s="13"/>
      <c r="P35" s="13"/>
      <c r="Q35" s="13"/>
      <c r="R35" s="13"/>
      <c r="S35" s="53"/>
    </row>
    <row r="36" spans="1:19" s="49" customFormat="1" ht="90">
      <c r="A36" s="99"/>
      <c r="B36" s="4">
        <v>22210</v>
      </c>
      <c r="C36" s="50" t="s">
        <v>82</v>
      </c>
      <c r="D36" s="63" t="s">
        <v>160</v>
      </c>
      <c r="E36" s="61" t="s">
        <v>161</v>
      </c>
      <c r="F36" s="51"/>
      <c r="G36" s="51"/>
      <c r="H36" s="13"/>
      <c r="I36" s="58">
        <v>18000</v>
      </c>
      <c r="J36" s="13"/>
      <c r="K36" s="13"/>
      <c r="L36" s="15"/>
      <c r="M36" s="13"/>
      <c r="N36" s="13"/>
      <c r="O36" s="13"/>
      <c r="P36" s="13"/>
      <c r="Q36" s="13"/>
      <c r="R36" s="13"/>
      <c r="S36" s="53"/>
    </row>
    <row r="37" spans="1:19" s="49" customFormat="1" ht="63.75">
      <c r="A37" s="99"/>
      <c r="B37" s="4">
        <v>22211</v>
      </c>
      <c r="C37" s="50" t="s">
        <v>238</v>
      </c>
      <c r="D37" s="63"/>
      <c r="E37" s="61"/>
      <c r="F37" s="51"/>
      <c r="G37" s="51"/>
      <c r="H37" s="13"/>
      <c r="I37" s="58">
        <v>4774</v>
      </c>
      <c r="J37" s="13"/>
      <c r="K37" s="13"/>
      <c r="L37" s="15"/>
      <c r="M37" s="13"/>
      <c r="N37" s="13"/>
      <c r="O37" s="13"/>
      <c r="P37" s="13"/>
      <c r="Q37" s="13"/>
      <c r="R37" s="13"/>
      <c r="S37" s="53"/>
    </row>
    <row r="38" spans="1:19" s="49" customFormat="1" ht="25.5">
      <c r="A38" s="99"/>
      <c r="B38" s="4"/>
      <c r="C38" s="62" t="s">
        <v>83</v>
      </c>
      <c r="D38" s="16"/>
      <c r="E38" s="16"/>
      <c r="F38" s="51"/>
      <c r="G38" s="51"/>
      <c r="H38" s="13"/>
      <c r="I38" s="58"/>
      <c r="J38" s="13"/>
      <c r="K38" s="13"/>
      <c r="L38" s="15"/>
      <c r="M38" s="13"/>
      <c r="N38" s="13"/>
      <c r="O38" s="13"/>
      <c r="P38" s="13"/>
      <c r="Q38" s="13"/>
      <c r="R38" s="13"/>
      <c r="S38" s="53"/>
    </row>
    <row r="39" spans="1:19" s="49" customFormat="1" ht="102">
      <c r="A39" s="99"/>
      <c r="B39" s="4">
        <v>22213</v>
      </c>
      <c r="C39" s="62" t="s">
        <v>84</v>
      </c>
      <c r="D39" s="16"/>
      <c r="E39" s="16"/>
      <c r="F39" s="51"/>
      <c r="G39" s="51"/>
      <c r="H39" s="13"/>
      <c r="I39" s="58">
        <v>124242</v>
      </c>
      <c r="J39" s="13"/>
      <c r="K39" s="13"/>
      <c r="L39" s="15"/>
      <c r="M39" s="13"/>
      <c r="N39" s="13"/>
      <c r="O39" s="13"/>
      <c r="P39" s="13"/>
      <c r="Q39" s="13"/>
      <c r="R39" s="13">
        <f>SUM(H39:Q39)</f>
        <v>124242</v>
      </c>
      <c r="S39" s="53"/>
    </row>
    <row r="40" spans="1:19" s="49" customFormat="1" ht="56.25">
      <c r="A40" s="99"/>
      <c r="B40" s="4">
        <v>22214</v>
      </c>
      <c r="C40" s="64" t="s">
        <v>38</v>
      </c>
      <c r="D40" s="6" t="s">
        <v>162</v>
      </c>
      <c r="E40" s="61" t="s">
        <v>163</v>
      </c>
      <c r="F40" s="51"/>
      <c r="G40" s="51"/>
      <c r="H40" s="13"/>
      <c r="I40" s="58">
        <v>11479</v>
      </c>
      <c r="J40" s="13"/>
      <c r="K40" s="13"/>
      <c r="L40" s="15"/>
      <c r="M40" s="13"/>
      <c r="N40" s="13"/>
      <c r="O40" s="13"/>
      <c r="P40" s="13"/>
      <c r="Q40" s="13"/>
      <c r="R40" s="13">
        <f>SUM(H40:Q40)</f>
        <v>11479</v>
      </c>
      <c r="S40" s="53"/>
    </row>
    <row r="41" spans="1:19" s="19" customFormat="1" ht="23.25" customHeight="1">
      <c r="A41" s="94" t="s">
        <v>25</v>
      </c>
      <c r="B41" s="98"/>
      <c r="C41" s="98"/>
      <c r="D41" s="20"/>
      <c r="E41" s="20"/>
      <c r="F41" s="17"/>
      <c r="G41" s="17"/>
      <c r="H41" s="18"/>
      <c r="I41" s="18">
        <f>SUM(I26:I40)</f>
        <v>10319121</v>
      </c>
      <c r="J41" s="18"/>
      <c r="K41" s="18">
        <f>SUM(K39:K40)</f>
        <v>0</v>
      </c>
      <c r="L41" s="18">
        <f>SUM(L26:L40)</f>
        <v>300808</v>
      </c>
      <c r="M41" s="18"/>
      <c r="N41" s="18">
        <f>SUM(N25:N40)</f>
        <v>0</v>
      </c>
      <c r="O41" s="18">
        <f>SUM(O25:O40)</f>
        <v>0</v>
      </c>
      <c r="P41" s="18"/>
      <c r="Q41" s="18"/>
      <c r="R41" s="18">
        <f>SUM(H41:Q41)</f>
        <v>10619929</v>
      </c>
      <c r="S41" s="44"/>
    </row>
    <row r="42" spans="1:19" s="49" customFormat="1" ht="114.75">
      <c r="A42" s="99" t="s">
        <v>26</v>
      </c>
      <c r="B42" s="4">
        <v>22301</v>
      </c>
      <c r="C42" s="50" t="s">
        <v>85</v>
      </c>
      <c r="D42" s="5" t="s">
        <v>166</v>
      </c>
      <c r="E42" s="16" t="s">
        <v>167</v>
      </c>
      <c r="F42" s="65"/>
      <c r="G42" s="65"/>
      <c r="H42" s="13">
        <v>100</v>
      </c>
      <c r="I42" s="13">
        <v>14000</v>
      </c>
      <c r="J42" s="66">
        <v>1010</v>
      </c>
      <c r="K42" s="13"/>
      <c r="L42" s="13"/>
      <c r="M42" s="13"/>
      <c r="N42" s="13"/>
      <c r="O42" s="13"/>
      <c r="P42" s="13"/>
      <c r="Q42" s="13"/>
      <c r="R42" s="13">
        <f aca="true" t="shared" si="1" ref="R42:R55">SUM(H42:Q42)</f>
        <v>15110</v>
      </c>
      <c r="S42" s="53"/>
    </row>
    <row r="43" spans="1:19" s="49" customFormat="1" ht="101.25">
      <c r="A43" s="99"/>
      <c r="B43" s="4">
        <v>22302</v>
      </c>
      <c r="C43" s="16" t="s">
        <v>86</v>
      </c>
      <c r="D43" s="5" t="s">
        <v>168</v>
      </c>
      <c r="E43" s="16" t="s">
        <v>0</v>
      </c>
      <c r="F43" s="65"/>
      <c r="G43" s="65"/>
      <c r="H43" s="13">
        <v>8000</v>
      </c>
      <c r="I43" s="13">
        <v>5000</v>
      </c>
      <c r="J43" s="66">
        <v>10000</v>
      </c>
      <c r="K43" s="13"/>
      <c r="L43" s="13"/>
      <c r="M43" s="13"/>
      <c r="N43" s="13"/>
      <c r="O43" s="13"/>
      <c r="P43" s="13"/>
      <c r="Q43" s="13"/>
      <c r="R43" s="13">
        <f t="shared" si="1"/>
        <v>23000</v>
      </c>
      <c r="S43" s="53"/>
    </row>
    <row r="44" spans="1:19" s="49" customFormat="1" ht="89.25">
      <c r="A44" s="99"/>
      <c r="B44" s="4">
        <v>22303</v>
      </c>
      <c r="C44" s="50" t="s">
        <v>87</v>
      </c>
      <c r="D44" s="5" t="s">
        <v>169</v>
      </c>
      <c r="E44" s="5" t="s">
        <v>170</v>
      </c>
      <c r="F44" s="65"/>
      <c r="G44" s="65"/>
      <c r="H44" s="13"/>
      <c r="I44" s="13">
        <v>15257</v>
      </c>
      <c r="J44" s="66"/>
      <c r="K44" s="13"/>
      <c r="L44" s="13"/>
      <c r="M44" s="13"/>
      <c r="N44" s="13"/>
      <c r="O44" s="13"/>
      <c r="P44" s="13"/>
      <c r="Q44" s="13"/>
      <c r="R44" s="13">
        <f t="shared" si="1"/>
        <v>15257</v>
      </c>
      <c r="S44" s="53"/>
    </row>
    <row r="45" spans="1:19" s="49" customFormat="1" ht="89.25">
      <c r="A45" s="78"/>
      <c r="B45" s="4"/>
      <c r="C45" s="50" t="s">
        <v>242</v>
      </c>
      <c r="D45" s="5"/>
      <c r="E45" s="5"/>
      <c r="F45" s="65"/>
      <c r="G45" s="65"/>
      <c r="H45" s="13"/>
      <c r="I45" s="13">
        <v>11600</v>
      </c>
      <c r="J45" s="66">
        <v>2000</v>
      </c>
      <c r="K45" s="13"/>
      <c r="L45" s="13"/>
      <c r="M45" s="13"/>
      <c r="N45" s="13"/>
      <c r="O45" s="13"/>
      <c r="P45" s="13"/>
      <c r="Q45" s="13"/>
      <c r="R45" s="13"/>
      <c r="S45" s="53"/>
    </row>
    <row r="46" spans="1:19" s="49" customFormat="1" ht="38.25">
      <c r="A46" s="78"/>
      <c r="B46" s="4"/>
      <c r="C46" s="50" t="s">
        <v>243</v>
      </c>
      <c r="D46" s="5"/>
      <c r="E46" s="5"/>
      <c r="F46" s="65"/>
      <c r="G46" s="65"/>
      <c r="H46" s="13"/>
      <c r="I46" s="13"/>
      <c r="J46" s="66">
        <v>10000</v>
      </c>
      <c r="K46" s="13"/>
      <c r="L46" s="13"/>
      <c r="M46" s="13"/>
      <c r="N46" s="13"/>
      <c r="O46" s="13"/>
      <c r="P46" s="13"/>
      <c r="Q46" s="13"/>
      <c r="R46" s="13"/>
      <c r="S46" s="53"/>
    </row>
    <row r="47" spans="1:19" s="49" customFormat="1" ht="140.25">
      <c r="A47" s="78"/>
      <c r="B47" s="4"/>
      <c r="C47" s="50" t="s">
        <v>244</v>
      </c>
      <c r="D47" s="5"/>
      <c r="E47" s="5"/>
      <c r="F47" s="65"/>
      <c r="G47" s="65"/>
      <c r="H47" s="13"/>
      <c r="I47" s="13"/>
      <c r="J47" s="66">
        <v>7000</v>
      </c>
      <c r="K47" s="13"/>
      <c r="L47" s="13"/>
      <c r="M47" s="13"/>
      <c r="N47" s="13"/>
      <c r="O47" s="13"/>
      <c r="P47" s="13"/>
      <c r="Q47" s="13"/>
      <c r="R47" s="13"/>
      <c r="S47" s="53"/>
    </row>
    <row r="48" spans="1:19" s="19" customFormat="1" ht="12.75">
      <c r="A48" s="94" t="s">
        <v>25</v>
      </c>
      <c r="B48" s="98"/>
      <c r="C48" s="98"/>
      <c r="D48" s="21"/>
      <c r="E48" s="21"/>
      <c r="F48" s="21"/>
      <c r="G48" s="21"/>
      <c r="H48" s="18"/>
      <c r="I48" s="18">
        <f>SUM(I42:I46)</f>
        <v>45857</v>
      </c>
      <c r="J48" s="18"/>
      <c r="K48" s="18"/>
      <c r="L48" s="18"/>
      <c r="M48" s="18"/>
      <c r="N48" s="18"/>
      <c r="O48" s="18">
        <f>SUM(O42:O44)</f>
        <v>0</v>
      </c>
      <c r="P48" s="18">
        <f>SUM(P42:P44)</f>
        <v>0</v>
      </c>
      <c r="Q48" s="18"/>
      <c r="R48" s="18">
        <f>SUM(P48+I48)</f>
        <v>45857</v>
      </c>
      <c r="S48" s="45"/>
    </row>
    <row r="49" spans="1:19" s="49" customFormat="1" ht="89.25">
      <c r="A49" s="94" t="s">
        <v>42</v>
      </c>
      <c r="B49" s="4">
        <v>22401</v>
      </c>
      <c r="C49" s="50" t="s">
        <v>88</v>
      </c>
      <c r="D49" s="5" t="s">
        <v>171</v>
      </c>
      <c r="E49" s="5" t="s">
        <v>172</v>
      </c>
      <c r="F49" s="21"/>
      <c r="G49" s="21"/>
      <c r="H49" s="13">
        <v>8000</v>
      </c>
      <c r="I49" s="14">
        <v>24951</v>
      </c>
      <c r="J49" s="15"/>
      <c r="K49" s="13"/>
      <c r="L49" s="13"/>
      <c r="M49" s="13"/>
      <c r="N49" s="13"/>
      <c r="O49" s="7">
        <v>26400</v>
      </c>
      <c r="P49" s="13">
        <v>900000</v>
      </c>
      <c r="Q49" s="13"/>
      <c r="R49" s="13">
        <f t="shared" si="1"/>
        <v>959351</v>
      </c>
      <c r="S49" s="45"/>
    </row>
    <row r="50" spans="1:19" s="49" customFormat="1" ht="102">
      <c r="A50" s="94"/>
      <c r="B50" s="4">
        <v>22402</v>
      </c>
      <c r="C50" s="50" t="s">
        <v>89</v>
      </c>
      <c r="D50" s="5" t="s">
        <v>173</v>
      </c>
      <c r="E50" s="5" t="s">
        <v>174</v>
      </c>
      <c r="F50" s="21"/>
      <c r="G50" s="21"/>
      <c r="H50" s="13"/>
      <c r="I50" s="14"/>
      <c r="J50" s="15">
        <v>10000000</v>
      </c>
      <c r="K50" s="13"/>
      <c r="L50" s="13"/>
      <c r="M50" s="13"/>
      <c r="N50" s="13"/>
      <c r="O50" s="7"/>
      <c r="P50" s="13"/>
      <c r="Q50" s="13"/>
      <c r="R50" s="13">
        <f t="shared" si="1"/>
        <v>10000000</v>
      </c>
      <c r="S50" s="45"/>
    </row>
    <row r="51" spans="1:19" s="49" customFormat="1" ht="90">
      <c r="A51" s="94"/>
      <c r="B51" s="4">
        <v>22403</v>
      </c>
      <c r="C51" s="50" t="s">
        <v>90</v>
      </c>
      <c r="D51" s="5" t="s">
        <v>177</v>
      </c>
      <c r="E51" s="5" t="s">
        <v>178</v>
      </c>
      <c r="F51" s="21"/>
      <c r="G51" s="21"/>
      <c r="H51" s="13"/>
      <c r="I51" s="14"/>
      <c r="J51" s="15">
        <v>3000</v>
      </c>
      <c r="K51" s="13"/>
      <c r="L51" s="13"/>
      <c r="M51" s="13"/>
      <c r="N51" s="13"/>
      <c r="O51" s="7"/>
      <c r="P51" s="13"/>
      <c r="Q51" s="13"/>
      <c r="R51" s="13">
        <f t="shared" si="1"/>
        <v>3000</v>
      </c>
      <c r="S51" s="45"/>
    </row>
    <row r="52" spans="1:19" s="49" customFormat="1" ht="114.75">
      <c r="A52" s="94"/>
      <c r="B52" s="4">
        <v>22404</v>
      </c>
      <c r="C52" s="50" t="s">
        <v>91</v>
      </c>
      <c r="D52" s="16" t="s">
        <v>58</v>
      </c>
      <c r="E52" s="16" t="s">
        <v>1</v>
      </c>
      <c r="F52" s="21"/>
      <c r="G52" s="21"/>
      <c r="H52" s="13"/>
      <c r="I52" s="14">
        <v>10000000</v>
      </c>
      <c r="J52" s="15"/>
      <c r="K52" s="13"/>
      <c r="L52" s="13"/>
      <c r="M52" s="13"/>
      <c r="N52" s="13"/>
      <c r="O52" s="7"/>
      <c r="P52" s="13"/>
      <c r="Q52" s="13"/>
      <c r="R52" s="13">
        <f t="shared" si="1"/>
        <v>10000000</v>
      </c>
      <c r="S52" s="45"/>
    </row>
    <row r="53" spans="1:19" s="49" customFormat="1" ht="153">
      <c r="A53" s="94"/>
      <c r="B53" s="4">
        <v>22405</v>
      </c>
      <c r="C53" s="50" t="s">
        <v>245</v>
      </c>
      <c r="D53" s="5" t="s">
        <v>175</v>
      </c>
      <c r="E53" s="5" t="s">
        <v>176</v>
      </c>
      <c r="F53" s="21"/>
      <c r="G53" s="21"/>
      <c r="H53" s="13"/>
      <c r="I53" s="14">
        <v>11621</v>
      </c>
      <c r="J53" s="15"/>
      <c r="K53" s="13"/>
      <c r="L53" s="13"/>
      <c r="M53" s="13"/>
      <c r="N53" s="13"/>
      <c r="O53" s="7"/>
      <c r="P53" s="13"/>
      <c r="Q53" s="13"/>
      <c r="R53" s="13">
        <f t="shared" si="1"/>
        <v>11621</v>
      </c>
      <c r="S53" s="45"/>
    </row>
    <row r="54" spans="1:19" s="49" customFormat="1" ht="76.5">
      <c r="A54" s="94"/>
      <c r="B54" s="4"/>
      <c r="C54" s="50" t="s">
        <v>246</v>
      </c>
      <c r="D54" s="5"/>
      <c r="E54" s="5"/>
      <c r="F54" s="21"/>
      <c r="G54" s="21"/>
      <c r="H54" s="13">
        <v>5000</v>
      </c>
      <c r="I54" s="14">
        <v>5000</v>
      </c>
      <c r="J54" s="15"/>
      <c r="K54" s="13"/>
      <c r="L54" s="13"/>
      <c r="M54" s="13"/>
      <c r="N54" s="13"/>
      <c r="O54" s="7"/>
      <c r="P54" s="13"/>
      <c r="Q54" s="13"/>
      <c r="R54" s="13"/>
      <c r="S54" s="45"/>
    </row>
    <row r="55" spans="1:19" s="49" customFormat="1" ht="102">
      <c r="A55" s="94"/>
      <c r="B55" s="4">
        <v>22406</v>
      </c>
      <c r="C55" s="50" t="s">
        <v>92</v>
      </c>
      <c r="D55" s="16" t="s">
        <v>179</v>
      </c>
      <c r="E55" s="16" t="s">
        <v>180</v>
      </c>
      <c r="F55" s="21"/>
      <c r="G55" s="21"/>
      <c r="H55" s="13"/>
      <c r="I55" s="14">
        <v>4441</v>
      </c>
      <c r="J55" s="15"/>
      <c r="K55" s="13"/>
      <c r="L55" s="13"/>
      <c r="M55" s="13"/>
      <c r="N55" s="13"/>
      <c r="O55" s="7"/>
      <c r="P55" s="13"/>
      <c r="Q55" s="13"/>
      <c r="R55" s="13">
        <f t="shared" si="1"/>
        <v>4441</v>
      </c>
      <c r="S55" s="45"/>
    </row>
    <row r="56" spans="1:19" s="19" customFormat="1" ht="12.75">
      <c r="A56" s="94" t="s">
        <v>25</v>
      </c>
      <c r="B56" s="98"/>
      <c r="C56" s="98"/>
      <c r="D56" s="21"/>
      <c r="E56" s="21"/>
      <c r="F56" s="21"/>
      <c r="G56" s="21"/>
      <c r="H56" s="18">
        <f>SUM(H49:H55)</f>
        <v>13000</v>
      </c>
      <c r="I56" s="18">
        <f aca="true" t="shared" si="2" ref="I56:R56">SUM(I49:I55)</f>
        <v>10046013</v>
      </c>
      <c r="J56" s="18">
        <f t="shared" si="2"/>
        <v>10003000</v>
      </c>
      <c r="K56" s="18">
        <f t="shared" si="2"/>
        <v>0</v>
      </c>
      <c r="L56" s="18">
        <f t="shared" si="2"/>
        <v>0</v>
      </c>
      <c r="M56" s="18">
        <f t="shared" si="2"/>
        <v>0</v>
      </c>
      <c r="N56" s="18">
        <f t="shared" si="2"/>
        <v>0</v>
      </c>
      <c r="O56" s="18">
        <f t="shared" si="2"/>
        <v>26400</v>
      </c>
      <c r="P56" s="18">
        <f t="shared" si="2"/>
        <v>900000</v>
      </c>
      <c r="Q56" s="18">
        <f t="shared" si="2"/>
        <v>0</v>
      </c>
      <c r="R56" s="18">
        <f t="shared" si="2"/>
        <v>20978413</v>
      </c>
      <c r="S56" s="45"/>
    </row>
    <row r="57" spans="1:19" s="49" customFormat="1" ht="112.5">
      <c r="A57" s="94" t="s">
        <v>40</v>
      </c>
      <c r="B57" s="4">
        <v>22701</v>
      </c>
      <c r="C57" s="67" t="s">
        <v>2</v>
      </c>
      <c r="D57" s="5" t="s">
        <v>236</v>
      </c>
      <c r="E57" s="5" t="s">
        <v>181</v>
      </c>
      <c r="F57" s="21"/>
      <c r="G57" s="21"/>
      <c r="H57" s="22"/>
      <c r="I57" s="15">
        <v>663607</v>
      </c>
      <c r="J57" s="13"/>
      <c r="K57" s="7">
        <v>10000</v>
      </c>
      <c r="L57" s="15"/>
      <c r="M57" s="13"/>
      <c r="N57" s="13"/>
      <c r="O57" s="13"/>
      <c r="P57" s="7">
        <v>3700</v>
      </c>
      <c r="Q57" s="7">
        <v>69873</v>
      </c>
      <c r="R57" s="13">
        <f>SUM(H57:Q57)</f>
        <v>747180</v>
      </c>
      <c r="S57" s="45"/>
    </row>
    <row r="58" spans="1:19" s="49" customFormat="1" ht="112.5">
      <c r="A58" s="94"/>
      <c r="B58" s="4">
        <v>22702</v>
      </c>
      <c r="C58" s="67" t="s">
        <v>3</v>
      </c>
      <c r="D58" s="5" t="s">
        <v>236</v>
      </c>
      <c r="E58" s="5" t="s">
        <v>181</v>
      </c>
      <c r="F58" s="21"/>
      <c r="G58" s="21"/>
      <c r="H58" s="14"/>
      <c r="I58" s="15">
        <v>455</v>
      </c>
      <c r="J58" s="13"/>
      <c r="K58" s="15"/>
      <c r="L58" s="15"/>
      <c r="M58" s="13"/>
      <c r="N58" s="13"/>
      <c r="O58" s="13"/>
      <c r="P58" s="7">
        <v>10</v>
      </c>
      <c r="Q58" s="15"/>
      <c r="R58" s="13">
        <f aca="true" t="shared" si="3" ref="R58:R70">SUM(H58:Q58)</f>
        <v>465</v>
      </c>
      <c r="S58" s="45"/>
    </row>
    <row r="59" spans="1:19" s="49" customFormat="1" ht="45">
      <c r="A59" s="94"/>
      <c r="B59" s="4">
        <v>22703</v>
      </c>
      <c r="C59" s="67" t="s">
        <v>93</v>
      </c>
      <c r="D59" s="16" t="s">
        <v>182</v>
      </c>
      <c r="E59" s="16" t="s">
        <v>182</v>
      </c>
      <c r="F59" s="21"/>
      <c r="G59" s="21"/>
      <c r="H59" s="22"/>
      <c r="I59" s="15"/>
      <c r="J59" s="13"/>
      <c r="K59" s="15"/>
      <c r="L59" s="15"/>
      <c r="M59" s="13"/>
      <c r="N59" s="13"/>
      <c r="O59" s="13"/>
      <c r="P59" s="7"/>
      <c r="Q59" s="15"/>
      <c r="R59" s="13">
        <f t="shared" si="3"/>
        <v>0</v>
      </c>
      <c r="S59" s="45"/>
    </row>
    <row r="60" spans="1:19" s="49" customFormat="1" ht="67.5">
      <c r="A60" s="94"/>
      <c r="B60" s="4">
        <v>22704</v>
      </c>
      <c r="C60" s="67" t="s">
        <v>94</v>
      </c>
      <c r="D60" s="5" t="s">
        <v>183</v>
      </c>
      <c r="E60" s="5" t="s">
        <v>184</v>
      </c>
      <c r="F60" s="21"/>
      <c r="G60" s="21"/>
      <c r="H60" s="14"/>
      <c r="I60" s="15"/>
      <c r="J60" s="15"/>
      <c r="K60" s="15"/>
      <c r="L60" s="15"/>
      <c r="M60" s="13"/>
      <c r="N60" s="13"/>
      <c r="O60" s="13"/>
      <c r="P60" s="7"/>
      <c r="Q60" s="15"/>
      <c r="R60" s="13">
        <f t="shared" si="3"/>
        <v>0</v>
      </c>
      <c r="S60" s="45"/>
    </row>
    <row r="61" spans="1:19" s="49" customFormat="1" ht="33.75">
      <c r="A61" s="94"/>
      <c r="B61" s="4">
        <v>22706</v>
      </c>
      <c r="C61" s="67" t="s">
        <v>5</v>
      </c>
      <c r="D61" s="16" t="s">
        <v>8</v>
      </c>
      <c r="E61" s="16" t="s">
        <v>9</v>
      </c>
      <c r="F61" s="21"/>
      <c r="G61" s="21"/>
      <c r="H61" s="14"/>
      <c r="I61" s="15">
        <v>27600</v>
      </c>
      <c r="J61" s="15"/>
      <c r="K61" s="15"/>
      <c r="L61" s="7"/>
      <c r="M61" s="13"/>
      <c r="N61" s="13"/>
      <c r="O61" s="13"/>
      <c r="P61" s="7"/>
      <c r="Q61" s="7"/>
      <c r="R61" s="13">
        <f t="shared" si="3"/>
        <v>27600</v>
      </c>
      <c r="S61" s="45"/>
    </row>
    <row r="62" spans="1:19" s="49" customFormat="1" ht="90">
      <c r="A62" s="94"/>
      <c r="B62" s="4">
        <v>22707</v>
      </c>
      <c r="C62" s="67" t="s">
        <v>95</v>
      </c>
      <c r="D62" s="16" t="s">
        <v>185</v>
      </c>
      <c r="E62" s="16" t="s">
        <v>185</v>
      </c>
      <c r="F62" s="21"/>
      <c r="G62" s="21"/>
      <c r="H62" s="22"/>
      <c r="I62" s="15"/>
      <c r="J62" s="13"/>
      <c r="K62" s="15"/>
      <c r="L62" s="15"/>
      <c r="M62" s="13"/>
      <c r="N62" s="13"/>
      <c r="O62" s="13"/>
      <c r="P62" s="7"/>
      <c r="Q62" s="15"/>
      <c r="R62" s="13">
        <f t="shared" si="3"/>
        <v>0</v>
      </c>
      <c r="S62" s="45"/>
    </row>
    <row r="63" spans="1:19" s="49" customFormat="1" ht="22.5">
      <c r="A63" s="94"/>
      <c r="B63" s="4"/>
      <c r="C63" s="68" t="s">
        <v>96</v>
      </c>
      <c r="D63" s="16"/>
      <c r="E63" s="16"/>
      <c r="F63" s="21"/>
      <c r="G63" s="21"/>
      <c r="H63" s="14">
        <f>SUM(H64:H69)</f>
        <v>0</v>
      </c>
      <c r="I63" s="14"/>
      <c r="J63" s="14">
        <f>SUM(J64:J69)</f>
        <v>0</v>
      </c>
      <c r="K63" s="14"/>
      <c r="L63" s="14">
        <f aca="true" t="shared" si="4" ref="L63:Q63">SUM(L64:L69)</f>
        <v>0</v>
      </c>
      <c r="M63" s="14">
        <f t="shared" si="4"/>
        <v>72890000</v>
      </c>
      <c r="N63" s="14">
        <f t="shared" si="4"/>
        <v>0</v>
      </c>
      <c r="O63" s="14">
        <f t="shared" si="4"/>
        <v>0</v>
      </c>
      <c r="P63" s="14"/>
      <c r="Q63" s="14">
        <f t="shared" si="4"/>
        <v>0</v>
      </c>
      <c r="R63" s="13">
        <f t="shared" si="3"/>
        <v>72890000</v>
      </c>
      <c r="S63" s="45"/>
    </row>
    <row r="64" spans="1:19" s="49" customFormat="1" ht="78.75">
      <c r="A64" s="94"/>
      <c r="B64" s="4">
        <v>22708</v>
      </c>
      <c r="C64" s="69" t="s">
        <v>97</v>
      </c>
      <c r="D64" s="5" t="s">
        <v>186</v>
      </c>
      <c r="E64" s="5" t="s">
        <v>187</v>
      </c>
      <c r="F64" s="21"/>
      <c r="G64" s="21"/>
      <c r="H64" s="14"/>
      <c r="I64" s="7">
        <f>35793000+13000000</f>
        <v>48793000</v>
      </c>
      <c r="J64" s="15"/>
      <c r="K64" s="7">
        <v>9375000</v>
      </c>
      <c r="L64" s="7"/>
      <c r="M64" s="13">
        <v>72890000</v>
      </c>
      <c r="N64" s="13"/>
      <c r="O64" s="13"/>
      <c r="P64" s="7">
        <f>200000+20000</f>
        <v>220000</v>
      </c>
      <c r="Q64" s="7"/>
      <c r="R64" s="13">
        <f t="shared" si="3"/>
        <v>131278000</v>
      </c>
      <c r="S64" s="45"/>
    </row>
    <row r="65" spans="1:19" s="49" customFormat="1" ht="101.25">
      <c r="A65" s="94"/>
      <c r="B65" s="4">
        <v>22709</v>
      </c>
      <c r="C65" s="67" t="s">
        <v>98</v>
      </c>
      <c r="D65" s="16" t="s">
        <v>188</v>
      </c>
      <c r="E65" s="16" t="s">
        <v>59</v>
      </c>
      <c r="F65" s="21"/>
      <c r="G65" s="21"/>
      <c r="H65" s="7"/>
      <c r="I65" s="15">
        <v>24000000</v>
      </c>
      <c r="J65" s="15"/>
      <c r="K65" s="15"/>
      <c r="L65" s="7"/>
      <c r="M65" s="13"/>
      <c r="N65" s="13"/>
      <c r="O65" s="13"/>
      <c r="P65" s="7"/>
      <c r="Q65" s="7"/>
      <c r="R65" s="13">
        <f t="shared" si="3"/>
        <v>24000000</v>
      </c>
      <c r="S65" s="45"/>
    </row>
    <row r="66" spans="1:19" s="49" customFormat="1" ht="157.5">
      <c r="A66" s="94"/>
      <c r="B66" s="4">
        <v>22710</v>
      </c>
      <c r="C66" s="67" t="s">
        <v>6</v>
      </c>
      <c r="D66" s="5" t="s">
        <v>189</v>
      </c>
      <c r="E66" s="5" t="s">
        <v>190</v>
      </c>
      <c r="F66" s="21"/>
      <c r="G66" s="21"/>
      <c r="H66" s="7"/>
      <c r="I66" s="15"/>
      <c r="J66" s="15"/>
      <c r="K66" s="15"/>
      <c r="L66" s="15"/>
      <c r="M66" s="13"/>
      <c r="N66" s="13"/>
      <c r="O66" s="13"/>
      <c r="P66" s="15"/>
      <c r="Q66" s="7"/>
      <c r="R66" s="13">
        <f t="shared" si="3"/>
        <v>0</v>
      </c>
      <c r="S66" s="45"/>
    </row>
    <row r="67" spans="1:19" s="49" customFormat="1" ht="56.25">
      <c r="A67" s="94"/>
      <c r="B67" s="4">
        <v>22711</v>
      </c>
      <c r="C67" s="67" t="s">
        <v>99</v>
      </c>
      <c r="D67" s="16" t="s">
        <v>191</v>
      </c>
      <c r="E67" s="16" t="s">
        <v>192</v>
      </c>
      <c r="F67" s="21"/>
      <c r="G67" s="21"/>
      <c r="H67" s="7"/>
      <c r="I67" s="15"/>
      <c r="J67" s="15"/>
      <c r="K67" s="15"/>
      <c r="L67" s="7"/>
      <c r="M67" s="13"/>
      <c r="N67" s="13"/>
      <c r="O67" s="13"/>
      <c r="P67" s="7"/>
      <c r="Q67" s="7"/>
      <c r="R67" s="13">
        <f t="shared" si="3"/>
        <v>0</v>
      </c>
      <c r="S67" s="45"/>
    </row>
    <row r="68" spans="1:19" s="49" customFormat="1" ht="67.5">
      <c r="A68" s="94"/>
      <c r="B68" s="23">
        <v>22712</v>
      </c>
      <c r="C68" s="68" t="s">
        <v>4</v>
      </c>
      <c r="D68" s="16"/>
      <c r="E68" s="16"/>
      <c r="F68" s="21"/>
      <c r="G68" s="21"/>
      <c r="H68" s="7"/>
      <c r="I68" s="15"/>
      <c r="J68" s="13"/>
      <c r="K68" s="15"/>
      <c r="L68" s="7"/>
      <c r="M68" s="13"/>
      <c r="N68" s="13"/>
      <c r="O68" s="13"/>
      <c r="P68" s="7"/>
      <c r="Q68" s="7"/>
      <c r="R68" s="13">
        <f t="shared" si="3"/>
        <v>0</v>
      </c>
      <c r="S68" s="45"/>
    </row>
    <row r="69" spans="1:20" s="49" customFormat="1" ht="34.5" thickBot="1">
      <c r="A69" s="94"/>
      <c r="B69" s="4">
        <v>22713</v>
      </c>
      <c r="C69" s="67" t="s">
        <v>7</v>
      </c>
      <c r="D69" s="16" t="s">
        <v>193</v>
      </c>
      <c r="E69" s="16" t="s">
        <v>194</v>
      </c>
      <c r="F69" s="21"/>
      <c r="G69" s="21"/>
      <c r="H69" s="14"/>
      <c r="I69" s="15"/>
      <c r="J69" s="13"/>
      <c r="K69" s="7"/>
      <c r="L69" s="15"/>
      <c r="M69" s="13"/>
      <c r="N69" s="13"/>
      <c r="O69" s="13"/>
      <c r="P69" s="7"/>
      <c r="Q69" s="7"/>
      <c r="R69" s="13">
        <f t="shared" si="3"/>
        <v>0</v>
      </c>
      <c r="S69" s="45"/>
      <c r="T69" s="70"/>
    </row>
    <row r="70" spans="1:20" s="19" customFormat="1" ht="13.5" thickTop="1">
      <c r="A70" s="94" t="s">
        <v>25</v>
      </c>
      <c r="B70" s="98"/>
      <c r="C70" s="98"/>
      <c r="D70" s="21"/>
      <c r="E70" s="21"/>
      <c r="F70" s="21"/>
      <c r="G70" s="21"/>
      <c r="H70" s="22">
        <f>+H63+H62+H61+H60+H59+H58+H57</f>
        <v>0</v>
      </c>
      <c r="I70" s="22">
        <f>SUM(I57:I69)</f>
        <v>73484662</v>
      </c>
      <c r="J70" s="22">
        <f aca="true" t="shared" si="5" ref="J70:Q70">+J63+J62+J61+J60+J59+J58+J57</f>
        <v>0</v>
      </c>
      <c r="K70" s="22">
        <f>SUM(K57:K69)</f>
        <v>9385000</v>
      </c>
      <c r="L70" s="22">
        <f t="shared" si="5"/>
        <v>0</v>
      </c>
      <c r="M70" s="22">
        <f t="shared" si="5"/>
        <v>72890000</v>
      </c>
      <c r="N70" s="22">
        <f t="shared" si="5"/>
        <v>0</v>
      </c>
      <c r="O70" s="22">
        <f t="shared" si="5"/>
        <v>0</v>
      </c>
      <c r="P70" s="22">
        <f>SUM(P57:P68)</f>
        <v>223710</v>
      </c>
      <c r="Q70" s="22">
        <f t="shared" si="5"/>
        <v>69873</v>
      </c>
      <c r="R70" s="18">
        <f t="shared" si="3"/>
        <v>156053245</v>
      </c>
      <c r="S70" s="45"/>
      <c r="T70" s="24"/>
    </row>
    <row r="71" spans="1:19" s="49" customFormat="1" ht="67.5">
      <c r="A71" s="94" t="s">
        <v>10</v>
      </c>
      <c r="B71" s="23"/>
      <c r="C71" s="25" t="s">
        <v>100</v>
      </c>
      <c r="D71" s="16"/>
      <c r="E71" s="16"/>
      <c r="F71" s="21"/>
      <c r="G71" s="21"/>
      <c r="H71" s="14">
        <f>+H72</f>
        <v>0</v>
      </c>
      <c r="I71" s="14"/>
      <c r="J71" s="14">
        <f aca="true" t="shared" si="6" ref="J71:Q71">+J72</f>
        <v>0</v>
      </c>
      <c r="K71" s="14">
        <f t="shared" si="6"/>
        <v>0</v>
      </c>
      <c r="L71" s="14">
        <f t="shared" si="6"/>
        <v>0</v>
      </c>
      <c r="M71" s="14">
        <f t="shared" si="6"/>
        <v>0</v>
      </c>
      <c r="N71" s="14">
        <f t="shared" si="6"/>
        <v>0</v>
      </c>
      <c r="O71" s="14">
        <f t="shared" si="6"/>
        <v>0</v>
      </c>
      <c r="P71" s="14">
        <f t="shared" si="6"/>
        <v>0</v>
      </c>
      <c r="Q71" s="14">
        <f t="shared" si="6"/>
        <v>0</v>
      </c>
      <c r="R71" s="13">
        <f aca="true" t="shared" si="7" ref="R71:R88">SUM(H71:Q71)</f>
        <v>0</v>
      </c>
      <c r="S71" s="45"/>
    </row>
    <row r="72" spans="1:19" s="49" customFormat="1" ht="123.75">
      <c r="A72" s="94"/>
      <c r="B72" s="4">
        <v>22501</v>
      </c>
      <c r="C72" s="16" t="s">
        <v>101</v>
      </c>
      <c r="D72" s="6" t="s">
        <v>195</v>
      </c>
      <c r="E72" s="71" t="s">
        <v>196</v>
      </c>
      <c r="F72" s="21"/>
      <c r="G72" s="21"/>
      <c r="H72" s="22"/>
      <c r="I72" s="14"/>
      <c r="J72" s="15"/>
      <c r="K72" s="15"/>
      <c r="L72" s="13"/>
      <c r="M72" s="13"/>
      <c r="N72" s="15"/>
      <c r="O72" s="13"/>
      <c r="P72" s="13"/>
      <c r="Q72" s="13"/>
      <c r="R72" s="13">
        <f t="shared" si="7"/>
        <v>0</v>
      </c>
      <c r="S72" s="45"/>
    </row>
    <row r="73" spans="1:19" s="49" customFormat="1" ht="12.75">
      <c r="A73" s="94"/>
      <c r="B73" s="23"/>
      <c r="C73" s="25" t="s">
        <v>102</v>
      </c>
      <c r="D73" s="16"/>
      <c r="E73" s="16"/>
      <c r="F73" s="21"/>
      <c r="G73" s="21"/>
      <c r="H73" s="14">
        <f>+H74</f>
        <v>0</v>
      </c>
      <c r="I73" s="14"/>
      <c r="J73" s="14">
        <f aca="true" t="shared" si="8" ref="J73:Q73">+J74</f>
        <v>0</v>
      </c>
      <c r="K73" s="14">
        <f t="shared" si="8"/>
        <v>0</v>
      </c>
      <c r="L73" s="14">
        <f t="shared" si="8"/>
        <v>0</v>
      </c>
      <c r="M73" s="14">
        <f t="shared" si="8"/>
        <v>0</v>
      </c>
      <c r="N73" s="14">
        <f t="shared" si="8"/>
        <v>0</v>
      </c>
      <c r="O73" s="14">
        <f t="shared" si="8"/>
        <v>0</v>
      </c>
      <c r="P73" s="14">
        <f t="shared" si="8"/>
        <v>0</v>
      </c>
      <c r="Q73" s="14">
        <f t="shared" si="8"/>
        <v>0</v>
      </c>
      <c r="R73" s="13">
        <f t="shared" si="7"/>
        <v>0</v>
      </c>
      <c r="S73" s="45"/>
    </row>
    <row r="74" spans="1:19" s="49" customFormat="1" ht="112.5">
      <c r="A74" s="94"/>
      <c r="B74" s="4">
        <v>22502</v>
      </c>
      <c r="C74" s="16" t="s">
        <v>103</v>
      </c>
      <c r="D74" s="16" t="s">
        <v>197</v>
      </c>
      <c r="E74" s="72" t="s">
        <v>198</v>
      </c>
      <c r="F74" s="21"/>
      <c r="G74" s="21"/>
      <c r="H74" s="14"/>
      <c r="I74" s="14">
        <v>210000000</v>
      </c>
      <c r="J74" s="15"/>
      <c r="K74" s="15"/>
      <c r="L74" s="13"/>
      <c r="M74" s="13"/>
      <c r="N74" s="15"/>
      <c r="O74" s="13"/>
      <c r="P74" s="13"/>
      <c r="Q74" s="13"/>
      <c r="R74" s="13">
        <f t="shared" si="7"/>
        <v>210000000</v>
      </c>
      <c r="S74" s="45"/>
    </row>
    <row r="75" spans="1:19" s="49" customFormat="1" ht="22.5">
      <c r="A75" s="94"/>
      <c r="B75" s="23"/>
      <c r="C75" s="25" t="s">
        <v>104</v>
      </c>
      <c r="D75" s="16"/>
      <c r="E75" s="16"/>
      <c r="F75" s="21"/>
      <c r="G75" s="21"/>
      <c r="H75" s="14">
        <f>+H76</f>
        <v>0</v>
      </c>
      <c r="I75" s="14"/>
      <c r="J75" s="14">
        <f aca="true" t="shared" si="9" ref="J75:Q75">+J76</f>
        <v>0</v>
      </c>
      <c r="K75" s="14">
        <f t="shared" si="9"/>
        <v>0</v>
      </c>
      <c r="L75" s="14">
        <f t="shared" si="9"/>
        <v>0</v>
      </c>
      <c r="M75" s="14">
        <f t="shared" si="9"/>
        <v>0</v>
      </c>
      <c r="N75" s="14">
        <f t="shared" si="9"/>
        <v>0</v>
      </c>
      <c r="O75" s="14">
        <f t="shared" si="9"/>
        <v>0</v>
      </c>
      <c r="P75" s="14">
        <f t="shared" si="9"/>
        <v>0</v>
      </c>
      <c r="Q75" s="14">
        <f t="shared" si="9"/>
        <v>0</v>
      </c>
      <c r="R75" s="13">
        <f t="shared" si="7"/>
        <v>0</v>
      </c>
      <c r="S75" s="45"/>
    </row>
    <row r="76" spans="1:19" s="49" customFormat="1" ht="90">
      <c r="A76" s="94"/>
      <c r="B76" s="4">
        <v>22503</v>
      </c>
      <c r="C76" s="16" t="s">
        <v>105</v>
      </c>
      <c r="D76" s="5" t="s">
        <v>199</v>
      </c>
      <c r="E76" s="5" t="s">
        <v>200</v>
      </c>
      <c r="F76" s="21"/>
      <c r="G76" s="21"/>
      <c r="H76" s="14"/>
      <c r="I76" s="14">
        <v>142668093</v>
      </c>
      <c r="J76" s="15"/>
      <c r="K76" s="13"/>
      <c r="L76" s="13"/>
      <c r="M76" s="13"/>
      <c r="N76" s="15"/>
      <c r="O76" s="13"/>
      <c r="P76" s="13"/>
      <c r="Q76" s="13"/>
      <c r="R76" s="13">
        <f t="shared" si="7"/>
        <v>142668093</v>
      </c>
      <c r="S76" s="45"/>
    </row>
    <row r="77" spans="1:19" s="49" customFormat="1" ht="12.75">
      <c r="A77" s="94"/>
      <c r="B77" s="23"/>
      <c r="C77" s="25" t="s">
        <v>106</v>
      </c>
      <c r="D77" s="16"/>
      <c r="E77" s="16"/>
      <c r="F77" s="21"/>
      <c r="G77" s="21"/>
      <c r="H77" s="14">
        <f>+H78+H79</f>
        <v>0</v>
      </c>
      <c r="I77" s="14"/>
      <c r="J77" s="14">
        <f aca="true" t="shared" si="10" ref="J77:Q77">+J78+J79</f>
        <v>0</v>
      </c>
      <c r="K77" s="14">
        <f t="shared" si="10"/>
        <v>0</v>
      </c>
      <c r="L77" s="14">
        <f t="shared" si="10"/>
        <v>0</v>
      </c>
      <c r="M77" s="14">
        <f t="shared" si="10"/>
        <v>0</v>
      </c>
      <c r="N77" s="14">
        <f t="shared" si="10"/>
        <v>0</v>
      </c>
      <c r="O77" s="14">
        <f t="shared" si="10"/>
        <v>0</v>
      </c>
      <c r="P77" s="14"/>
      <c r="Q77" s="14">
        <f t="shared" si="10"/>
        <v>0</v>
      </c>
      <c r="R77" s="13">
        <f t="shared" si="7"/>
        <v>0</v>
      </c>
      <c r="S77" s="45"/>
    </row>
    <row r="78" spans="1:19" s="49" customFormat="1" ht="123.75">
      <c r="A78" s="94"/>
      <c r="B78" s="4">
        <v>22504</v>
      </c>
      <c r="C78" s="16" t="s">
        <v>107</v>
      </c>
      <c r="D78" s="71" t="s">
        <v>201</v>
      </c>
      <c r="E78" s="73" t="s">
        <v>202</v>
      </c>
      <c r="F78" s="21"/>
      <c r="G78" s="21"/>
      <c r="H78" s="14"/>
      <c r="I78" s="14">
        <f>25000000+175000000</f>
        <v>200000000</v>
      </c>
      <c r="J78" s="15"/>
      <c r="K78" s="13"/>
      <c r="L78" s="13"/>
      <c r="M78" s="13"/>
      <c r="N78" s="15"/>
      <c r="O78" s="13"/>
      <c r="P78" s="13"/>
      <c r="Q78" s="13"/>
      <c r="R78" s="13">
        <f t="shared" si="7"/>
        <v>200000000</v>
      </c>
      <c r="S78" s="45"/>
    </row>
    <row r="79" spans="1:19" s="49" customFormat="1" ht="78.75">
      <c r="A79" s="94"/>
      <c r="B79" s="4">
        <v>22505</v>
      </c>
      <c r="C79" s="16" t="s">
        <v>108</v>
      </c>
      <c r="D79" s="73" t="s">
        <v>203</v>
      </c>
      <c r="E79" s="73" t="s">
        <v>204</v>
      </c>
      <c r="F79" s="21"/>
      <c r="G79" s="21"/>
      <c r="H79" s="14"/>
      <c r="I79" s="14">
        <v>0</v>
      </c>
      <c r="J79" s="15"/>
      <c r="K79" s="13"/>
      <c r="L79" s="13"/>
      <c r="M79" s="13"/>
      <c r="N79" s="15"/>
      <c r="O79" s="13"/>
      <c r="P79" s="13">
        <f>10010000+6000000</f>
        <v>16010000</v>
      </c>
      <c r="Q79" s="13"/>
      <c r="R79" s="13">
        <f t="shared" si="7"/>
        <v>16010000</v>
      </c>
      <c r="S79" s="45"/>
    </row>
    <row r="80" spans="1:19" s="49" customFormat="1" ht="12.75">
      <c r="A80" s="94"/>
      <c r="B80" s="4"/>
      <c r="C80" s="3" t="s">
        <v>109</v>
      </c>
      <c r="D80" s="16"/>
      <c r="E80" s="16"/>
      <c r="F80" s="21"/>
      <c r="G80" s="21"/>
      <c r="H80" s="22">
        <f>+H81+H82</f>
        <v>0</v>
      </c>
      <c r="I80" s="22">
        <f>SUM(I78:I79)</f>
        <v>200000000</v>
      </c>
      <c r="J80" s="22">
        <f aca="true" t="shared" si="11" ref="J80:Q80">+J81+J82</f>
        <v>0</v>
      </c>
      <c r="K80" s="22">
        <f t="shared" si="11"/>
        <v>0</v>
      </c>
      <c r="L80" s="22">
        <f t="shared" si="11"/>
        <v>0</v>
      </c>
      <c r="M80" s="22">
        <f t="shared" si="11"/>
        <v>0</v>
      </c>
      <c r="N80" s="22">
        <f t="shared" si="11"/>
        <v>0</v>
      </c>
      <c r="O80" s="22">
        <f t="shared" si="11"/>
        <v>0</v>
      </c>
      <c r="P80" s="22">
        <f>SUM(P79)</f>
        <v>16010000</v>
      </c>
      <c r="Q80" s="22">
        <f t="shared" si="11"/>
        <v>0</v>
      </c>
      <c r="R80" s="13">
        <f t="shared" si="7"/>
        <v>216010000</v>
      </c>
      <c r="S80" s="45"/>
    </row>
    <row r="81" spans="1:19" s="49" customFormat="1" ht="89.25">
      <c r="A81" s="94"/>
      <c r="B81" s="4">
        <v>22506</v>
      </c>
      <c r="C81" s="50" t="s">
        <v>110</v>
      </c>
      <c r="D81" s="5" t="s">
        <v>205</v>
      </c>
      <c r="E81" s="74" t="s">
        <v>206</v>
      </c>
      <c r="F81" s="21"/>
      <c r="G81" s="21"/>
      <c r="H81" s="14"/>
      <c r="I81" s="14">
        <f>10000000+60000000</f>
        <v>70000000</v>
      </c>
      <c r="J81" s="7"/>
      <c r="K81" s="13"/>
      <c r="L81" s="13"/>
      <c r="M81" s="13"/>
      <c r="N81" s="7"/>
      <c r="O81" s="13"/>
      <c r="P81" s="13"/>
      <c r="Q81" s="13"/>
      <c r="R81" s="13">
        <f t="shared" si="7"/>
        <v>70000000</v>
      </c>
      <c r="S81" s="45"/>
    </row>
    <row r="82" spans="1:19" s="49" customFormat="1" ht="178.5">
      <c r="A82" s="94"/>
      <c r="B82" s="4">
        <v>22507</v>
      </c>
      <c r="C82" s="50" t="s">
        <v>111</v>
      </c>
      <c r="D82" s="5" t="s">
        <v>207</v>
      </c>
      <c r="E82" s="74" t="s">
        <v>208</v>
      </c>
      <c r="F82" s="21"/>
      <c r="G82" s="21"/>
      <c r="H82" s="14"/>
      <c r="I82" s="14">
        <f>10000000+10000000</f>
        <v>20000000</v>
      </c>
      <c r="J82" s="7"/>
      <c r="K82" s="13"/>
      <c r="L82" s="13"/>
      <c r="M82" s="13"/>
      <c r="N82" s="7"/>
      <c r="O82" s="13"/>
      <c r="P82" s="13"/>
      <c r="Q82" s="13"/>
      <c r="R82" s="13">
        <f t="shared" si="7"/>
        <v>20000000</v>
      </c>
      <c r="S82" s="45"/>
    </row>
    <row r="83" spans="1:19" s="49" customFormat="1" ht="38.25">
      <c r="A83" s="94"/>
      <c r="B83" s="4"/>
      <c r="C83" s="3" t="s">
        <v>112</v>
      </c>
      <c r="D83" s="5"/>
      <c r="E83" s="5"/>
      <c r="F83" s="21"/>
      <c r="G83" s="21"/>
      <c r="H83" s="14">
        <f>+H84</f>
        <v>0</v>
      </c>
      <c r="I83" s="14">
        <f>SUM(I81:I82)</f>
        <v>90000000</v>
      </c>
      <c r="J83" s="14"/>
      <c r="K83" s="14">
        <f aca="true" t="shared" si="12" ref="K83:Q83">+K84</f>
        <v>0</v>
      </c>
      <c r="L83" s="14">
        <f t="shared" si="12"/>
        <v>0</v>
      </c>
      <c r="M83" s="14">
        <f t="shared" si="12"/>
        <v>0</v>
      </c>
      <c r="N83" s="14">
        <f t="shared" si="12"/>
        <v>0</v>
      </c>
      <c r="O83" s="14">
        <f t="shared" si="12"/>
        <v>0</v>
      </c>
      <c r="P83" s="14">
        <f t="shared" si="12"/>
        <v>0</v>
      </c>
      <c r="Q83" s="14">
        <f t="shared" si="12"/>
        <v>0</v>
      </c>
      <c r="R83" s="13">
        <f t="shared" si="7"/>
        <v>90000000</v>
      </c>
      <c r="S83" s="45"/>
    </row>
    <row r="84" spans="1:19" s="49" customFormat="1" ht="67.5">
      <c r="A84" s="94"/>
      <c r="B84" s="4">
        <v>22508</v>
      </c>
      <c r="C84" s="16" t="s">
        <v>12</v>
      </c>
      <c r="D84" s="5"/>
      <c r="E84" s="5"/>
      <c r="F84" s="21"/>
      <c r="G84" s="21"/>
      <c r="H84" s="22"/>
      <c r="I84" s="14">
        <v>16000000</v>
      </c>
      <c r="J84" s="15"/>
      <c r="K84" s="13"/>
      <c r="L84" s="13"/>
      <c r="M84" s="13"/>
      <c r="N84" s="15"/>
      <c r="O84" s="13"/>
      <c r="P84" s="13"/>
      <c r="Q84" s="13"/>
      <c r="R84" s="13">
        <f t="shared" si="7"/>
        <v>16000000</v>
      </c>
      <c r="S84" s="45"/>
    </row>
    <row r="85" spans="1:19" s="49" customFormat="1" ht="33.75">
      <c r="A85" s="94"/>
      <c r="B85" s="4"/>
      <c r="C85" s="25" t="s">
        <v>113</v>
      </c>
      <c r="D85" s="5"/>
      <c r="E85" s="5"/>
      <c r="F85" s="21"/>
      <c r="G85" s="21"/>
      <c r="H85" s="22">
        <f>+H86</f>
        <v>0</v>
      </c>
      <c r="I85" s="22">
        <f>SUM(I84)</f>
        <v>16000000</v>
      </c>
      <c r="J85" s="22">
        <f aca="true" t="shared" si="13" ref="J85:Q85">+J86</f>
        <v>0</v>
      </c>
      <c r="K85" s="22">
        <f t="shared" si="13"/>
        <v>0</v>
      </c>
      <c r="L85" s="22">
        <f t="shared" si="13"/>
        <v>0</v>
      </c>
      <c r="M85" s="22">
        <f t="shared" si="13"/>
        <v>0</v>
      </c>
      <c r="N85" s="22">
        <f t="shared" si="13"/>
        <v>0</v>
      </c>
      <c r="O85" s="22">
        <f t="shared" si="13"/>
        <v>0</v>
      </c>
      <c r="P85" s="22">
        <f t="shared" si="13"/>
        <v>0</v>
      </c>
      <c r="Q85" s="22">
        <f t="shared" si="13"/>
        <v>0</v>
      </c>
      <c r="R85" s="13">
        <f t="shared" si="7"/>
        <v>16000000</v>
      </c>
      <c r="S85" s="45"/>
    </row>
    <row r="86" spans="1:19" s="49" customFormat="1" ht="168.75">
      <c r="A86" s="94"/>
      <c r="B86" s="4">
        <v>22509</v>
      </c>
      <c r="C86" s="16" t="s">
        <v>114</v>
      </c>
      <c r="D86" s="16" t="s">
        <v>209</v>
      </c>
      <c r="E86" s="5" t="s">
        <v>210</v>
      </c>
      <c r="F86" s="21"/>
      <c r="G86" s="21"/>
      <c r="H86" s="14">
        <v>0</v>
      </c>
      <c r="I86" s="14">
        <v>46000000</v>
      </c>
      <c r="J86" s="15"/>
      <c r="K86" s="13"/>
      <c r="L86" s="13"/>
      <c r="M86" s="13"/>
      <c r="N86" s="15"/>
      <c r="O86" s="13"/>
      <c r="P86" s="13"/>
      <c r="Q86" s="13"/>
      <c r="R86" s="13">
        <f t="shared" si="7"/>
        <v>46000000</v>
      </c>
      <c r="S86" s="45"/>
    </row>
    <row r="87" spans="1:19" s="49" customFormat="1" ht="38.25">
      <c r="A87" s="94"/>
      <c r="B87" s="26"/>
      <c r="C87" s="3" t="s">
        <v>115</v>
      </c>
      <c r="D87" s="5"/>
      <c r="E87" s="5"/>
      <c r="F87" s="21"/>
      <c r="G87" s="21"/>
      <c r="H87" s="22">
        <f>SUM(H88:H94)</f>
        <v>0</v>
      </c>
      <c r="I87" s="22">
        <f>SUM(I88:I94)</f>
        <v>133430400</v>
      </c>
      <c r="J87" s="22">
        <f aca="true" t="shared" si="14" ref="J87:Q87">SUM(J88:J94)</f>
        <v>0</v>
      </c>
      <c r="K87" s="22">
        <f t="shared" si="14"/>
        <v>0</v>
      </c>
      <c r="L87" s="22">
        <f t="shared" si="14"/>
        <v>0</v>
      </c>
      <c r="M87" s="22">
        <f t="shared" si="14"/>
        <v>0</v>
      </c>
      <c r="N87" s="22">
        <f t="shared" si="14"/>
        <v>0</v>
      </c>
      <c r="O87" s="22">
        <f t="shared" si="14"/>
        <v>0</v>
      </c>
      <c r="P87" s="22">
        <f t="shared" si="14"/>
        <v>0</v>
      </c>
      <c r="Q87" s="22">
        <f t="shared" si="14"/>
        <v>0</v>
      </c>
      <c r="R87" s="13">
        <f t="shared" si="7"/>
        <v>133430400</v>
      </c>
      <c r="S87" s="45"/>
    </row>
    <row r="88" spans="1:19" s="49" customFormat="1" ht="102">
      <c r="A88" s="94"/>
      <c r="B88" s="4">
        <v>22510</v>
      </c>
      <c r="C88" s="50" t="s">
        <v>116</v>
      </c>
      <c r="D88" s="75" t="s">
        <v>211</v>
      </c>
      <c r="E88" s="5" t="s">
        <v>212</v>
      </c>
      <c r="F88" s="21"/>
      <c r="G88" s="21"/>
      <c r="H88" s="14"/>
      <c r="I88" s="14">
        <v>5000000</v>
      </c>
      <c r="J88" s="15"/>
      <c r="K88" s="13"/>
      <c r="L88" s="13"/>
      <c r="M88" s="13"/>
      <c r="N88" s="15"/>
      <c r="O88" s="13"/>
      <c r="P88" s="13"/>
      <c r="Q88" s="13"/>
      <c r="R88" s="13">
        <f t="shared" si="7"/>
        <v>5000000</v>
      </c>
      <c r="S88" s="45"/>
    </row>
    <row r="89" spans="1:19" s="49" customFormat="1" ht="90">
      <c r="A89" s="94"/>
      <c r="B89" s="4">
        <v>22511</v>
      </c>
      <c r="C89" s="76" t="s">
        <v>117</v>
      </c>
      <c r="D89" s="73" t="s">
        <v>213</v>
      </c>
      <c r="E89" s="5" t="s">
        <v>214</v>
      </c>
      <c r="F89" s="21"/>
      <c r="G89" s="21"/>
      <c r="H89" s="14"/>
      <c r="I89" s="14">
        <f>10000000+10000000+8000000</f>
        <v>28000000</v>
      </c>
      <c r="J89" s="15"/>
      <c r="K89" s="13"/>
      <c r="L89" s="13"/>
      <c r="M89" s="13"/>
      <c r="N89" s="15"/>
      <c r="O89" s="13"/>
      <c r="P89" s="13"/>
      <c r="Q89" s="13"/>
      <c r="R89" s="13"/>
      <c r="S89" s="45"/>
    </row>
    <row r="90" spans="1:19" s="49" customFormat="1" ht="78.75">
      <c r="A90" s="94"/>
      <c r="B90" s="4">
        <v>22512</v>
      </c>
      <c r="C90" s="76" t="s">
        <v>118</v>
      </c>
      <c r="D90" s="73" t="s">
        <v>215</v>
      </c>
      <c r="E90" s="5" t="s">
        <v>216</v>
      </c>
      <c r="F90" s="21"/>
      <c r="G90" s="21"/>
      <c r="H90" s="37"/>
      <c r="I90" s="14">
        <v>36200000</v>
      </c>
      <c r="J90" s="15"/>
      <c r="K90" s="13"/>
      <c r="L90" s="13"/>
      <c r="M90" s="13"/>
      <c r="N90" s="15"/>
      <c r="O90" s="13"/>
      <c r="P90" s="13"/>
      <c r="Q90" s="13"/>
      <c r="R90" s="13">
        <f aca="true" t="shared" si="15" ref="R90:R101">SUM(H90:Q90)</f>
        <v>36200000</v>
      </c>
      <c r="S90" s="45"/>
    </row>
    <row r="91" spans="1:19" s="49" customFormat="1" ht="63.75">
      <c r="A91" s="94"/>
      <c r="B91" s="4">
        <v>22513</v>
      </c>
      <c r="C91" s="76" t="s">
        <v>119</v>
      </c>
      <c r="D91" s="5" t="s">
        <v>217</v>
      </c>
      <c r="E91" s="5" t="s">
        <v>218</v>
      </c>
      <c r="F91" s="21"/>
      <c r="G91" s="21"/>
      <c r="H91" s="37"/>
      <c r="I91" s="14">
        <v>3000000</v>
      </c>
      <c r="J91" s="15"/>
      <c r="K91" s="13"/>
      <c r="L91" s="13"/>
      <c r="M91" s="13"/>
      <c r="N91" s="15"/>
      <c r="O91" s="13"/>
      <c r="P91" s="13"/>
      <c r="Q91" s="13"/>
      <c r="R91" s="13">
        <f t="shared" si="15"/>
        <v>3000000</v>
      </c>
      <c r="S91" s="45"/>
    </row>
    <row r="92" spans="1:19" s="49" customFormat="1" ht="76.5">
      <c r="A92" s="94"/>
      <c r="B92" s="4">
        <v>22514</v>
      </c>
      <c r="C92" s="76" t="s">
        <v>120</v>
      </c>
      <c r="D92" s="75" t="s">
        <v>219</v>
      </c>
      <c r="E92" s="5" t="s">
        <v>220</v>
      </c>
      <c r="F92" s="21"/>
      <c r="G92" s="21"/>
      <c r="H92" s="37"/>
      <c r="I92" s="14">
        <v>6000000</v>
      </c>
      <c r="J92" s="15"/>
      <c r="K92" s="13"/>
      <c r="L92" s="13"/>
      <c r="M92" s="13"/>
      <c r="N92" s="15"/>
      <c r="O92" s="13"/>
      <c r="P92" s="13"/>
      <c r="Q92" s="13"/>
      <c r="R92" s="13">
        <f t="shared" si="15"/>
        <v>6000000</v>
      </c>
      <c r="S92" s="45"/>
    </row>
    <row r="93" spans="1:19" s="49" customFormat="1" ht="45">
      <c r="A93" s="94"/>
      <c r="B93" s="4">
        <v>22515</v>
      </c>
      <c r="C93" s="76" t="s">
        <v>121</v>
      </c>
      <c r="D93" s="5" t="s">
        <v>221</v>
      </c>
      <c r="E93" s="5" t="s">
        <v>222</v>
      </c>
      <c r="F93" s="21"/>
      <c r="G93" s="21"/>
      <c r="H93" s="37"/>
      <c r="I93" s="14">
        <v>25230400</v>
      </c>
      <c r="J93" s="15"/>
      <c r="K93" s="13"/>
      <c r="L93" s="13"/>
      <c r="M93" s="13"/>
      <c r="N93" s="15"/>
      <c r="O93" s="13"/>
      <c r="P93" s="13"/>
      <c r="Q93" s="13"/>
      <c r="R93" s="13">
        <f t="shared" si="15"/>
        <v>25230400</v>
      </c>
      <c r="S93" s="45"/>
    </row>
    <row r="94" spans="1:19" s="49" customFormat="1" ht="76.5">
      <c r="A94" s="94"/>
      <c r="B94" s="4">
        <v>22516</v>
      </c>
      <c r="C94" s="76" t="s">
        <v>122</v>
      </c>
      <c r="D94" s="73" t="s">
        <v>223</v>
      </c>
      <c r="E94" s="5" t="s">
        <v>224</v>
      </c>
      <c r="F94" s="21"/>
      <c r="G94" s="21"/>
      <c r="H94" s="37"/>
      <c r="I94" s="14">
        <v>30000000</v>
      </c>
      <c r="J94" s="15"/>
      <c r="K94" s="13"/>
      <c r="L94" s="13"/>
      <c r="M94" s="13"/>
      <c r="N94" s="15"/>
      <c r="O94" s="13"/>
      <c r="P94" s="13"/>
      <c r="Q94" s="13"/>
      <c r="R94" s="13">
        <f t="shared" si="15"/>
        <v>30000000</v>
      </c>
      <c r="S94" s="45"/>
    </row>
    <row r="95" spans="1:19" s="49" customFormat="1" ht="25.5">
      <c r="A95" s="94"/>
      <c r="B95" s="4"/>
      <c r="C95" s="3" t="s">
        <v>123</v>
      </c>
      <c r="D95" s="5"/>
      <c r="E95" s="5"/>
      <c r="F95" s="21"/>
      <c r="G95" s="21"/>
      <c r="H95" s="14">
        <f>SUM(H96:H98)</f>
        <v>0</v>
      </c>
      <c r="I95" s="14">
        <f>SUM(I88:I94)</f>
        <v>133430400</v>
      </c>
      <c r="J95" s="14"/>
      <c r="K95" s="14">
        <f aca="true" t="shared" si="16" ref="K95:Q95">SUM(K96:K98)</f>
        <v>0</v>
      </c>
      <c r="L95" s="14">
        <f t="shared" si="16"/>
        <v>0</v>
      </c>
      <c r="M95" s="14">
        <f t="shared" si="16"/>
        <v>0</v>
      </c>
      <c r="N95" s="14">
        <f t="shared" si="16"/>
        <v>0</v>
      </c>
      <c r="O95" s="14">
        <f t="shared" si="16"/>
        <v>0</v>
      </c>
      <c r="P95" s="14">
        <f t="shared" si="16"/>
        <v>0</v>
      </c>
      <c r="Q95" s="14">
        <f t="shared" si="16"/>
        <v>0</v>
      </c>
      <c r="R95" s="14">
        <f t="shared" si="15"/>
        <v>133430400</v>
      </c>
      <c r="S95" s="45"/>
    </row>
    <row r="96" spans="1:19" s="49" customFormat="1" ht="102">
      <c r="A96" s="94"/>
      <c r="B96" s="4">
        <v>22517</v>
      </c>
      <c r="C96" s="50" t="s">
        <v>124</v>
      </c>
      <c r="D96" s="6" t="s">
        <v>226</v>
      </c>
      <c r="E96" s="6" t="s">
        <v>225</v>
      </c>
      <c r="F96" s="21"/>
      <c r="G96" s="21"/>
      <c r="H96" s="14"/>
      <c r="I96" s="14">
        <v>15000000</v>
      </c>
      <c r="J96" s="14"/>
      <c r="K96" s="14"/>
      <c r="L96" s="14"/>
      <c r="M96" s="14"/>
      <c r="N96" s="14"/>
      <c r="O96" s="14"/>
      <c r="P96" s="14"/>
      <c r="Q96" s="14"/>
      <c r="R96" s="14">
        <f t="shared" si="15"/>
        <v>15000000</v>
      </c>
      <c r="S96" s="45"/>
    </row>
    <row r="97" spans="1:19" s="49" customFormat="1" ht="76.5">
      <c r="A97" s="94"/>
      <c r="B97" s="77">
        <v>22518</v>
      </c>
      <c r="C97" s="50" t="s">
        <v>125</v>
      </c>
      <c r="D97" s="5" t="s">
        <v>227</v>
      </c>
      <c r="E97" s="5" t="s">
        <v>228</v>
      </c>
      <c r="F97" s="21"/>
      <c r="G97" s="21"/>
      <c r="H97" s="37"/>
      <c r="I97" s="14">
        <v>36000000</v>
      </c>
      <c r="J97" s="15"/>
      <c r="K97" s="13"/>
      <c r="L97" s="13"/>
      <c r="M97" s="13"/>
      <c r="N97" s="15"/>
      <c r="O97" s="13"/>
      <c r="P97" s="13"/>
      <c r="Q97" s="13"/>
      <c r="R97" s="13">
        <f t="shared" si="15"/>
        <v>36000000</v>
      </c>
      <c r="S97" s="45"/>
    </row>
    <row r="98" spans="1:19" s="49" customFormat="1" ht="115.5" customHeight="1">
      <c r="A98" s="94"/>
      <c r="B98" s="4">
        <v>22519</v>
      </c>
      <c r="C98" s="50" t="s">
        <v>126</v>
      </c>
      <c r="D98" s="6" t="s">
        <v>226</v>
      </c>
      <c r="E98" s="6" t="s">
        <v>225</v>
      </c>
      <c r="F98" s="21"/>
      <c r="G98" s="21"/>
      <c r="H98" s="37"/>
      <c r="I98" s="14">
        <v>10000000</v>
      </c>
      <c r="J98" s="14"/>
      <c r="K98" s="13"/>
      <c r="L98" s="13"/>
      <c r="M98" s="13"/>
      <c r="N98" s="15"/>
      <c r="O98" s="13"/>
      <c r="P98" s="13"/>
      <c r="Q98" s="13"/>
      <c r="R98" s="13">
        <f t="shared" si="15"/>
        <v>10000000</v>
      </c>
      <c r="S98" s="45"/>
    </row>
    <row r="99" spans="1:19" s="49" customFormat="1" ht="22.5">
      <c r="A99" s="94"/>
      <c r="B99" s="4">
        <v>22520</v>
      </c>
      <c r="C99" s="25" t="s">
        <v>127</v>
      </c>
      <c r="D99" s="5"/>
      <c r="E99" s="5"/>
      <c r="F99" s="21"/>
      <c r="G99" s="21"/>
      <c r="H99" s="22">
        <v>0</v>
      </c>
      <c r="I99" s="22">
        <v>3000000</v>
      </c>
      <c r="J99" s="7">
        <v>500000</v>
      </c>
      <c r="K99" s="13"/>
      <c r="L99" s="13"/>
      <c r="M99" s="13"/>
      <c r="N99" s="7"/>
      <c r="O99" s="13"/>
      <c r="P99" s="13"/>
      <c r="Q99" s="13"/>
      <c r="R99" s="13">
        <f t="shared" si="15"/>
        <v>3500000</v>
      </c>
      <c r="S99" s="45"/>
    </row>
    <row r="100" spans="1:19" s="49" customFormat="1" ht="45">
      <c r="A100" s="94"/>
      <c r="B100" s="4"/>
      <c r="C100" s="25" t="s">
        <v>128</v>
      </c>
      <c r="D100" s="5"/>
      <c r="E100" s="5"/>
      <c r="F100" s="21"/>
      <c r="G100" s="21"/>
      <c r="H100" s="14">
        <f>+H101</f>
        <v>0</v>
      </c>
      <c r="I100" s="14">
        <f aca="true" t="shared" si="17" ref="I100:Q100">+I101</f>
        <v>87669443</v>
      </c>
      <c r="J100" s="14">
        <f t="shared" si="17"/>
        <v>0</v>
      </c>
      <c r="K100" s="14">
        <f t="shared" si="17"/>
        <v>0</v>
      </c>
      <c r="L100" s="14">
        <f t="shared" si="17"/>
        <v>0</v>
      </c>
      <c r="M100" s="14">
        <f t="shared" si="17"/>
        <v>0</v>
      </c>
      <c r="N100" s="14">
        <f t="shared" si="17"/>
        <v>0</v>
      </c>
      <c r="O100" s="14">
        <f t="shared" si="17"/>
        <v>0</v>
      </c>
      <c r="P100" s="14">
        <f t="shared" si="17"/>
        <v>0</v>
      </c>
      <c r="Q100" s="14">
        <f t="shared" si="17"/>
        <v>0</v>
      </c>
      <c r="R100" s="13">
        <f t="shared" si="15"/>
        <v>87669443</v>
      </c>
      <c r="S100" s="45"/>
    </row>
    <row r="101" spans="1:19" s="49" customFormat="1" ht="124.5" customHeight="1">
      <c r="A101" s="94"/>
      <c r="B101" s="4">
        <v>22521</v>
      </c>
      <c r="C101" s="16" t="s">
        <v>129</v>
      </c>
      <c r="D101" s="6" t="s">
        <v>230</v>
      </c>
      <c r="E101" s="6" t="s">
        <v>229</v>
      </c>
      <c r="F101" s="21"/>
      <c r="G101" s="21"/>
      <c r="H101" s="14"/>
      <c r="I101" s="14">
        <v>87669443</v>
      </c>
      <c r="J101" s="15"/>
      <c r="K101" s="13"/>
      <c r="L101" s="13"/>
      <c r="M101" s="13"/>
      <c r="N101" s="15"/>
      <c r="O101" s="13"/>
      <c r="P101" s="13"/>
      <c r="Q101" s="13"/>
      <c r="R101" s="13">
        <f t="shared" si="15"/>
        <v>87669443</v>
      </c>
      <c r="S101" s="45"/>
    </row>
    <row r="102" spans="1:19" s="49" customFormat="1" ht="12.75">
      <c r="A102" s="94"/>
      <c r="B102" s="4"/>
      <c r="C102" s="25" t="s">
        <v>130</v>
      </c>
      <c r="D102" s="5"/>
      <c r="E102" s="5"/>
      <c r="F102" s="21"/>
      <c r="G102" s="21"/>
      <c r="H102" s="14">
        <f>+H103</f>
        <v>0</v>
      </c>
      <c r="I102" s="14">
        <f aca="true" t="shared" si="18" ref="I102:R102">+I103</f>
        <v>101131907</v>
      </c>
      <c r="J102" s="14">
        <f t="shared" si="18"/>
        <v>0</v>
      </c>
      <c r="K102" s="14">
        <f t="shared" si="18"/>
        <v>0</v>
      </c>
      <c r="L102" s="14">
        <f t="shared" si="18"/>
        <v>0</v>
      </c>
      <c r="M102" s="14">
        <f t="shared" si="18"/>
        <v>0</v>
      </c>
      <c r="N102" s="14">
        <f t="shared" si="18"/>
        <v>0</v>
      </c>
      <c r="O102" s="14">
        <f t="shared" si="18"/>
        <v>0</v>
      </c>
      <c r="P102" s="14">
        <f t="shared" si="18"/>
        <v>0</v>
      </c>
      <c r="Q102" s="14">
        <f t="shared" si="18"/>
        <v>0</v>
      </c>
      <c r="R102" s="14">
        <f t="shared" si="18"/>
        <v>101131907</v>
      </c>
      <c r="S102" s="45"/>
    </row>
    <row r="103" spans="1:19" s="49" customFormat="1" ht="67.5">
      <c r="A103" s="94"/>
      <c r="B103" s="4">
        <v>22522</v>
      </c>
      <c r="C103" s="16" t="s">
        <v>11</v>
      </c>
      <c r="D103" s="6" t="s">
        <v>231</v>
      </c>
      <c r="E103" s="6" t="s">
        <v>232</v>
      </c>
      <c r="F103" s="21"/>
      <c r="G103" s="21"/>
      <c r="H103" s="37"/>
      <c r="I103" s="14">
        <v>101131907</v>
      </c>
      <c r="J103" s="15"/>
      <c r="K103" s="13"/>
      <c r="L103" s="13"/>
      <c r="M103" s="13"/>
      <c r="N103" s="15"/>
      <c r="O103" s="13"/>
      <c r="P103" s="13"/>
      <c r="Q103" s="13"/>
      <c r="R103" s="13">
        <f>SUM(H103:Q103)</f>
        <v>101131907</v>
      </c>
      <c r="S103" s="45"/>
    </row>
    <row r="104" spans="1:19" s="19" customFormat="1" ht="12.75">
      <c r="A104" s="94" t="s">
        <v>25</v>
      </c>
      <c r="B104" s="98"/>
      <c r="C104" s="98"/>
      <c r="D104" s="21"/>
      <c r="E104" s="21"/>
      <c r="F104" s="21"/>
      <c r="G104" s="21"/>
      <c r="H104" s="18">
        <f>+H102+H100+H95+H87+H85+H83+H80+H77+H75+H73+H71+H99</f>
        <v>0</v>
      </c>
      <c r="I104" s="18">
        <f>+I102+I100+I95+I87+I85+I83+I80+I77+I75+I73+I71+I99</f>
        <v>764662150</v>
      </c>
      <c r="J104" s="18">
        <f aca="true" t="shared" si="19" ref="J104:Q104">+J102+J100+J95+J87+J85+J83+J80+J77+J75+J73+J71+J99</f>
        <v>500000</v>
      </c>
      <c r="K104" s="18">
        <f t="shared" si="19"/>
        <v>0</v>
      </c>
      <c r="L104" s="18">
        <f t="shared" si="19"/>
        <v>0</v>
      </c>
      <c r="M104" s="18">
        <f t="shared" si="19"/>
        <v>0</v>
      </c>
      <c r="N104" s="18">
        <f t="shared" si="19"/>
        <v>0</v>
      </c>
      <c r="O104" s="18">
        <f t="shared" si="19"/>
        <v>0</v>
      </c>
      <c r="P104" s="18">
        <f t="shared" si="19"/>
        <v>16010000</v>
      </c>
      <c r="Q104" s="18">
        <f t="shared" si="19"/>
        <v>0</v>
      </c>
      <c r="R104" s="18">
        <f>SUM(H104:Q104)</f>
        <v>781172150</v>
      </c>
      <c r="S104" s="45"/>
    </row>
    <row r="105" spans="1:19" s="49" customFormat="1" ht="48">
      <c r="A105" s="94" t="s">
        <v>57</v>
      </c>
      <c r="B105" s="27">
        <v>22801</v>
      </c>
      <c r="C105" s="28" t="s">
        <v>13</v>
      </c>
      <c r="D105" s="5" t="s">
        <v>13</v>
      </c>
      <c r="E105" s="5" t="s">
        <v>14</v>
      </c>
      <c r="F105" s="21"/>
      <c r="G105" s="21"/>
      <c r="H105" s="13"/>
      <c r="I105" s="13"/>
      <c r="J105" s="13"/>
      <c r="K105" s="13"/>
      <c r="L105" s="13"/>
      <c r="M105" s="15">
        <v>500000</v>
      </c>
      <c r="N105" s="13"/>
      <c r="O105" s="13"/>
      <c r="P105" s="13"/>
      <c r="Q105" s="13"/>
      <c r="R105" s="13">
        <f>SUM(H105:Q105)</f>
        <v>500000</v>
      </c>
      <c r="S105" s="45"/>
    </row>
    <row r="106" spans="1:19" s="49" customFormat="1" ht="84">
      <c r="A106" s="94"/>
      <c r="B106" s="27">
        <v>22802</v>
      </c>
      <c r="C106" s="28" t="s">
        <v>131</v>
      </c>
      <c r="D106" s="5" t="s">
        <v>15</v>
      </c>
      <c r="E106" s="5" t="s">
        <v>16</v>
      </c>
      <c r="F106" s="21"/>
      <c r="G106" s="21"/>
      <c r="H106" s="13"/>
      <c r="I106" s="13"/>
      <c r="J106" s="13"/>
      <c r="K106" s="13"/>
      <c r="L106" s="13"/>
      <c r="M106" s="15">
        <v>500000</v>
      </c>
      <c r="N106" s="13"/>
      <c r="O106" s="13"/>
      <c r="P106" s="13"/>
      <c r="Q106" s="13"/>
      <c r="R106" s="13">
        <f aca="true" t="shared" si="20" ref="R106:R113">SUM(H106:Q106)</f>
        <v>500000</v>
      </c>
      <c r="S106" s="45"/>
    </row>
    <row r="107" spans="1:19" s="49" customFormat="1" ht="48">
      <c r="A107" s="94"/>
      <c r="B107" s="27">
        <v>22803</v>
      </c>
      <c r="C107" s="28" t="s">
        <v>132</v>
      </c>
      <c r="D107" s="5" t="s">
        <v>17</v>
      </c>
      <c r="E107" s="5" t="s">
        <v>18</v>
      </c>
      <c r="F107" s="21"/>
      <c r="G107" s="21"/>
      <c r="H107" s="13"/>
      <c r="I107" s="13"/>
      <c r="J107" s="13"/>
      <c r="K107" s="13"/>
      <c r="L107" s="13"/>
      <c r="M107" s="15">
        <v>1000000</v>
      </c>
      <c r="N107" s="13"/>
      <c r="O107" s="13"/>
      <c r="P107" s="13"/>
      <c r="Q107" s="13"/>
      <c r="R107" s="13">
        <f t="shared" si="20"/>
        <v>1000000</v>
      </c>
      <c r="S107" s="45"/>
    </row>
    <row r="108" spans="1:19" s="49" customFormat="1" ht="45">
      <c r="A108" s="94"/>
      <c r="B108" s="27">
        <v>22804</v>
      </c>
      <c r="C108" s="28" t="s">
        <v>133</v>
      </c>
      <c r="D108" s="5" t="s">
        <v>60</v>
      </c>
      <c r="E108" s="5" t="s">
        <v>19</v>
      </c>
      <c r="F108" s="21"/>
      <c r="G108" s="21"/>
      <c r="H108" s="13"/>
      <c r="I108" s="13"/>
      <c r="J108" s="13"/>
      <c r="K108" s="13"/>
      <c r="L108" s="13"/>
      <c r="M108" s="15">
        <v>3000000</v>
      </c>
      <c r="N108" s="13"/>
      <c r="O108" s="13"/>
      <c r="P108" s="13"/>
      <c r="Q108" s="13"/>
      <c r="R108" s="13">
        <f t="shared" si="20"/>
        <v>3000000</v>
      </c>
      <c r="S108" s="45"/>
    </row>
    <row r="109" spans="1:19" s="49" customFormat="1" ht="33.75">
      <c r="A109" s="94"/>
      <c r="B109" s="27">
        <v>22805</v>
      </c>
      <c r="C109" s="28" t="s">
        <v>134</v>
      </c>
      <c r="D109" s="5" t="s">
        <v>20</v>
      </c>
      <c r="E109" s="5" t="s">
        <v>21</v>
      </c>
      <c r="F109" s="21"/>
      <c r="G109" s="21"/>
      <c r="H109" s="13"/>
      <c r="I109" s="13"/>
      <c r="J109" s="13"/>
      <c r="K109" s="13"/>
      <c r="L109" s="13"/>
      <c r="M109" s="14">
        <v>7000000</v>
      </c>
      <c r="N109" s="13"/>
      <c r="O109" s="13"/>
      <c r="P109" s="13"/>
      <c r="Q109" s="13"/>
      <c r="R109" s="13">
        <f t="shared" si="20"/>
        <v>7000000</v>
      </c>
      <c r="S109" s="45"/>
    </row>
    <row r="110" spans="1:19" s="19" customFormat="1" ht="12.75">
      <c r="A110" s="94" t="s">
        <v>25</v>
      </c>
      <c r="B110" s="98"/>
      <c r="C110" s="98"/>
      <c r="D110" s="21"/>
      <c r="E110" s="21"/>
      <c r="F110" s="21"/>
      <c r="G110" s="21"/>
      <c r="H110" s="18">
        <f>SUM(H105:H109)</f>
        <v>0</v>
      </c>
      <c r="I110" s="18">
        <f aca="true" t="shared" si="21" ref="I110:Q110">SUM(I105:I109)</f>
        <v>0</v>
      </c>
      <c r="J110" s="18">
        <f t="shared" si="21"/>
        <v>0</v>
      </c>
      <c r="K110" s="18">
        <f t="shared" si="21"/>
        <v>0</v>
      </c>
      <c r="L110" s="18">
        <f t="shared" si="21"/>
        <v>0</v>
      </c>
      <c r="M110" s="18">
        <f t="shared" si="21"/>
        <v>12000000</v>
      </c>
      <c r="N110" s="18">
        <f t="shared" si="21"/>
        <v>0</v>
      </c>
      <c r="O110" s="18">
        <f t="shared" si="21"/>
        <v>0</v>
      </c>
      <c r="P110" s="18">
        <f t="shared" si="21"/>
        <v>0</v>
      </c>
      <c r="Q110" s="18">
        <f t="shared" si="21"/>
        <v>0</v>
      </c>
      <c r="R110" s="18">
        <f t="shared" si="20"/>
        <v>12000000</v>
      </c>
      <c r="S110" s="45"/>
    </row>
    <row r="111" spans="1:19" s="49" customFormat="1" ht="22.5">
      <c r="A111" s="94" t="s">
        <v>44</v>
      </c>
      <c r="B111" s="27">
        <v>221001</v>
      </c>
      <c r="C111" s="1" t="s">
        <v>22</v>
      </c>
      <c r="D111" s="5" t="s">
        <v>61</v>
      </c>
      <c r="E111" s="5" t="s">
        <v>62</v>
      </c>
      <c r="F111" s="21"/>
      <c r="G111" s="21"/>
      <c r="H111" s="13"/>
      <c r="I111" s="13"/>
      <c r="J111" s="13">
        <v>100000000</v>
      </c>
      <c r="K111" s="13"/>
      <c r="L111" s="13"/>
      <c r="M111" s="13"/>
      <c r="N111" s="13"/>
      <c r="O111" s="13"/>
      <c r="P111" s="13"/>
      <c r="Q111" s="13"/>
      <c r="R111" s="13">
        <f t="shared" si="20"/>
        <v>100000000</v>
      </c>
      <c r="S111" s="45"/>
    </row>
    <row r="112" spans="1:19" s="49" customFormat="1" ht="22.5">
      <c r="A112" s="94"/>
      <c r="B112" s="27">
        <v>221002</v>
      </c>
      <c r="C112" s="1" t="s">
        <v>23</v>
      </c>
      <c r="D112" s="5" t="s">
        <v>61</v>
      </c>
      <c r="E112" s="5" t="s">
        <v>62</v>
      </c>
      <c r="F112" s="21"/>
      <c r="G112" s="21"/>
      <c r="H112" s="13"/>
      <c r="I112" s="13"/>
      <c r="J112" s="13">
        <v>28000000</v>
      </c>
      <c r="K112" s="13"/>
      <c r="L112" s="13"/>
      <c r="M112" s="13"/>
      <c r="N112" s="13"/>
      <c r="O112" s="13"/>
      <c r="P112" s="13"/>
      <c r="Q112" s="13"/>
      <c r="R112" s="13">
        <f t="shared" si="20"/>
        <v>28000000</v>
      </c>
      <c r="S112" s="45"/>
    </row>
    <row r="113" spans="1:19" s="19" customFormat="1" ht="13.5" thickBot="1">
      <c r="A113" s="92" t="s">
        <v>25</v>
      </c>
      <c r="B113" s="93"/>
      <c r="C113" s="93"/>
      <c r="D113" s="46"/>
      <c r="E113" s="46"/>
      <c r="F113" s="46"/>
      <c r="G113" s="46"/>
      <c r="H113" s="47">
        <f>H111+H112</f>
        <v>0</v>
      </c>
      <c r="I113" s="47">
        <f aca="true" t="shared" si="22" ref="I113:Q113">I111+I112</f>
        <v>0</v>
      </c>
      <c r="J113" s="47">
        <f t="shared" si="22"/>
        <v>128000000</v>
      </c>
      <c r="K113" s="47">
        <f t="shared" si="22"/>
        <v>0</v>
      </c>
      <c r="L113" s="47">
        <f t="shared" si="22"/>
        <v>0</v>
      </c>
      <c r="M113" s="47">
        <f t="shared" si="22"/>
        <v>0</v>
      </c>
      <c r="N113" s="47">
        <f t="shared" si="22"/>
        <v>0</v>
      </c>
      <c r="O113" s="47">
        <f t="shared" si="22"/>
        <v>0</v>
      </c>
      <c r="P113" s="47">
        <f t="shared" si="22"/>
        <v>0</v>
      </c>
      <c r="Q113" s="47">
        <f t="shared" si="22"/>
        <v>0</v>
      </c>
      <c r="R113" s="47">
        <f t="shared" si="20"/>
        <v>128000000</v>
      </c>
      <c r="S113" s="48"/>
    </row>
    <row r="114" ht="12.75">
      <c r="R114" s="2"/>
    </row>
    <row r="116" spans="1:18" ht="12.75">
      <c r="A116" s="29" t="s">
        <v>27</v>
      </c>
      <c r="H116" s="2">
        <f aca="true" t="shared" si="23" ref="H116:R116">+H113+H110+H104+H70+H56+H48+H41+H24</f>
        <v>37100</v>
      </c>
      <c r="I116" s="2">
        <f t="shared" si="23"/>
        <v>863931226</v>
      </c>
      <c r="J116" s="2">
        <f t="shared" si="23"/>
        <v>138503000</v>
      </c>
      <c r="K116" s="2">
        <f t="shared" si="23"/>
        <v>9385000</v>
      </c>
      <c r="L116" s="2">
        <f t="shared" si="23"/>
        <v>559808</v>
      </c>
      <c r="M116" s="2">
        <f t="shared" si="23"/>
        <v>84890000</v>
      </c>
      <c r="N116" s="2">
        <f t="shared" si="23"/>
        <v>0</v>
      </c>
      <c r="O116" s="2">
        <f t="shared" si="23"/>
        <v>26400</v>
      </c>
      <c r="P116" s="2">
        <f t="shared" si="23"/>
        <v>17133710</v>
      </c>
      <c r="Q116" s="2">
        <f t="shared" si="23"/>
        <v>69873</v>
      </c>
      <c r="R116" s="2">
        <f t="shared" si="23"/>
        <v>1114526117</v>
      </c>
    </row>
    <row r="117" ht="12.75">
      <c r="J117" s="31">
        <v>287636000</v>
      </c>
    </row>
    <row r="118" spans="9:18" ht="12.75">
      <c r="I118" s="31">
        <v>1670400000</v>
      </c>
      <c r="J118" s="31">
        <f>+J117-J116</f>
        <v>149133000</v>
      </c>
      <c r="R118" s="9">
        <v>2499486000</v>
      </c>
    </row>
    <row r="119" ht="12.75">
      <c r="I119" s="31">
        <f>+I118-I116</f>
        <v>806468774</v>
      </c>
    </row>
  </sheetData>
  <sheetProtection/>
  <mergeCells count="29">
    <mergeCell ref="A110:C110"/>
    <mergeCell ref="A41:C41"/>
    <mergeCell ref="A105:A109"/>
    <mergeCell ref="A71:A103"/>
    <mergeCell ref="A70:C70"/>
    <mergeCell ref="A56:C56"/>
    <mergeCell ref="A42:A44"/>
    <mergeCell ref="A48:C48"/>
    <mergeCell ref="A49:A55"/>
    <mergeCell ref="A113:C113"/>
    <mergeCell ref="A111:A112"/>
    <mergeCell ref="E7:G7"/>
    <mergeCell ref="H7:S7"/>
    <mergeCell ref="A57:A69"/>
    <mergeCell ref="H8:S8"/>
    <mergeCell ref="A104:C104"/>
    <mergeCell ref="A11:A23"/>
    <mergeCell ref="A24:C24"/>
    <mergeCell ref="A25:A40"/>
    <mergeCell ref="A7:D7"/>
    <mergeCell ref="E8:E9"/>
    <mergeCell ref="D8:D9"/>
    <mergeCell ref="A1:S1"/>
    <mergeCell ref="A2:S2"/>
    <mergeCell ref="A3:S3"/>
    <mergeCell ref="A6:S6"/>
    <mergeCell ref="A4:S4"/>
    <mergeCell ref="A5:S5"/>
    <mergeCell ref="A8:A9"/>
  </mergeCells>
  <printOptions gridLines="1" horizontalCentered="1" verticalCentered="1"/>
  <pageMargins left="0.3937007874015748" right="0" top="0.3937007874015748" bottom="0.5511811023622047" header="0.2362204724409449" footer="0.35433070866141736"/>
  <pageSetup horizontalDpi="300" verticalDpi="300" orientation="landscape" paperSize="5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Rodríguez Waltero</dc:creator>
  <cp:keywords/>
  <dc:description/>
  <cp:lastModifiedBy>nohosala</cp:lastModifiedBy>
  <cp:lastPrinted>2009-02-11T17:39:12Z</cp:lastPrinted>
  <dcterms:created xsi:type="dcterms:W3CDTF">2006-09-13T21:41:58Z</dcterms:created>
  <dcterms:modified xsi:type="dcterms:W3CDTF">2012-09-15T17:51:08Z</dcterms:modified>
  <cp:category/>
  <cp:version/>
  <cp:contentType/>
  <cp:contentStatus/>
</cp:coreProperties>
</file>