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40" windowWidth="11295" windowHeight="3180" tabRatio="810" activeTab="0"/>
  </bookViews>
  <sheets>
    <sheet name="Infancia y adolescencia" sheetId="1" r:id="rId1"/>
  </sheets>
  <externalReferences>
    <externalReference r:id="rId4"/>
    <externalReference r:id="rId5"/>
    <externalReference r:id="rId6"/>
    <externalReference r:id="rId7"/>
  </externalReferences>
  <definedNames>
    <definedName name="_xlnm.Print_Area" localSheetId="0">'Infancia y adolescencia'!$A$1:$W$74</definedName>
    <definedName name="BONIFICACION.MAXIMA">#REF!</definedName>
    <definedName name="carro">'[4]DATOS DE BASE'!#REF!</definedName>
    <definedName name="CONTROL.DE.CALIDAD">#REF!</definedName>
    <definedName name="EFECTIVIDAD_VENTAS" localSheetId="0">'[3]DATOS DE BASE'!#REF!</definedName>
    <definedName name="EFECTIVIDAD_VENTAS">'[3]DATOS DE BASE'!#REF!</definedName>
    <definedName name="EGRESOS_ACUMULADO">#REF!</definedName>
    <definedName name="FACTOR" localSheetId="0">'[4]DATOS DE BASE'!#REF!</definedName>
    <definedName name="FACTOR">'[4]DATOS DE BASE'!#REF!</definedName>
    <definedName name="FACTOR_DE_SALIDA_PRESUPUESTO" localSheetId="0">'[3]DATOS DE BASE'!#REF!</definedName>
    <definedName name="FACTOR_DE_SALIDA_PRESUPUESTO">'[3]DATOS DE BASE'!#REF!</definedName>
    <definedName name="FACTOR_DE_SALIDA_REAL" localSheetId="0">'[3]DATOS DE BASE'!#REF!</definedName>
    <definedName name="FACTOR_DE_SALIDA_REAL">'[3]DATOS DE BASE'!#REF!</definedName>
    <definedName name="FACTOR_DE_SALIDA_REAL_ACUMULADO" localSheetId="0">'[3]DATOS DE BASE'!#REF!</definedName>
    <definedName name="FACTOR_DE_SALIDA_REAL_ACUMULADO">'[3]DATOS DE BASE'!#REF!</definedName>
    <definedName name="FACTURACION">#REF!</definedName>
    <definedName name="FLUJO" localSheetId="0">'[4]DATOS DE BASE'!#REF!</definedName>
    <definedName name="FLUJO">'[4]DATOS DE BASE'!#REF!</definedName>
    <definedName name="FLUJO_DE_CAJA">#REF!</definedName>
    <definedName name="FLUJO_DE_CAJA_PRESUPUESTO" localSheetId="0">'[3]DATOS DE BASE'!#REF!</definedName>
    <definedName name="FLUJO_DE_CAJA_PRESUPUESTO">'[3]DATOS DE BASE'!#REF!</definedName>
    <definedName name="FLUJO_DE_CAJA_PRESUPUESTO_ACUMULADO" localSheetId="0">'[3]DATOS DE BASE'!#REF!</definedName>
    <definedName name="FLUJO_DE_CAJA_PRESUPUESTO_ACUMULADO">'[3]DATOS DE BASE'!#REF!</definedName>
    <definedName name="FLUJO_DE_CAJA_REAL" localSheetId="0">'[3]DATOS DE BASE'!#REF!</definedName>
    <definedName name="FLUJO_DE_CAJA_REAL">'[3]DATOS DE BASE'!#REF!</definedName>
    <definedName name="FLUJO_DE_CAJA_REAL_ACUMULADO" localSheetId="0">'[3]DATOS DE BASE'!#REF!</definedName>
    <definedName name="FLUJO_DE_CAJA_REAL_ACUMULADO">'[3]DATOS DE BASE'!#REF!</definedName>
    <definedName name="GASTOS">#REF!</definedName>
    <definedName name="GRAFICOVENTAS">"Gráfico 1"</definedName>
    <definedName name="l">'[3]DATOS DE BASE'!#REF!</definedName>
    <definedName name="mano">'[3]DATOS DE BASE'!#REF!</definedName>
    <definedName name="MENSUAL_PRESUPUESTADO_ACUMULADO_DEL_FAS_VS_AL_PRESUPUESTADO_TOTAL_ANUAL" localSheetId="0">'[3]DATOS DE BASE'!#REF!</definedName>
    <definedName name="MENSUAL_PRESUPUESTADO_ACUMULADO_DEL_FAS_VS_AL_PRESUPUESTADO_TOTAL_ANUAL">'[3]DATOS DE BASE'!#REF!</definedName>
    <definedName name="MENSUAL_PRESUPUESTADO_DEL_FAS_VS_AL_PRESUPUESTADO_TOTAL_ANUAL" localSheetId="0">'[3]DATOS DE BASE'!#REF!</definedName>
    <definedName name="MENSUAL_PRESUPUESTADO_DEL_FAS_VS_AL_PRESUPUESTADO_TOTAL_ANUAL">'[3]DATOS DE BASE'!#REF!</definedName>
    <definedName name="p">'[3]DATOS DE BASE'!#REF!</definedName>
    <definedName name="PRODUCT__VENTAS" localSheetId="0">'[3]DATOS DE BASE'!#REF!</definedName>
    <definedName name="PRODUCT__VENTAS">'[3]DATOS DE BASE'!#REF!</definedName>
    <definedName name="RECAUDO">#REF!</definedName>
    <definedName name="TENDENCIA_FUTURA_PROYECTADO_A_DIC_96">#REF!</definedName>
    <definedName name="TOTAL">#N/A</definedName>
    <definedName name="TOTAL.HORAS.CONSULT.INTERNOS" localSheetId="0">'[1]PRES. INGRESOS 1997'!#REF!</definedName>
    <definedName name="TOTAL.HORAS.CONSULT.INTERNOS">'[1]PRES. INGRESOS 1997'!#REF!</definedName>
    <definedName name="VALOR.LIMITE.SUPERIOR.DE.FAS">#REF!</definedName>
    <definedName name="VENTAS">#REF!</definedName>
    <definedName name="VENTASEFECT" localSheetId="0">'[4]DATOS DE BASE'!#REF!</definedName>
    <definedName name="VENTASEFECT">'[4]DATOS DE BASE'!#REF!</definedName>
    <definedName name="VISITAS_A_CLIENTES_VENTAS" localSheetId="0">'[3]DATOS DE BASE'!#REF!</definedName>
    <definedName name="VISITAS_A_CLIENTES_VENTAS">'[3]DATOS DE BASE'!#REF!</definedName>
  </definedNames>
  <calcPr fullCalcOnLoad="1"/>
</workbook>
</file>

<file path=xl/sharedStrings.xml><?xml version="1.0" encoding="utf-8"?>
<sst xmlns="http://schemas.openxmlformats.org/spreadsheetml/2006/main" count="172" uniqueCount="142">
  <si>
    <t>PROGRAMA</t>
  </si>
  <si>
    <t>SUBPROGRAMA</t>
  </si>
  <si>
    <t>META</t>
  </si>
  <si>
    <t>INDICADOR</t>
  </si>
  <si>
    <t>NOMBRE</t>
  </si>
  <si>
    <t>INVERSION 2012</t>
  </si>
  <si>
    <t>INVERSION 2013</t>
  </si>
  <si>
    <t>INVERSION 2014</t>
  </si>
  <si>
    <t>INVERSION 2015</t>
  </si>
  <si>
    <t>LINEA
 BASE</t>
  </si>
  <si>
    <t>TOTAL DE LA INVERSION</t>
  </si>
  <si>
    <t>% 
PARTICIPACION</t>
  </si>
  <si>
    <t>RECURSOS 
PROPIOS</t>
  </si>
  <si>
    <t>SGP</t>
  </si>
  <si>
    <t>TOTAL
 INVERSION</t>
  </si>
  <si>
    <t>PLAN DE DESARROLLO MUNICIPAL "SAN SEBASTIAN DE MARIQUITA - POR UN GOBIERNO DE RESULTADOS"
PLAN INDICATIVO Y OPERATIVO 2012 - 2015</t>
  </si>
  <si>
    <t>ESTRATEGIAS:
- Aplicación de los principios de calidad los cuales se enmarcan, integran, complementan y desarrollan dentro de los principios constitucionales de la función pública, y conducen a la mejora del desempeño.
  (Enfoque en el cliente, liderazgo, participación activa de los servidores públicos, enfoque basado en procesos, enfoque de sistema para la gestión, mejora continua, enfoque basado en hechos para la toma 
  de decisiones, relaciones mutuamente beneficiosas con los proveedores, coordinación, cooperación y articulación, transparencia).</t>
  </si>
  <si>
    <t>CONV</t>
  </si>
  <si>
    <t>SECRETARÍA RESPONSABLE: DESARROLLO SOCIAL.</t>
  </si>
  <si>
    <t>OBJETIVO GENERAL: Garantizar los derechos de la infancia, la adolescencia y la juventud del municipio.</t>
  </si>
  <si>
    <t>EJE ESTRATÉGICO: TRANSVERAL PARA TODOS.</t>
  </si>
  <si>
    <t>SECTOR: INFANCIA Y ADOLESCENCIA.</t>
  </si>
  <si>
    <t>Cobertura de inmunización contra la Triple viral en niños y niñas de 1 año</t>
  </si>
  <si>
    <t>Cinco primeras causas de mortalidad de niños, niñas entre los 0 y 5 años.</t>
  </si>
  <si>
    <t>Cobertura de inmunización contra el BCG en niños, niñas menores de un año.</t>
  </si>
  <si>
    <t>Cobertura de inmunización contra el polio en niños y niñas menores de 1 año.</t>
  </si>
  <si>
    <t>Cobertura de inmunización contra el Rotavirus en niños y niñas menores de 1 año.</t>
  </si>
  <si>
    <t>Cobertura de inmunización contra el DPT en niños y niñas menores de 1 año.</t>
  </si>
  <si>
    <t>Cobertura de inmunización contra la Hepatitits B en  niños y niñas menores de 1 año.</t>
  </si>
  <si>
    <t>Cobertura de inmunización contra el neumococo en niños y niñas de 1 año.</t>
  </si>
  <si>
    <t>Cobertura de inmunización contra la influenza en niños y niñas menores de 1 año.</t>
  </si>
  <si>
    <t>Cinco primeras causas de morbilidad en menores de 5 años.</t>
  </si>
  <si>
    <t>Cobertura de agua.</t>
  </si>
  <si>
    <t>Cobertura de saneamiento básico.</t>
  </si>
  <si>
    <t>Cobertura con agua potable.</t>
  </si>
  <si>
    <t>Puntaje promedio de las pruebas SABER - 5 grado.</t>
  </si>
  <si>
    <t>Puntaje promedio de las pruebas SABER - 9 grado.</t>
  </si>
  <si>
    <t>Puntaje promedio en las pruebas ICFES.</t>
  </si>
  <si>
    <t>Número de niños, niñas y adolescentes entre 5 y 17 años que asisten a bibliotecas.</t>
  </si>
  <si>
    <t>Número de niño, niñas y adolescentes entre 6 y 17 años, que recibieron orientación en educación sexual y reproductiva.</t>
  </si>
  <si>
    <t>Número de casos denunciados de maltrato en niños, niñas y adolescentes entre 0 y 17 años.</t>
  </si>
  <si>
    <t>Número de casos de denuncia por abuso sexual en niños, niñas y adolescente entre 0 y 17 años.</t>
  </si>
  <si>
    <t>Número de valoraciones médico legales por presunto delito de maltrato infantil.</t>
  </si>
  <si>
    <t>Número de niños, niñas y adolescentes entre 5 y  17 años, que participan en una actividad remunerada o no.</t>
  </si>
  <si>
    <t>Número de niños, niñas y adolescentes entre 5 y 17 años que trabajan 15 o más horas en oficios del hogar.</t>
  </si>
  <si>
    <t xml:space="preserve">Número de niños, niñas y adolescentes entre 0 y 17 años explotados sexualmente. </t>
  </si>
  <si>
    <t>Número de adolescentes entre 14 y 17 infractores de la Ley Penal vinculados a procesos judiciales.</t>
  </si>
  <si>
    <t>Porcentaje de adolescentes entre 14 y 17 años infractores de la ley penal reincidentes.</t>
  </si>
  <si>
    <t>Porcentaje de adolescentes entre 14 y 17 años privados de libertad procesados conforme a la ley.</t>
  </si>
  <si>
    <t>Número estimado de personas entre los 0 y 17 años en situación de calle.</t>
  </si>
  <si>
    <t>Todos Vivos.</t>
  </si>
  <si>
    <t>Ninguno desnutrido.</t>
  </si>
  <si>
    <t>Todos Saludables.</t>
  </si>
  <si>
    <t>Ninguno sin Familia.</t>
  </si>
  <si>
    <t xml:space="preserve">Ninguno sin Educación. </t>
  </si>
  <si>
    <t>Todos Jugando.</t>
  </si>
  <si>
    <t>Todos capaces de manejar afectos, emociones y sexualidad.</t>
  </si>
  <si>
    <t>Todos participando en espacios sociales.</t>
  </si>
  <si>
    <t>Ninguno sin registro.</t>
  </si>
  <si>
    <t>Ninguno maltratado, abusado o víctima del conflicto interno generado por grupos al margen de la ley.</t>
  </si>
  <si>
    <t>Ninguno en actividad perjudicial.</t>
  </si>
  <si>
    <t>Adolescentes acusados de violar la ley penal con su debido proceso.</t>
  </si>
  <si>
    <t>EXISTENCIA.</t>
  </si>
  <si>
    <t>DESARROLLO.</t>
  </si>
  <si>
    <t>CIUDADANIA.</t>
  </si>
  <si>
    <t>PROTECCION ESPECIAL.</t>
  </si>
  <si>
    <t>Mortalidad en menores de 1 año.</t>
  </si>
  <si>
    <t>Mortalidad materna.</t>
  </si>
  <si>
    <t xml:space="preserve">Mortalidad de niños, niñas de 0 a 5 años. </t>
  </si>
  <si>
    <t>Mortalidad de 0 a 17 años por causas externas  (homicidio, suicidio, accidentes, violencia intrafamiliar).</t>
  </si>
  <si>
    <t>Niños, niñas y adolescentes valorados con desnutrición crónica.</t>
  </si>
  <si>
    <t>Niños, niñas y adolescentes valorados con desnutrición global.</t>
  </si>
  <si>
    <t>Mujeres gestantes con diagnóstico de anemia nutricional.</t>
  </si>
  <si>
    <t>Niños, niñas con bajo peso al nacer.</t>
  </si>
  <si>
    <t>Mujeres gestantes que asistieron a control prenatal y que se practicaron la prueba de VIH (Elisa).</t>
  </si>
  <si>
    <t>Transmisión maternoinfantil de VIH.</t>
  </si>
  <si>
    <t>Embarazos en  mujeres adolescentes.</t>
  </si>
  <si>
    <t>Mujeres gestantes con sífilis que han sido diagnósticadas y tratadas antes de la semana 17.</t>
  </si>
  <si>
    <t>Sifílis congénita.</t>
  </si>
  <si>
    <t>Morbilidad por EDA (Enfermedad Diarreica Aguda) en menores de 5 años.</t>
  </si>
  <si>
    <t>Niños, niñas entre 0 y 10 años que asisten a controles de crecimiento y desarrollo.</t>
  </si>
  <si>
    <t>Morbilidad por ERA (Enfermedad Respiratoria Aguda) en menores de 5 años.</t>
  </si>
  <si>
    <t>Niños, niñas y adolescentes entre 0 y 17 años declaradas en situación de adoptabilidad.</t>
  </si>
  <si>
    <t>Niños, niñas y adolescentes entre 0 y 17 años declarados adoptables, dados en adopción.</t>
  </si>
  <si>
    <t>Niños, niñas vinculados a programas de educación inicial.</t>
  </si>
  <si>
    <t>Cobertura escolar para educación básica primaria.</t>
  </si>
  <si>
    <t>Cobertura escolar para educación básica secundaria.</t>
  </si>
  <si>
    <t>Cobertura escolar para educación media.</t>
  </si>
  <si>
    <t>Deserción escolar inter-anual de transición a grado once.</t>
  </si>
  <si>
    <t>Repitencia en educación básica primaria.</t>
  </si>
  <si>
    <t>Repitencia en educación básica secundaria.</t>
  </si>
  <si>
    <t>Repitencia en educación básica media.</t>
  </si>
  <si>
    <t>Consejos de Juventud Municipales conformados.</t>
  </si>
  <si>
    <t>Niños y niñas menores de 1 año registrados según lugar de nacimiento.</t>
  </si>
  <si>
    <t>Gobiernos escolares operando.</t>
  </si>
  <si>
    <t>Consejos de política social (Departamental  y Municipales) en los que participan niños, niñas y adolescentes.</t>
  </si>
  <si>
    <t>Garantizar el control de crecimiento y desarrollo que lo necesiten.</t>
  </si>
  <si>
    <t>Garantizar la cobertura de agua a niños, niñas y adolescentes que lo necesiten.</t>
  </si>
  <si>
    <t>Garantizar la cobertura de saneamiento básico a niños, niñas y adolescentes que lo necesiten.</t>
  </si>
  <si>
    <t>Garantizar la cobertura de agua potable a niños, niñas y adolescentes que lo necesiten.</t>
  </si>
  <si>
    <t>Garantizar hogar de adopción.</t>
  </si>
  <si>
    <t>Garantizar la cobertura para los niños, niñas que lo requieran.</t>
  </si>
  <si>
    <t>Garantizar la cobertura para los adolescentes que lo requieran.</t>
  </si>
  <si>
    <t>Niños, niñas entre 0-6 meses que asisten a controles de crecimiento y desarrollo y que reciben lactancia materna exclusiva.</t>
  </si>
  <si>
    <t>Mantener el promedio de 304 puntos.</t>
  </si>
  <si>
    <t>Mantener el promedio de 308 puntos.</t>
  </si>
  <si>
    <t>Mantener el promedio de puntos.</t>
  </si>
  <si>
    <t>Disminuir la deserción escolar en un 1% anual.</t>
  </si>
  <si>
    <t>Disminuir la repitencia en un 1% anual.</t>
  </si>
  <si>
    <t>Niños, niñas y adolescentes de 5 a 17 años matriculados o inscritos en programas de recreación y deporte.</t>
  </si>
  <si>
    <t>Niños, niñas y adolescentes entre 0 y 17 años, inscritos o matriculados en programas artísticos, lúdicos o culturales.</t>
  </si>
  <si>
    <t>5 gobiernos escolares funcionando.</t>
  </si>
  <si>
    <t>4 consejos de policia social funcionando.</t>
  </si>
  <si>
    <t>Registrar a niños y niñas que lo solciten.</t>
  </si>
  <si>
    <t>Personas entre 0 y 17 años desplazados por la violencia.</t>
  </si>
  <si>
    <t>2400 Niños, niñas y adolescentes de 5 a 17 años matriculados o inscritos en programas de recreación y deporte.</t>
  </si>
  <si>
    <t>4272 niños  niños, niñas y adolescentes entre 5 y 17 años beneficiados con el uso de la biblioteca municipal.</t>
  </si>
  <si>
    <t>2704 niños, niñas y adolescentes entre 0 y 17 años, inscritos o matriculados en programas artísticos, lúdicos o culturales y lecto escritura.  (uso biblioteca)</t>
  </si>
  <si>
    <t>Informes periciales sexológicos en niñas, niños y adolescentes entre 0 y 17 años.</t>
  </si>
  <si>
    <t>Niños, niñas y adolescentes entre 0 y 17 años que son víctimas de minas antipersona y municiones sin explotar.</t>
  </si>
  <si>
    <t xml:space="preserve">OBJETIVOS ESPECÍFICOS:
- Evitar muertes.
- Evitar la desnutrición.
- Garantizar que todos estén saludables.
- Garantizar que ninguno este sin Familia.
- Garantizar que ninguno este sin educación.
- Proporcionar  espacios para el juego y deporte.
- Garantizar que todos manejen afectos, emociones y sexualidad.
- Garantizar que todos participen en espacios sociales.
- Evitar que ninguno este sin registro.
- Evitar el maltratado, abusado o ser víctima del conflicto interno generado  por grupos al margen de la ley.
- Evitar que ninguno este en actividad perjudicial.
- Garantizar a los adolescentes acusados de violar la ley penal, su debido proceso.
</t>
  </si>
  <si>
    <t>ND</t>
  </si>
  <si>
    <t>MEDIO</t>
  </si>
  <si>
    <t>ALTO</t>
  </si>
  <si>
    <t>Cero nuuertes evitables.</t>
  </si>
  <si>
    <t>Disminuir en 148 casos entre niños, niñas y adolescentes.</t>
  </si>
  <si>
    <t>Disminuir en 76 casos entre niños, niñas y adolescentes.</t>
  </si>
  <si>
    <t>Atenteder el 100% de niños y niñas de o a 6 meses.</t>
  </si>
  <si>
    <t>Atenteder el 100% de casos indentificados.</t>
  </si>
  <si>
    <t>Disminuir en 2% anual.</t>
  </si>
  <si>
    <t>Vacunar a niños, niñas menores de un año que lo soliciten.</t>
  </si>
  <si>
    <t>Practicar exámenes de VIH a las mujeres gestantes que lo soliciten.</t>
  </si>
  <si>
    <t>Evitar la transmisión maternoinfantil de VIH, en los casos evitables.</t>
  </si>
  <si>
    <t>Disminuir en 3% anual.</t>
  </si>
  <si>
    <t>Tratar el 100% de los casos identificados.</t>
  </si>
  <si>
    <t>Cero personas en situación de calle.</t>
  </si>
  <si>
    <t>Educar a 400O niños, niñas y adolescentes entre 6 y 17 años.</t>
  </si>
  <si>
    <t>16 consejos de juventud funcionando.</t>
  </si>
  <si>
    <t>Atender el 100% de casos que se presenten.</t>
  </si>
  <si>
    <t xml:space="preserve">Atender el 100% de casos que se presenten. </t>
  </si>
  <si>
    <t>Disminuir la participación de niños, niñas y adolescentes que trabajan en oficios del hogar, en un 3% anual.</t>
  </si>
  <si>
    <t>Disminuir la participación de niños, niñas y adolescentes que participan en una actividad remunerada o no, en un 3% anual.</t>
  </si>
</sst>
</file>

<file path=xl/styles.xml><?xml version="1.0" encoding="utf-8"?>
<styleSheet xmlns="http://schemas.openxmlformats.org/spreadsheetml/2006/main">
  <numFmts count="6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_ [$€-2]\ * #,##0.00_ ;_ [$€-2]\ * \-#,##0.00_ ;_ [$€-2]\ * &quot;-&quot;??_ "/>
    <numFmt numFmtId="199" formatCode="d\-mmm\-yy"/>
    <numFmt numFmtId="200" formatCode="0.0"/>
    <numFmt numFmtId="201" formatCode="mmm\-yyyy"/>
    <numFmt numFmtId="202" formatCode="_ * #,##0.0_ ;_ * \-#,##0.0_ ;_ * &quot;-&quot;_ ;_ @_ "/>
    <numFmt numFmtId="203" formatCode="_ * #,##0.00_ ;_ * \-#,##0.00_ ;_ * &quot;-&quot;_ ;_ @_ "/>
    <numFmt numFmtId="204" formatCode="_ * #,##0.000_ ;_ * \-#,##0.000_ ;_ * &quot;-&quot;_ ;_ @_ "/>
    <numFmt numFmtId="205" formatCode="0.0%"/>
    <numFmt numFmtId="206" formatCode="0.000"/>
    <numFmt numFmtId="207" formatCode="mmmm\-yy"/>
    <numFmt numFmtId="208" formatCode="#,##0.0"/>
    <numFmt numFmtId="209" formatCode="&quot;$&quot;\ #,##0.00"/>
    <numFmt numFmtId="210" formatCode="&quot;$&quot;\ #,##0;[Red]&quot;$&quot;\ #,##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0.00\ &quot;€&quot;"/>
    <numFmt numFmtId="216" formatCode="[$$-240A]\ #,##0"/>
    <numFmt numFmtId="217" formatCode="[$-C0A]dddd\,\ dd&quot; de &quot;mmmm&quot; de &quot;yyyy"/>
    <numFmt numFmtId="218" formatCode="&quot;$&quot;\ #,##0"/>
    <numFmt numFmtId="219" formatCode="[$-240A]hh:mm:ss\ AM/PM"/>
    <numFmt numFmtId="220" formatCode="_(* #,##0_);_(* \(#,##0\);_(* &quot;-&quot;??_);_(@_)"/>
    <numFmt numFmtId="221" formatCode="0;[Red]0"/>
  </numFmts>
  <fonts count="50">
    <font>
      <sz val="10"/>
      <name val="Arial"/>
      <family val="0"/>
    </font>
    <font>
      <u val="single"/>
      <sz val="10"/>
      <color indexed="12"/>
      <name val="Arial"/>
      <family val="2"/>
    </font>
    <font>
      <u val="single"/>
      <sz val="10"/>
      <color indexed="36"/>
      <name val="Arial"/>
      <family val="2"/>
    </font>
    <font>
      <b/>
      <sz val="10"/>
      <name val="Arial"/>
      <family val="2"/>
    </font>
    <font>
      <sz val="11"/>
      <color indexed="10"/>
      <name val="Calibri"/>
      <family val="2"/>
    </font>
    <font>
      <sz val="11"/>
      <color indexed="8"/>
      <name val="Calibri"/>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9"/>
      <name val="Calibri"/>
      <family val="2"/>
    </font>
    <font>
      <b/>
      <sz val="9"/>
      <name val="Calibri"/>
      <family val="2"/>
    </font>
    <font>
      <sz val="9"/>
      <color indexed="8"/>
      <name val="Calibri"/>
      <family val="2"/>
    </font>
    <font>
      <b/>
      <sz val="9"/>
      <color indexed="8"/>
      <name val="Calibri"/>
      <family val="2"/>
    </font>
    <font>
      <b/>
      <sz val="11"/>
      <name val="Calibri"/>
      <family val="2"/>
    </font>
    <font>
      <b/>
      <sz val="14"/>
      <color indexed="8"/>
      <name val="Calibri"/>
      <family val="2"/>
    </font>
    <font>
      <b/>
      <i/>
      <sz val="11"/>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sz val="14"/>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92D050"/>
        <bgColor indexed="64"/>
      </patternFill>
    </fill>
    <fill>
      <patternFill patternType="gray0625">
        <bgColor rgb="FF92D050"/>
      </patternFill>
    </fill>
    <fill>
      <patternFill patternType="gray0625">
        <bgColor theme="0" tint="-0.04997999966144562"/>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medium"/>
      <bottom>
        <color indexed="63"/>
      </bottom>
    </border>
  </borders>
  <cellStyleXfs count="2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30"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30"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30"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30"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0"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0"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0" fillId="2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30"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0"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1"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1"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1"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1"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2" fillId="3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3" fillId="35" borderId="1"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34" fillId="37" borderId="3"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3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4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31" fillId="4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1" fillId="46"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1"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37" fillId="49" borderId="1"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5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97" fontId="0"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3" fontId="3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39" fillId="5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53" borderId="7"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0" fontId="40" fillId="35" borderId="9" applyNumberFormat="0" applyAlignment="0" applyProtection="0"/>
    <xf numFmtId="0" fontId="16" fillId="36" borderId="10" applyNumberFormat="0" applyAlignment="0" applyProtection="0"/>
    <xf numFmtId="0" fontId="16" fillId="36" borderId="10" applyNumberFormat="0" applyAlignment="0" applyProtection="0"/>
    <xf numFmtId="0" fontId="16" fillId="36" borderId="10" applyNumberFormat="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4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36" fillId="0" borderId="15"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13">
    <xf numFmtId="0" fontId="0" fillId="0" borderId="0" xfId="0" applyAlignment="1">
      <alignment/>
    </xf>
    <xf numFmtId="0" fontId="0" fillId="0" borderId="0" xfId="0" applyFont="1" applyAlignment="1">
      <alignment/>
    </xf>
    <xf numFmtId="0" fontId="3" fillId="0" borderId="0" xfId="0" applyFont="1" applyAlignment="1">
      <alignment/>
    </xf>
    <xf numFmtId="0" fontId="22" fillId="0" borderId="0" xfId="0" applyFont="1" applyAlignment="1">
      <alignment/>
    </xf>
    <xf numFmtId="0" fontId="6" fillId="0" borderId="0" xfId="0" applyNumberFormat="1" applyFont="1" applyFill="1" applyBorder="1" applyAlignment="1" applyProtection="1">
      <alignment/>
      <protection/>
    </xf>
    <xf numFmtId="216" fontId="23" fillId="55" borderId="19" xfId="0" applyNumberFormat="1" applyFont="1" applyFill="1" applyBorder="1" applyAlignment="1">
      <alignment horizontal="right"/>
    </xf>
    <xf numFmtId="216" fontId="24" fillId="55" borderId="19" xfId="0" applyNumberFormat="1" applyFont="1" applyFill="1" applyBorder="1" applyAlignment="1">
      <alignment horizontal="right"/>
    </xf>
    <xf numFmtId="0" fontId="47" fillId="55" borderId="19" xfId="175" applyFont="1" applyFill="1" applyBorder="1" applyAlignment="1">
      <alignment horizontal="right" wrapText="1"/>
      <protection/>
    </xf>
    <xf numFmtId="1" fontId="47" fillId="55" borderId="19" xfId="175" applyNumberFormat="1" applyFont="1" applyFill="1" applyBorder="1" applyAlignment="1">
      <alignment horizontal="right" wrapText="1"/>
      <protection/>
    </xf>
    <xf numFmtId="1" fontId="23" fillId="55" borderId="19" xfId="175" applyNumberFormat="1" applyFont="1" applyFill="1" applyBorder="1" applyAlignment="1">
      <alignment horizontal="right" wrapText="1"/>
      <protection/>
    </xf>
    <xf numFmtId="1" fontId="23" fillId="55" borderId="19" xfId="0" applyNumberFormat="1" applyFont="1" applyFill="1" applyBorder="1" applyAlignment="1">
      <alignment horizontal="right"/>
    </xf>
    <xf numFmtId="0" fontId="23" fillId="55" borderId="19" xfId="0" applyFont="1" applyFill="1" applyBorder="1" applyAlignment="1">
      <alignment horizontal="right"/>
    </xf>
    <xf numFmtId="216" fontId="23" fillId="55" borderId="0" xfId="0" applyNumberFormat="1" applyFont="1" applyFill="1" applyBorder="1" applyAlignment="1">
      <alignment horizontal="right"/>
    </xf>
    <xf numFmtId="0" fontId="48" fillId="56" borderId="20" xfId="175" applyFont="1" applyFill="1" applyBorder="1" applyAlignment="1">
      <alignment horizontal="center"/>
      <protection/>
    </xf>
    <xf numFmtId="0" fontId="48" fillId="56" borderId="21" xfId="175" applyFont="1" applyFill="1" applyBorder="1" applyAlignment="1">
      <alignment horizontal="center" wrapText="1"/>
      <protection/>
    </xf>
    <xf numFmtId="0" fontId="48" fillId="56" borderId="21" xfId="175" applyFont="1" applyFill="1" applyBorder="1" applyAlignment="1">
      <alignment horizontal="center"/>
      <protection/>
    </xf>
    <xf numFmtId="0" fontId="48" fillId="56" borderId="22" xfId="175" applyFont="1" applyFill="1" applyBorder="1" applyAlignment="1">
      <alignment horizontal="center"/>
      <protection/>
    </xf>
    <xf numFmtId="0" fontId="48" fillId="56" borderId="20" xfId="175" applyFont="1" applyFill="1" applyBorder="1" applyAlignment="1">
      <alignment horizontal="center" wrapText="1"/>
      <protection/>
    </xf>
    <xf numFmtId="10" fontId="0" fillId="0" borderId="0" xfId="0" applyNumberFormat="1" applyFont="1" applyAlignment="1">
      <alignment/>
    </xf>
    <xf numFmtId="0" fontId="23" fillId="55" borderId="23" xfId="0" applyFont="1" applyFill="1" applyBorder="1" applyAlignment="1">
      <alignment horizontal="right"/>
    </xf>
    <xf numFmtId="216" fontId="23" fillId="55" borderId="23" xfId="0" applyNumberFormat="1" applyFont="1" applyFill="1" applyBorder="1" applyAlignment="1">
      <alignment horizontal="right"/>
    </xf>
    <xf numFmtId="216" fontId="24" fillId="55" borderId="23" xfId="0" applyNumberFormat="1" applyFont="1" applyFill="1" applyBorder="1" applyAlignment="1">
      <alignment horizontal="right"/>
    </xf>
    <xf numFmtId="10" fontId="24" fillId="55" borderId="24" xfId="0" applyNumberFormat="1" applyFont="1" applyFill="1" applyBorder="1" applyAlignment="1">
      <alignment horizontal="right"/>
    </xf>
    <xf numFmtId="10" fontId="24" fillId="55" borderId="25" xfId="0" applyNumberFormat="1" applyFont="1" applyFill="1" applyBorder="1" applyAlignment="1">
      <alignment horizontal="right"/>
    </xf>
    <xf numFmtId="0" fontId="23" fillId="55" borderId="26" xfId="0" applyFont="1" applyFill="1" applyBorder="1" applyAlignment="1">
      <alignment horizontal="right"/>
    </xf>
    <xf numFmtId="216" fontId="23" fillId="55" borderId="26" xfId="0" applyNumberFormat="1" applyFont="1" applyFill="1" applyBorder="1" applyAlignment="1">
      <alignment horizontal="right"/>
    </xf>
    <xf numFmtId="216" fontId="24" fillId="55" borderId="26" xfId="0" applyNumberFormat="1" applyFont="1" applyFill="1" applyBorder="1" applyAlignment="1">
      <alignment horizontal="right"/>
    </xf>
    <xf numFmtId="10" fontId="24" fillId="55" borderId="27" xfId="0" applyNumberFormat="1" applyFont="1" applyFill="1" applyBorder="1" applyAlignment="1">
      <alignment horizontal="right"/>
    </xf>
    <xf numFmtId="0" fontId="47" fillId="55" borderId="23" xfId="175" applyFont="1" applyFill="1" applyBorder="1" applyAlignment="1">
      <alignment horizontal="right" wrapText="1"/>
      <protection/>
    </xf>
    <xf numFmtId="1" fontId="47" fillId="55" borderId="23" xfId="175" applyNumberFormat="1" applyFont="1" applyFill="1" applyBorder="1" applyAlignment="1">
      <alignment horizontal="right" wrapText="1"/>
      <protection/>
    </xf>
    <xf numFmtId="10" fontId="24" fillId="55" borderId="22" xfId="0" applyNumberFormat="1" applyFont="1" applyFill="1" applyBorder="1" applyAlignment="1">
      <alignment horizontal="right"/>
    </xf>
    <xf numFmtId="0" fontId="47" fillId="55" borderId="23" xfId="175" applyFont="1" applyFill="1" applyBorder="1" applyAlignment="1">
      <alignment wrapText="1"/>
      <protection/>
    </xf>
    <xf numFmtId="0" fontId="47" fillId="55" borderId="19" xfId="175" applyFont="1" applyFill="1" applyBorder="1" applyAlignment="1">
      <alignment wrapText="1"/>
      <protection/>
    </xf>
    <xf numFmtId="0" fontId="47" fillId="55" borderId="19" xfId="175" applyFont="1" applyFill="1" applyBorder="1" applyAlignment="1">
      <alignment horizontal="justify" wrapText="1"/>
      <protection/>
    </xf>
    <xf numFmtId="0" fontId="47" fillId="55" borderId="23" xfId="175" applyFont="1" applyFill="1" applyBorder="1" applyAlignment="1">
      <alignment horizontal="justify" wrapText="1"/>
      <protection/>
    </xf>
    <xf numFmtId="0" fontId="47" fillId="55" borderId="23" xfId="175" applyFont="1" applyFill="1" applyBorder="1" applyAlignment="1">
      <alignment horizontal="left" vertical="center" wrapText="1"/>
      <protection/>
    </xf>
    <xf numFmtId="0" fontId="47" fillId="55" borderId="26" xfId="175" applyFont="1" applyFill="1" applyBorder="1" applyAlignment="1">
      <alignment horizontal="justify" wrapText="1"/>
      <protection/>
    </xf>
    <xf numFmtId="0" fontId="23" fillId="0" borderId="0" xfId="0" applyFont="1" applyAlignment="1">
      <alignment/>
    </xf>
    <xf numFmtId="0" fontId="48" fillId="55" borderId="26" xfId="175" applyFont="1" applyFill="1" applyBorder="1" applyAlignment="1">
      <alignment horizontal="left" wrapText="1"/>
      <protection/>
    </xf>
    <xf numFmtId="0" fontId="48" fillId="55" borderId="19" xfId="175" applyFont="1" applyFill="1" applyBorder="1" applyAlignment="1">
      <alignment vertical="center" wrapText="1"/>
      <protection/>
    </xf>
    <xf numFmtId="0" fontId="48" fillId="55" borderId="19" xfId="175" applyFont="1" applyFill="1" applyBorder="1" applyAlignment="1">
      <alignment horizontal="left" vertical="center" wrapText="1"/>
      <protection/>
    </xf>
    <xf numFmtId="1" fontId="47" fillId="55" borderId="19" xfId="175" applyNumberFormat="1" applyFont="1" applyFill="1" applyBorder="1" applyAlignment="1">
      <alignment wrapText="1"/>
      <protection/>
    </xf>
    <xf numFmtId="9" fontId="47" fillId="55" borderId="19" xfId="175" applyNumberFormat="1" applyFont="1" applyFill="1" applyBorder="1" applyAlignment="1">
      <alignment horizontal="right" wrapText="1"/>
      <protection/>
    </xf>
    <xf numFmtId="0" fontId="48" fillId="55" borderId="19" xfId="175" applyFont="1" applyFill="1" applyBorder="1" applyAlignment="1">
      <alignment horizontal="left" wrapText="1"/>
      <protection/>
    </xf>
    <xf numFmtId="0" fontId="48" fillId="55" borderId="19" xfId="175" applyFont="1" applyFill="1" applyBorder="1" applyAlignment="1">
      <alignment wrapText="1"/>
      <protection/>
    </xf>
    <xf numFmtId="0" fontId="48" fillId="55" borderId="23" xfId="175" applyFont="1" applyFill="1" applyBorder="1" applyAlignment="1">
      <alignment vertical="center" wrapText="1"/>
      <protection/>
    </xf>
    <xf numFmtId="0" fontId="48" fillId="55" borderId="19" xfId="175" applyFont="1" applyFill="1" applyBorder="1" applyAlignment="1">
      <alignment horizontal="justify" vertical="center" wrapText="1"/>
      <protection/>
    </xf>
    <xf numFmtId="0" fontId="0" fillId="0" borderId="0" xfId="0" applyFont="1" applyAlignment="1">
      <alignment/>
    </xf>
    <xf numFmtId="0" fontId="48" fillId="55" borderId="19" xfId="175" applyFont="1" applyFill="1" applyBorder="1" applyAlignment="1">
      <alignment horizontal="justify" vertical="center" wrapText="1"/>
      <protection/>
    </xf>
    <xf numFmtId="0" fontId="48" fillId="55" borderId="26" xfId="175" applyFont="1" applyFill="1" applyBorder="1" applyAlignment="1">
      <alignment horizontal="justify" wrapText="1"/>
      <protection/>
    </xf>
    <xf numFmtId="0" fontId="48" fillId="55" borderId="23" xfId="175" applyFont="1" applyFill="1" applyBorder="1" applyAlignment="1">
      <alignment horizontal="left" wrapText="1"/>
      <protection/>
    </xf>
    <xf numFmtId="216" fontId="47" fillId="55" borderId="23" xfId="175" applyNumberFormat="1" applyFont="1" applyFill="1" applyBorder="1" applyAlignment="1">
      <alignment horizontal="right" wrapText="1"/>
      <protection/>
    </xf>
    <xf numFmtId="216" fontId="0" fillId="0" borderId="0" xfId="0" applyNumberFormat="1" applyFont="1" applyAlignment="1">
      <alignment/>
    </xf>
    <xf numFmtId="216" fontId="27" fillId="0" borderId="28" xfId="172" applyNumberFormat="1" applyFont="1" applyBorder="1" applyAlignment="1">
      <alignment horizontal="right"/>
      <protection/>
    </xf>
    <xf numFmtId="216" fontId="27" fillId="0" borderId="29" xfId="172" applyNumberFormat="1" applyFont="1" applyBorder="1" applyAlignment="1">
      <alignment horizontal="right"/>
      <protection/>
    </xf>
    <xf numFmtId="10" fontId="24" fillId="55" borderId="30" xfId="0" applyNumberFormat="1" applyFont="1" applyFill="1" applyBorder="1" applyAlignment="1">
      <alignment horizontal="right"/>
    </xf>
    <xf numFmtId="0" fontId="23" fillId="55" borderId="19" xfId="0" applyFont="1" applyFill="1" applyBorder="1" applyAlignment="1">
      <alignment horizontal="center"/>
    </xf>
    <xf numFmtId="0" fontId="1" fillId="55" borderId="19" xfId="149" applyFill="1" applyBorder="1" applyAlignment="1" applyProtection="1">
      <alignment horizontal="justify" wrapText="1"/>
      <protection/>
    </xf>
    <xf numFmtId="0" fontId="48" fillId="55" borderId="19" xfId="175" applyFont="1" applyFill="1" applyBorder="1" applyAlignment="1">
      <alignment horizontal="left" wrapText="1"/>
      <protection/>
    </xf>
    <xf numFmtId="0" fontId="48" fillId="55" borderId="26" xfId="175" applyFont="1" applyFill="1" applyBorder="1" applyAlignment="1">
      <alignment horizontal="left" wrapText="1"/>
      <protection/>
    </xf>
    <xf numFmtId="216" fontId="23" fillId="55" borderId="21" xfId="0" applyNumberFormat="1" applyFont="1" applyFill="1" applyBorder="1" applyAlignment="1">
      <alignment horizontal="right"/>
    </xf>
    <xf numFmtId="216" fontId="23" fillId="55" borderId="31" xfId="0" applyNumberFormat="1" applyFont="1" applyFill="1" applyBorder="1" applyAlignment="1">
      <alignment horizontal="right"/>
    </xf>
    <xf numFmtId="216" fontId="23" fillId="55" borderId="32" xfId="0" applyNumberFormat="1" applyFont="1" applyFill="1" applyBorder="1" applyAlignment="1">
      <alignment horizontal="right"/>
    </xf>
    <xf numFmtId="216" fontId="23" fillId="55" borderId="19" xfId="0" applyNumberFormat="1" applyFont="1" applyFill="1" applyBorder="1" applyAlignment="1">
      <alignment horizontal="right"/>
    </xf>
    <xf numFmtId="216" fontId="23" fillId="55" borderId="23" xfId="0" applyNumberFormat="1" applyFont="1" applyFill="1" applyBorder="1" applyAlignment="1">
      <alignment horizontal="right"/>
    </xf>
    <xf numFmtId="216" fontId="47" fillId="55" borderId="19" xfId="0" applyNumberFormat="1" applyFont="1" applyFill="1" applyBorder="1" applyAlignment="1">
      <alignment horizontal="right"/>
    </xf>
    <xf numFmtId="216" fontId="47" fillId="55" borderId="19" xfId="175" applyNumberFormat="1" applyFont="1" applyFill="1" applyBorder="1" applyAlignment="1">
      <alignment horizontal="right" wrapText="1"/>
      <protection/>
    </xf>
    <xf numFmtId="0" fontId="48" fillId="55" borderId="19" xfId="175" applyFont="1" applyFill="1" applyBorder="1" applyAlignment="1">
      <alignment horizontal="justify" vertical="center" wrapText="1"/>
      <protection/>
    </xf>
    <xf numFmtId="0" fontId="49" fillId="57" borderId="33" xfId="175" applyFont="1" applyFill="1" applyBorder="1" applyAlignment="1">
      <alignment horizontal="center" wrapText="1"/>
      <protection/>
    </xf>
    <xf numFmtId="0" fontId="49" fillId="57" borderId="34" xfId="175" applyFont="1" applyFill="1" applyBorder="1" applyAlignment="1">
      <alignment horizontal="center" wrapText="1"/>
      <protection/>
    </xf>
    <xf numFmtId="0" fontId="49" fillId="57" borderId="35" xfId="175" applyFont="1" applyFill="1" applyBorder="1" applyAlignment="1">
      <alignment horizontal="center" wrapText="1"/>
      <protection/>
    </xf>
    <xf numFmtId="0" fontId="30" fillId="0" borderId="36" xfId="175" applyFont="1" applyBorder="1" applyAlignment="1">
      <alignment horizontal="left"/>
      <protection/>
    </xf>
    <xf numFmtId="0" fontId="30" fillId="0" borderId="23" xfId="175" applyFont="1" applyBorder="1" applyAlignment="1">
      <alignment horizontal="left"/>
      <protection/>
    </xf>
    <xf numFmtId="0" fontId="30" fillId="0" borderId="24" xfId="175" applyFont="1" applyBorder="1" applyAlignment="1">
      <alignment horizontal="left"/>
      <protection/>
    </xf>
    <xf numFmtId="0" fontId="30" fillId="0" borderId="37" xfId="175" applyFont="1" applyBorder="1" applyAlignment="1">
      <alignment horizontal="left"/>
      <protection/>
    </xf>
    <xf numFmtId="0" fontId="30" fillId="0" borderId="19" xfId="175" applyFont="1" applyBorder="1" applyAlignment="1">
      <alignment horizontal="left"/>
      <protection/>
    </xf>
    <xf numFmtId="0" fontId="30" fillId="0" borderId="25" xfId="175" applyFont="1" applyBorder="1" applyAlignment="1">
      <alignment horizontal="left"/>
      <protection/>
    </xf>
    <xf numFmtId="0" fontId="30" fillId="0" borderId="38" xfId="175" applyFont="1" applyBorder="1" applyAlignment="1">
      <alignment horizontal="left" vertical="top" wrapText="1"/>
      <protection/>
    </xf>
    <xf numFmtId="0" fontId="30" fillId="0" borderId="39" xfId="175" applyFont="1" applyBorder="1" applyAlignment="1">
      <alignment horizontal="left" vertical="top" wrapText="1"/>
      <protection/>
    </xf>
    <xf numFmtId="0" fontId="30" fillId="0" borderId="40" xfId="175" applyFont="1" applyBorder="1" applyAlignment="1">
      <alignment horizontal="left" vertical="top" wrapText="1"/>
      <protection/>
    </xf>
    <xf numFmtId="0" fontId="48" fillId="55" borderId="19" xfId="175" applyFont="1" applyFill="1" applyBorder="1" applyAlignment="1">
      <alignment horizontal="left" vertical="center" wrapText="1"/>
      <protection/>
    </xf>
    <xf numFmtId="0" fontId="27" fillId="58" borderId="41" xfId="172" applyFont="1" applyFill="1" applyBorder="1" applyAlignment="1">
      <alignment horizontal="center"/>
      <protection/>
    </xf>
    <xf numFmtId="0" fontId="27" fillId="58" borderId="42" xfId="172" applyFont="1" applyFill="1" applyBorder="1" applyAlignment="1">
      <alignment horizontal="center"/>
      <protection/>
    </xf>
    <xf numFmtId="0" fontId="48" fillId="56" borderId="43" xfId="175" applyFont="1" applyFill="1" applyBorder="1" applyAlignment="1">
      <alignment horizontal="center"/>
      <protection/>
    </xf>
    <xf numFmtId="0" fontId="48" fillId="56" borderId="20" xfId="175" applyFont="1" applyFill="1" applyBorder="1" applyAlignment="1">
      <alignment horizontal="center"/>
      <protection/>
    </xf>
    <xf numFmtId="0" fontId="48" fillId="56" borderId="32" xfId="175" applyFont="1" applyFill="1" applyBorder="1" applyAlignment="1">
      <alignment horizontal="center"/>
      <protection/>
    </xf>
    <xf numFmtId="0" fontId="48" fillId="56" borderId="21" xfId="175" applyFont="1" applyFill="1" applyBorder="1" applyAlignment="1">
      <alignment horizontal="center"/>
      <protection/>
    </xf>
    <xf numFmtId="0" fontId="48" fillId="56" borderId="44" xfId="175" applyFont="1" applyFill="1" applyBorder="1" applyAlignment="1">
      <alignment horizontal="center"/>
      <protection/>
    </xf>
    <xf numFmtId="0" fontId="48" fillId="56" borderId="45" xfId="175" applyFont="1" applyFill="1" applyBorder="1" applyAlignment="1">
      <alignment horizontal="center"/>
      <protection/>
    </xf>
    <xf numFmtId="0" fontId="48" fillId="56" borderId="46" xfId="175" applyFont="1" applyFill="1" applyBorder="1" applyAlignment="1">
      <alignment horizontal="center"/>
      <protection/>
    </xf>
    <xf numFmtId="0" fontId="48" fillId="55" borderId="23" xfId="175" applyFont="1" applyFill="1" applyBorder="1" applyAlignment="1">
      <alignment horizontal="left" wrapText="1"/>
      <protection/>
    </xf>
    <xf numFmtId="0" fontId="48" fillId="55" borderId="19" xfId="175" applyFont="1" applyFill="1" applyBorder="1" applyAlignment="1">
      <alignment horizontal="left" wrapText="1"/>
      <protection/>
    </xf>
    <xf numFmtId="0" fontId="30" fillId="0" borderId="47" xfId="175" applyFont="1" applyBorder="1" applyAlignment="1">
      <alignment horizontal="left" vertical="top" wrapText="1"/>
      <protection/>
    </xf>
    <xf numFmtId="0" fontId="30" fillId="0" borderId="48" xfId="175" applyFont="1" applyBorder="1" applyAlignment="1">
      <alignment horizontal="left" vertical="top" wrapText="1"/>
      <protection/>
    </xf>
    <xf numFmtId="0" fontId="30" fillId="0" borderId="49" xfId="175" applyFont="1" applyBorder="1" applyAlignment="1">
      <alignment horizontal="left" vertical="top" wrapText="1"/>
      <protection/>
    </xf>
    <xf numFmtId="0" fontId="24" fillId="56" borderId="32" xfId="0" applyFont="1" applyFill="1" applyBorder="1" applyAlignment="1">
      <alignment horizontal="center"/>
    </xf>
    <xf numFmtId="0" fontId="24" fillId="56" borderId="43" xfId="0" applyFont="1" applyFill="1" applyBorder="1" applyAlignment="1">
      <alignment horizontal="center"/>
    </xf>
    <xf numFmtId="0" fontId="24" fillId="56" borderId="32" xfId="172" applyFont="1" applyFill="1" applyBorder="1" applyAlignment="1">
      <alignment horizontal="center" wrapText="1"/>
      <protection/>
    </xf>
    <xf numFmtId="0" fontId="24" fillId="56" borderId="21" xfId="172" applyFont="1" applyFill="1" applyBorder="1" applyAlignment="1">
      <alignment horizontal="center"/>
      <protection/>
    </xf>
    <xf numFmtId="0" fontId="24" fillId="56" borderId="46" xfId="172" applyFont="1" applyFill="1" applyBorder="1" applyAlignment="1">
      <alignment horizontal="center" wrapText="1"/>
      <protection/>
    </xf>
    <xf numFmtId="0" fontId="24" fillId="56" borderId="22" xfId="172" applyFont="1" applyFill="1" applyBorder="1" applyAlignment="1">
      <alignment horizontal="center"/>
      <protection/>
    </xf>
    <xf numFmtId="0" fontId="48" fillId="55" borderId="36" xfId="175" applyFont="1" applyFill="1" applyBorder="1" applyAlignment="1">
      <alignment horizontal="left" vertical="center" wrapText="1"/>
      <protection/>
    </xf>
    <xf numFmtId="0" fontId="48" fillId="55" borderId="37" xfId="175" applyFont="1" applyFill="1" applyBorder="1" applyAlignment="1">
      <alignment horizontal="left" vertical="center" wrapText="1"/>
      <protection/>
    </xf>
    <xf numFmtId="0" fontId="48" fillId="55" borderId="50" xfId="175" applyFont="1" applyFill="1" applyBorder="1" applyAlignment="1">
      <alignment horizontal="left" vertical="center" wrapText="1"/>
      <protection/>
    </xf>
    <xf numFmtId="0" fontId="48" fillId="55" borderId="23" xfId="175" applyFont="1" applyFill="1" applyBorder="1" applyAlignment="1">
      <alignment horizontal="justify" wrapText="1"/>
      <protection/>
    </xf>
    <xf numFmtId="0" fontId="48" fillId="55" borderId="19" xfId="175" applyFont="1" applyFill="1" applyBorder="1" applyAlignment="1">
      <alignment horizontal="justify" wrapText="1"/>
      <protection/>
    </xf>
    <xf numFmtId="0" fontId="48" fillId="55" borderId="26" xfId="175" applyFont="1" applyFill="1" applyBorder="1" applyAlignment="1">
      <alignment horizontal="left" wrapText="1"/>
      <protection/>
    </xf>
    <xf numFmtId="0" fontId="48" fillId="55" borderId="26" xfId="175" applyFont="1" applyFill="1" applyBorder="1" applyAlignment="1">
      <alignment horizontal="justify" wrapText="1"/>
      <protection/>
    </xf>
    <xf numFmtId="216" fontId="23" fillId="55" borderId="0" xfId="0" applyNumberFormat="1" applyFont="1" applyFill="1" applyBorder="1" applyAlignment="1">
      <alignment horizontal="center"/>
    </xf>
    <xf numFmtId="216" fontId="24" fillId="55" borderId="21" xfId="0" applyNumberFormat="1" applyFont="1" applyFill="1" applyBorder="1" applyAlignment="1">
      <alignment horizontal="right"/>
    </xf>
    <xf numFmtId="216" fontId="24" fillId="55" borderId="31" xfId="0" applyNumberFormat="1" applyFont="1" applyFill="1" applyBorder="1" applyAlignment="1">
      <alignment horizontal="right"/>
    </xf>
    <xf numFmtId="216" fontId="24" fillId="55" borderId="32" xfId="0" applyNumberFormat="1" applyFont="1" applyFill="1" applyBorder="1" applyAlignment="1">
      <alignment horizontal="right"/>
    </xf>
    <xf numFmtId="216" fontId="24" fillId="55" borderId="51" xfId="0" applyNumberFormat="1" applyFont="1" applyFill="1" applyBorder="1" applyAlignment="1">
      <alignment horizontal="right"/>
    </xf>
  </cellXfs>
  <cellStyles count="208">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álculo" xfId="91"/>
    <cellStyle name="Cálculo 2" xfId="92"/>
    <cellStyle name="Cálculo 3" xfId="93"/>
    <cellStyle name="Cálculo 4" xfId="94"/>
    <cellStyle name="Celda de comprobación" xfId="95"/>
    <cellStyle name="Celda de comprobación 2" xfId="96"/>
    <cellStyle name="Celda de comprobación 3" xfId="97"/>
    <cellStyle name="Celda de comprobación 4" xfId="98"/>
    <cellStyle name="Celda vinculada" xfId="99"/>
    <cellStyle name="Celda vinculada 2" xfId="100"/>
    <cellStyle name="Celda vinculada 3" xfId="101"/>
    <cellStyle name="Celda vinculada 4" xfId="102"/>
    <cellStyle name="Encabezado 4" xfId="103"/>
    <cellStyle name="Encabezado 4 2" xfId="104"/>
    <cellStyle name="Encabezado 4 3" xfId="105"/>
    <cellStyle name="Encabezado 4 4" xfId="106"/>
    <cellStyle name="Énfasis1" xfId="107"/>
    <cellStyle name="Énfasis1 2" xfId="108"/>
    <cellStyle name="Énfasis1 3" xfId="109"/>
    <cellStyle name="Énfasis1 4" xfId="110"/>
    <cellStyle name="Énfasis2" xfId="111"/>
    <cellStyle name="Énfasis2 2" xfId="112"/>
    <cellStyle name="Énfasis2 3" xfId="113"/>
    <cellStyle name="Énfasis2 4" xfId="114"/>
    <cellStyle name="Énfasis3" xfId="115"/>
    <cellStyle name="Énfasis3 2" xfId="116"/>
    <cellStyle name="Énfasis3 3" xfId="117"/>
    <cellStyle name="Énfasis3 4" xfId="118"/>
    <cellStyle name="Énfasis4" xfId="119"/>
    <cellStyle name="Énfasis4 2" xfId="120"/>
    <cellStyle name="Énfasis4 3" xfId="121"/>
    <cellStyle name="Énfasis4 4" xfId="122"/>
    <cellStyle name="Énfasis5" xfId="123"/>
    <cellStyle name="Énfasis5 2" xfId="124"/>
    <cellStyle name="Énfasis5 3" xfId="125"/>
    <cellStyle name="Énfasis5 4" xfId="126"/>
    <cellStyle name="Énfasis6" xfId="127"/>
    <cellStyle name="Énfasis6 2" xfId="128"/>
    <cellStyle name="Énfasis6 3" xfId="129"/>
    <cellStyle name="Énfasis6 4" xfId="130"/>
    <cellStyle name="Entrada" xfId="131"/>
    <cellStyle name="Entrada 2" xfId="132"/>
    <cellStyle name="Entrada 3" xfId="133"/>
    <cellStyle name="Entrada 4" xfId="134"/>
    <cellStyle name="Euro" xfId="135"/>
    <cellStyle name="Euro 2" xfId="136"/>
    <cellStyle name="Euro 2 2" xfId="137"/>
    <cellStyle name="Euro 2 3" xfId="138"/>
    <cellStyle name="Euro 3" xfId="139"/>
    <cellStyle name="Euro 3 2" xfId="140"/>
    <cellStyle name="Euro 3 3" xfId="141"/>
    <cellStyle name="Euro 3 4" xfId="142"/>
    <cellStyle name="Euro 4" xfId="143"/>
    <cellStyle name="Euro 4 2" xfId="144"/>
    <cellStyle name="Euro 4 3" xfId="145"/>
    <cellStyle name="Euro 4 4" xfId="146"/>
    <cellStyle name="Euro 5" xfId="147"/>
    <cellStyle name="Euro 5 2" xfId="148"/>
    <cellStyle name="Hyperlink" xfId="149"/>
    <cellStyle name="Hipervínculo 2" xfId="150"/>
    <cellStyle name="Followed Hyperlink" xfId="151"/>
    <cellStyle name="Incorrecto" xfId="152"/>
    <cellStyle name="Incorrecto 2" xfId="153"/>
    <cellStyle name="Incorrecto 3" xfId="154"/>
    <cellStyle name="Incorrecto 4" xfId="155"/>
    <cellStyle name="Comma" xfId="156"/>
    <cellStyle name="Comma [0]" xfId="157"/>
    <cellStyle name="Millares 2" xfId="158"/>
    <cellStyle name="Millares 2 2" xfId="159"/>
    <cellStyle name="Millares 2 3" xfId="160"/>
    <cellStyle name="Millares 2 4" xfId="161"/>
    <cellStyle name="Millares 3" xfId="162"/>
    <cellStyle name="Millares 3 2" xfId="163"/>
    <cellStyle name="Millares 3 3" xfId="164"/>
    <cellStyle name="Millares 4" xfId="165"/>
    <cellStyle name="Currency" xfId="166"/>
    <cellStyle name="Currency [0]" xfId="167"/>
    <cellStyle name="Neutral" xfId="168"/>
    <cellStyle name="Neutral 2" xfId="169"/>
    <cellStyle name="Neutral 3" xfId="170"/>
    <cellStyle name="Neutral 4" xfId="171"/>
    <cellStyle name="Normal 2" xfId="172"/>
    <cellStyle name="Normal 2 2" xfId="173"/>
    <cellStyle name="Normal 2 3" xfId="174"/>
    <cellStyle name="Normal 3" xfId="175"/>
    <cellStyle name="Normal 3 2" xfId="176"/>
    <cellStyle name="Normal 3 3" xfId="177"/>
    <cellStyle name="Normal 4" xfId="178"/>
    <cellStyle name="Normal 5" xfId="179"/>
    <cellStyle name="Notas" xfId="180"/>
    <cellStyle name="Notas 2" xfId="181"/>
    <cellStyle name="Notas 3" xfId="182"/>
    <cellStyle name="Notas 4" xfId="183"/>
    <cellStyle name="Percent" xfId="184"/>
    <cellStyle name="Porcentaje 2" xfId="185"/>
    <cellStyle name="Porcentaje 2 2" xfId="186"/>
    <cellStyle name="Porcentaje 2 3" xfId="187"/>
    <cellStyle name="Porcentaje 3" xfId="188"/>
    <cellStyle name="Porcentual 2 2" xfId="189"/>
    <cellStyle name="Salida" xfId="190"/>
    <cellStyle name="Salida 2" xfId="191"/>
    <cellStyle name="Salida 3" xfId="192"/>
    <cellStyle name="Salida 4" xfId="193"/>
    <cellStyle name="Texto de advertencia" xfId="194"/>
    <cellStyle name="Texto de advertencia 2" xfId="195"/>
    <cellStyle name="Texto de advertencia 3" xfId="196"/>
    <cellStyle name="Texto de advertencia 4" xfId="197"/>
    <cellStyle name="Texto explicativo" xfId="198"/>
    <cellStyle name="Texto explicativo 2" xfId="199"/>
    <cellStyle name="Texto explicativo 3" xfId="200"/>
    <cellStyle name="Texto explicativo 4" xfId="201"/>
    <cellStyle name="Título" xfId="202"/>
    <cellStyle name="Título 1" xfId="203"/>
    <cellStyle name="Título 1 2" xfId="204"/>
    <cellStyle name="Título 1 3" xfId="205"/>
    <cellStyle name="Título 1 4" xfId="206"/>
    <cellStyle name="Título 2" xfId="207"/>
    <cellStyle name="Título 2 2" xfId="208"/>
    <cellStyle name="Título 2 3" xfId="209"/>
    <cellStyle name="Título 2 4" xfId="210"/>
    <cellStyle name="Título 3" xfId="211"/>
    <cellStyle name="Título 3 2" xfId="212"/>
    <cellStyle name="Título 3 3" xfId="213"/>
    <cellStyle name="Título 3 4" xfId="214"/>
    <cellStyle name="Título 4" xfId="215"/>
    <cellStyle name="Título 5" xfId="216"/>
    <cellStyle name="Título 6" xfId="217"/>
    <cellStyle name="Total" xfId="218"/>
    <cellStyle name="Total 2" xfId="219"/>
    <cellStyle name="Total 3" xfId="220"/>
    <cellStyle name="Total 4" xfId="2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1762125</xdr:colOff>
      <xdr:row>6</xdr:row>
      <xdr:rowOff>790575</xdr:rowOff>
    </xdr:from>
    <xdr:to>
      <xdr:col>3</xdr:col>
      <xdr:colOff>504825</xdr:colOff>
      <xdr:row>9</xdr:row>
      <xdr:rowOff>152400</xdr:rowOff>
    </xdr:to>
    <xdr:sp>
      <xdr:nvSpPr>
        <xdr:cNvPr id="1" name="5 Llamada de flecha hacia abajo"/>
        <xdr:cNvSpPr>
          <a:spLocks/>
        </xdr:cNvSpPr>
      </xdr:nvSpPr>
      <xdr:spPr>
        <a:xfrm>
          <a:off x="5286375" y="4686300"/>
          <a:ext cx="1047750" cy="990600"/>
        </a:xfrm>
        <a:prstGeom prst="downArrowCallout">
          <a:avLst>
            <a:gd name="adj1" fmla="val 7898"/>
            <a:gd name="adj2" fmla="val -10666"/>
            <a:gd name="adj3" fmla="val 28125"/>
            <a:gd name="adj4" fmla="val -1814"/>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click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57150</xdr:rowOff>
    </xdr:from>
    <xdr:to>
      <xdr:col>0</xdr:col>
      <xdr:colOff>638175</xdr:colOff>
      <xdr:row>0</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57150"/>
          <a:ext cx="571500" cy="447675"/>
        </a:xfrm>
        <a:prstGeom prst="rect">
          <a:avLst/>
        </a:prstGeom>
        <a:noFill/>
        <a:ln w="9525" cmpd="sng">
          <a:noFill/>
        </a:ln>
      </xdr:spPr>
    </xdr:pic>
    <xdr:clientData/>
  </xdr:twoCellAnchor>
  <xdr:twoCellAnchor>
    <xdr:from>
      <xdr:col>22</xdr:col>
      <xdr:colOff>180975</xdr:colOff>
      <xdr:row>0</xdr:row>
      <xdr:rowOff>47625</xdr:rowOff>
    </xdr:from>
    <xdr:to>
      <xdr:col>22</xdr:col>
      <xdr:colOff>742950</xdr:colOff>
      <xdr:row>0</xdr:row>
      <xdr:rowOff>523875</xdr:rowOff>
    </xdr:to>
    <xdr:pic>
      <xdr:nvPicPr>
        <xdr:cNvPr id="3" name="3 Imagen" descr="bandera mariquita"/>
        <xdr:cNvPicPr preferRelativeResize="1">
          <a:picLocks noChangeAspect="1"/>
        </xdr:cNvPicPr>
      </xdr:nvPicPr>
      <xdr:blipFill>
        <a:blip r:embed="rId2"/>
        <a:stretch>
          <a:fillRect/>
        </a:stretch>
      </xdr:blipFill>
      <xdr:spPr>
        <a:xfrm>
          <a:off x="21221700" y="47625"/>
          <a:ext cx="56197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jsoto\inalcec\INALCEC\D-F\FINANZAS\PRES98\PRESUP~1\D-F\FINANZAS\PRES97\PRES97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oa_intranet\sgestion\Empresas\a)bogota\B\Bo\Bol\Bolsa\Bolsa%20de%20Valores%20de%20Colombia\Compensaci&#243;n%20variable\Libro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2\Tablero%20de%20control%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4\Tablero%20de%20control%202004%20EME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lar97"/>
      <sheetName val="tarif consult externos"/>
      <sheetName val="PARAMETROS"/>
      <sheetName val="CONSOLIDADO FACTUR"/>
      <sheetName val="PRES. INGRESOS 199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CT Y EGRESOS REAL"/>
      <sheetName val="Hoja1"/>
      <sheetName val="GRAF FONDO SOCI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Crec mercado"/>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Plan exp"/>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icadores%20de%20gesti&#65533;n\ICBF\Todos%20vivos\Mortalidad%20de%200%20a%2017%20a&#65533;os%20por%20causas%20externas.x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8"/>
  <sheetViews>
    <sheetView showGridLines="0" tabSelected="1" zoomScalePageLayoutView="0" workbookViewId="0" topLeftCell="A65">
      <selection activeCell="A74" sqref="A74:I74"/>
    </sheetView>
  </sheetViews>
  <sheetFormatPr defaultColWidth="11.421875" defaultRowHeight="12.75"/>
  <cols>
    <col min="1" max="1" width="31.7109375" style="1" bestFit="1" customWidth="1"/>
    <col min="2" max="2" width="21.140625" style="1" customWidth="1"/>
    <col min="3" max="3" width="34.57421875" style="1" customWidth="1"/>
    <col min="4" max="4" width="47.00390625" style="1" bestFit="1" customWidth="1"/>
    <col min="5" max="5" width="6.140625" style="1" bestFit="1" customWidth="1"/>
    <col min="6" max="6" width="11.00390625" style="1" bestFit="1" customWidth="1"/>
    <col min="7" max="7" width="11.7109375" style="1" bestFit="1" customWidth="1"/>
    <col min="8" max="9" width="4.8515625" style="1" bestFit="1" customWidth="1"/>
    <col min="10" max="10" width="12.57421875" style="1" bestFit="1" customWidth="1"/>
    <col min="11" max="11" width="5.140625" style="1" bestFit="1" customWidth="1"/>
    <col min="12" max="12" width="14.140625" style="1" bestFit="1" customWidth="1"/>
    <col min="13" max="13" width="12.57421875" style="1" bestFit="1" customWidth="1"/>
    <col min="14" max="14" width="5.140625" style="1" bestFit="1" customWidth="1"/>
    <col min="15" max="15" width="14.140625" style="1" bestFit="1" customWidth="1"/>
    <col min="16" max="16" width="12.57421875" style="1" bestFit="1" customWidth="1"/>
    <col min="17" max="17" width="5.140625" style="1" bestFit="1" customWidth="1"/>
    <col min="18" max="18" width="14.140625" style="1" bestFit="1" customWidth="1"/>
    <col min="19" max="19" width="12.57421875" style="1" bestFit="1" customWidth="1"/>
    <col min="20" max="20" width="5.140625" style="1" bestFit="1" customWidth="1"/>
    <col min="21" max="21" width="14.140625" style="1" bestFit="1" customWidth="1"/>
    <col min="22" max="22" width="15.140625" style="1" bestFit="1" customWidth="1"/>
    <col min="23" max="23" width="11.8515625" style="1" bestFit="1" customWidth="1"/>
    <col min="24" max="16384" width="11.421875" style="1" customWidth="1"/>
  </cols>
  <sheetData>
    <row r="1" spans="1:23" s="4" customFormat="1" ht="45" customHeight="1" thickBot="1">
      <c r="A1" s="68" t="s">
        <v>15</v>
      </c>
      <c r="B1" s="69"/>
      <c r="C1" s="69"/>
      <c r="D1" s="69"/>
      <c r="E1" s="69"/>
      <c r="F1" s="69"/>
      <c r="G1" s="69"/>
      <c r="H1" s="69"/>
      <c r="I1" s="69"/>
      <c r="J1" s="69"/>
      <c r="K1" s="69"/>
      <c r="L1" s="69"/>
      <c r="M1" s="69"/>
      <c r="N1" s="69"/>
      <c r="O1" s="69"/>
      <c r="P1" s="69"/>
      <c r="Q1" s="69"/>
      <c r="R1" s="69"/>
      <c r="S1" s="69"/>
      <c r="T1" s="69"/>
      <c r="U1" s="69"/>
      <c r="V1" s="69"/>
      <c r="W1" s="70"/>
    </row>
    <row r="2" spans="1:23" ht="15">
      <c r="A2" s="71" t="s">
        <v>20</v>
      </c>
      <c r="B2" s="72"/>
      <c r="C2" s="72"/>
      <c r="D2" s="72"/>
      <c r="E2" s="72"/>
      <c r="F2" s="72"/>
      <c r="G2" s="72"/>
      <c r="H2" s="72"/>
      <c r="I2" s="72"/>
      <c r="J2" s="72"/>
      <c r="K2" s="72"/>
      <c r="L2" s="72"/>
      <c r="M2" s="72"/>
      <c r="N2" s="72"/>
      <c r="O2" s="72"/>
      <c r="P2" s="72"/>
      <c r="Q2" s="72"/>
      <c r="R2" s="72"/>
      <c r="S2" s="72"/>
      <c r="T2" s="72"/>
      <c r="U2" s="72"/>
      <c r="V2" s="72"/>
      <c r="W2" s="73"/>
    </row>
    <row r="3" spans="1:23" ht="15">
      <c r="A3" s="74" t="s">
        <v>21</v>
      </c>
      <c r="B3" s="75"/>
      <c r="C3" s="75"/>
      <c r="D3" s="75"/>
      <c r="E3" s="75"/>
      <c r="F3" s="75"/>
      <c r="G3" s="75"/>
      <c r="H3" s="75"/>
      <c r="I3" s="75"/>
      <c r="J3" s="75"/>
      <c r="K3" s="75"/>
      <c r="L3" s="75"/>
      <c r="M3" s="75"/>
      <c r="N3" s="75"/>
      <c r="O3" s="75"/>
      <c r="P3" s="75"/>
      <c r="Q3" s="75"/>
      <c r="R3" s="75"/>
      <c r="S3" s="75"/>
      <c r="T3" s="75"/>
      <c r="U3" s="75"/>
      <c r="V3" s="75"/>
      <c r="W3" s="76"/>
    </row>
    <row r="4" spans="1:23" ht="15">
      <c r="A4" s="74" t="s">
        <v>18</v>
      </c>
      <c r="B4" s="75"/>
      <c r="C4" s="75"/>
      <c r="D4" s="75"/>
      <c r="E4" s="75"/>
      <c r="F4" s="75"/>
      <c r="G4" s="75"/>
      <c r="H4" s="75"/>
      <c r="I4" s="75"/>
      <c r="J4" s="75"/>
      <c r="K4" s="75"/>
      <c r="L4" s="75"/>
      <c r="M4" s="75"/>
      <c r="N4" s="75"/>
      <c r="O4" s="75"/>
      <c r="P4" s="75"/>
      <c r="Q4" s="75"/>
      <c r="R4" s="75"/>
      <c r="S4" s="75"/>
      <c r="T4" s="75"/>
      <c r="U4" s="75"/>
      <c r="V4" s="75"/>
      <c r="W4" s="76"/>
    </row>
    <row r="5" spans="1:23" ht="15">
      <c r="A5" s="74" t="s">
        <v>19</v>
      </c>
      <c r="B5" s="75"/>
      <c r="C5" s="75"/>
      <c r="D5" s="75"/>
      <c r="E5" s="75"/>
      <c r="F5" s="75"/>
      <c r="G5" s="75"/>
      <c r="H5" s="75"/>
      <c r="I5" s="75"/>
      <c r="J5" s="75"/>
      <c r="K5" s="75"/>
      <c r="L5" s="75"/>
      <c r="M5" s="75"/>
      <c r="N5" s="75"/>
      <c r="O5" s="75"/>
      <c r="P5" s="75"/>
      <c r="Q5" s="75"/>
      <c r="R5" s="75"/>
      <c r="S5" s="75"/>
      <c r="T5" s="75"/>
      <c r="U5" s="75"/>
      <c r="V5" s="75"/>
      <c r="W5" s="76"/>
    </row>
    <row r="6" spans="1:23" ht="201.75" customHeight="1">
      <c r="A6" s="77" t="s">
        <v>120</v>
      </c>
      <c r="B6" s="78"/>
      <c r="C6" s="78"/>
      <c r="D6" s="78"/>
      <c r="E6" s="78"/>
      <c r="F6" s="78"/>
      <c r="G6" s="78"/>
      <c r="H6" s="78"/>
      <c r="I6" s="78"/>
      <c r="J6" s="78"/>
      <c r="K6" s="78"/>
      <c r="L6" s="78"/>
      <c r="M6" s="78"/>
      <c r="N6" s="78"/>
      <c r="O6" s="78"/>
      <c r="P6" s="78"/>
      <c r="Q6" s="78"/>
      <c r="R6" s="78"/>
      <c r="S6" s="78"/>
      <c r="T6" s="78"/>
      <c r="U6" s="78"/>
      <c r="V6" s="78"/>
      <c r="W6" s="79"/>
    </row>
    <row r="7" spans="1:23" ht="84" customHeight="1" thickBot="1">
      <c r="A7" s="92" t="s">
        <v>16</v>
      </c>
      <c r="B7" s="93"/>
      <c r="C7" s="93"/>
      <c r="D7" s="93"/>
      <c r="E7" s="93"/>
      <c r="F7" s="93"/>
      <c r="G7" s="93"/>
      <c r="H7" s="93"/>
      <c r="I7" s="93"/>
      <c r="J7" s="93"/>
      <c r="K7" s="93"/>
      <c r="L7" s="93"/>
      <c r="M7" s="93"/>
      <c r="N7" s="93"/>
      <c r="O7" s="93"/>
      <c r="P7" s="93"/>
      <c r="Q7" s="93"/>
      <c r="R7" s="93"/>
      <c r="S7" s="93"/>
      <c r="T7" s="93"/>
      <c r="U7" s="93"/>
      <c r="V7" s="93"/>
      <c r="W7" s="94"/>
    </row>
    <row r="8" spans="1:23" s="2" customFormat="1" ht="19.5" customHeight="1">
      <c r="A8" s="83" t="s">
        <v>0</v>
      </c>
      <c r="B8" s="85" t="s">
        <v>1</v>
      </c>
      <c r="C8" s="87" t="s">
        <v>2</v>
      </c>
      <c r="D8" s="83" t="s">
        <v>3</v>
      </c>
      <c r="E8" s="85"/>
      <c r="F8" s="85"/>
      <c r="G8" s="85"/>
      <c r="H8" s="85"/>
      <c r="I8" s="89"/>
      <c r="J8" s="96" t="s">
        <v>5</v>
      </c>
      <c r="K8" s="95"/>
      <c r="L8" s="95"/>
      <c r="M8" s="95" t="s">
        <v>6</v>
      </c>
      <c r="N8" s="95"/>
      <c r="O8" s="95"/>
      <c r="P8" s="95" t="s">
        <v>7</v>
      </c>
      <c r="Q8" s="95"/>
      <c r="R8" s="95"/>
      <c r="S8" s="95" t="s">
        <v>8</v>
      </c>
      <c r="T8" s="95"/>
      <c r="U8" s="95"/>
      <c r="V8" s="97" t="s">
        <v>14</v>
      </c>
      <c r="W8" s="99" t="s">
        <v>11</v>
      </c>
    </row>
    <row r="9" spans="1:23" s="2" customFormat="1" ht="24.75" thickBot="1">
      <c r="A9" s="84"/>
      <c r="B9" s="86"/>
      <c r="C9" s="88"/>
      <c r="D9" s="13" t="s">
        <v>4</v>
      </c>
      <c r="E9" s="14" t="s">
        <v>9</v>
      </c>
      <c r="F9" s="15">
        <v>2012</v>
      </c>
      <c r="G9" s="15">
        <v>2013</v>
      </c>
      <c r="H9" s="15">
        <v>2014</v>
      </c>
      <c r="I9" s="16">
        <v>2015</v>
      </c>
      <c r="J9" s="17" t="s">
        <v>12</v>
      </c>
      <c r="K9" s="14" t="s">
        <v>17</v>
      </c>
      <c r="L9" s="14" t="s">
        <v>13</v>
      </c>
      <c r="M9" s="14" t="s">
        <v>12</v>
      </c>
      <c r="N9" s="14" t="s">
        <v>17</v>
      </c>
      <c r="O9" s="14" t="s">
        <v>13</v>
      </c>
      <c r="P9" s="14" t="s">
        <v>12</v>
      </c>
      <c r="Q9" s="14" t="s">
        <v>17</v>
      </c>
      <c r="R9" s="14" t="s">
        <v>13</v>
      </c>
      <c r="S9" s="14" t="s">
        <v>12</v>
      </c>
      <c r="T9" s="14" t="s">
        <v>17</v>
      </c>
      <c r="U9" s="14" t="s">
        <v>13</v>
      </c>
      <c r="V9" s="98"/>
      <c r="W9" s="100"/>
    </row>
    <row r="10" spans="1:23" s="37" customFormat="1" ht="12">
      <c r="A10" s="101" t="s">
        <v>62</v>
      </c>
      <c r="B10" s="90" t="s">
        <v>50</v>
      </c>
      <c r="C10" s="45" t="s">
        <v>124</v>
      </c>
      <c r="D10" s="31" t="s">
        <v>67</v>
      </c>
      <c r="E10" s="28">
        <v>1</v>
      </c>
      <c r="F10" s="29">
        <v>0</v>
      </c>
      <c r="G10" s="29">
        <v>0</v>
      </c>
      <c r="H10" s="29">
        <v>0</v>
      </c>
      <c r="I10" s="29">
        <v>0</v>
      </c>
      <c r="J10" s="51">
        <v>0</v>
      </c>
      <c r="K10" s="51">
        <v>0</v>
      </c>
      <c r="L10" s="20">
        <f>(30000000*0.33)-2000000</f>
        <v>7900000</v>
      </c>
      <c r="M10" s="20">
        <v>0</v>
      </c>
      <c r="N10" s="20">
        <v>0</v>
      </c>
      <c r="O10" s="20">
        <f>+L10*1.05</f>
        <v>8295000</v>
      </c>
      <c r="P10" s="20">
        <v>0</v>
      </c>
      <c r="Q10" s="20">
        <v>0</v>
      </c>
      <c r="R10" s="20">
        <f>+O10*1.05</f>
        <v>8709750</v>
      </c>
      <c r="S10" s="20">
        <v>0</v>
      </c>
      <c r="T10" s="20">
        <v>0</v>
      </c>
      <c r="U10" s="20">
        <f>+R10*1.05</f>
        <v>9145237.5</v>
      </c>
      <c r="V10" s="21">
        <f>SUM(J10:U10)</f>
        <v>34049987.5</v>
      </c>
      <c r="W10" s="22">
        <f>+V10/$V$74</f>
        <v>0.005133102864725191</v>
      </c>
    </row>
    <row r="11" spans="1:23" s="37" customFormat="1" ht="12">
      <c r="A11" s="102"/>
      <c r="B11" s="91"/>
      <c r="C11" s="39" t="s">
        <v>124</v>
      </c>
      <c r="D11" s="32" t="s">
        <v>66</v>
      </c>
      <c r="E11" s="7">
        <v>4</v>
      </c>
      <c r="F11" s="7">
        <v>0</v>
      </c>
      <c r="G11" s="7">
        <v>0</v>
      </c>
      <c r="H11" s="7">
        <v>0</v>
      </c>
      <c r="I11" s="7">
        <v>0</v>
      </c>
      <c r="J11" s="66">
        <v>0</v>
      </c>
      <c r="K11" s="66">
        <v>0</v>
      </c>
      <c r="L11" s="63">
        <f>40133576*0.4</f>
        <v>16053430.4</v>
      </c>
      <c r="M11" s="63">
        <v>0</v>
      </c>
      <c r="N11" s="63">
        <v>0</v>
      </c>
      <c r="O11" s="63">
        <f>+L11*1.05</f>
        <v>16856101.92</v>
      </c>
      <c r="P11" s="63">
        <v>0</v>
      </c>
      <c r="Q11" s="63">
        <v>0</v>
      </c>
      <c r="R11" s="63">
        <f>+O11*1.05</f>
        <v>17698907.016000003</v>
      </c>
      <c r="S11" s="63">
        <v>0</v>
      </c>
      <c r="T11" s="63">
        <v>0</v>
      </c>
      <c r="U11" s="63">
        <f>+R11*1.05</f>
        <v>18583852.366800003</v>
      </c>
      <c r="V11" s="109">
        <f>SUM(J11:U11)</f>
        <v>69192291.7028</v>
      </c>
      <c r="W11" s="23">
        <f aca="true" t="shared" si="0" ref="W11:W73">+V11/$V$74</f>
        <v>0.010430874629734998</v>
      </c>
    </row>
    <row r="12" spans="1:23" s="37" customFormat="1" ht="24" customHeight="1">
      <c r="A12" s="102"/>
      <c r="B12" s="91"/>
      <c r="C12" s="80" t="s">
        <v>124</v>
      </c>
      <c r="D12" s="32" t="s">
        <v>68</v>
      </c>
      <c r="E12" s="7">
        <v>7</v>
      </c>
      <c r="F12" s="8">
        <v>0</v>
      </c>
      <c r="G12" s="8">
        <v>0</v>
      </c>
      <c r="H12" s="8">
        <v>0</v>
      </c>
      <c r="I12" s="8">
        <v>0</v>
      </c>
      <c r="J12" s="66"/>
      <c r="K12" s="66"/>
      <c r="L12" s="63"/>
      <c r="M12" s="63"/>
      <c r="N12" s="63"/>
      <c r="O12" s="63"/>
      <c r="P12" s="63"/>
      <c r="Q12" s="63"/>
      <c r="R12" s="63"/>
      <c r="S12" s="63"/>
      <c r="T12" s="63"/>
      <c r="U12" s="63"/>
      <c r="V12" s="110"/>
      <c r="W12" s="23">
        <f t="shared" si="0"/>
        <v>0</v>
      </c>
    </row>
    <row r="13" spans="1:23" s="37" customFormat="1" ht="24">
      <c r="A13" s="102"/>
      <c r="B13" s="91"/>
      <c r="C13" s="80"/>
      <c r="D13" s="33" t="s">
        <v>23</v>
      </c>
      <c r="E13" s="7">
        <v>4</v>
      </c>
      <c r="F13" s="8">
        <v>0</v>
      </c>
      <c r="G13" s="8">
        <v>0</v>
      </c>
      <c r="H13" s="8">
        <v>0</v>
      </c>
      <c r="I13" s="8">
        <v>0</v>
      </c>
      <c r="J13" s="66"/>
      <c r="K13" s="66"/>
      <c r="L13" s="63"/>
      <c r="M13" s="63"/>
      <c r="N13" s="63"/>
      <c r="O13" s="63"/>
      <c r="P13" s="63"/>
      <c r="Q13" s="63"/>
      <c r="R13" s="63"/>
      <c r="S13" s="63"/>
      <c r="T13" s="63"/>
      <c r="U13" s="63"/>
      <c r="V13" s="111"/>
      <c r="W13" s="23">
        <f t="shared" si="0"/>
        <v>0</v>
      </c>
    </row>
    <row r="14" spans="1:23" s="37" customFormat="1" ht="38.25">
      <c r="A14" s="102"/>
      <c r="B14" s="91"/>
      <c r="C14" s="39" t="s">
        <v>124</v>
      </c>
      <c r="D14" s="57" t="s">
        <v>69</v>
      </c>
      <c r="E14" s="7">
        <v>1</v>
      </c>
      <c r="F14" s="8">
        <v>0</v>
      </c>
      <c r="G14" s="8">
        <v>0</v>
      </c>
      <c r="H14" s="8">
        <v>0</v>
      </c>
      <c r="I14" s="8">
        <v>0</v>
      </c>
      <c r="J14" s="5">
        <v>0</v>
      </c>
      <c r="K14" s="5">
        <v>0</v>
      </c>
      <c r="L14" s="5">
        <f>13333334+3000000</f>
        <v>16333334</v>
      </c>
      <c r="M14" s="5">
        <v>0</v>
      </c>
      <c r="N14" s="5">
        <v>0</v>
      </c>
      <c r="O14" s="5">
        <f>+L14*1.05</f>
        <v>17150000.7</v>
      </c>
      <c r="P14" s="5">
        <v>0</v>
      </c>
      <c r="Q14" s="5">
        <v>0</v>
      </c>
      <c r="R14" s="5">
        <f>+O14*1.05</f>
        <v>18007500.735</v>
      </c>
      <c r="S14" s="5">
        <v>0</v>
      </c>
      <c r="T14" s="5">
        <v>0</v>
      </c>
      <c r="U14" s="5">
        <f>+R14*1.05</f>
        <v>18907875.77175</v>
      </c>
      <c r="V14" s="6">
        <f>SUM(J14:U14)</f>
        <v>70398711.20675</v>
      </c>
      <c r="W14" s="23">
        <f t="shared" si="0"/>
        <v>0.010612744752647263</v>
      </c>
    </row>
    <row r="15" spans="1:23" s="37" customFormat="1" ht="24">
      <c r="A15" s="102"/>
      <c r="B15" s="91" t="s">
        <v>51</v>
      </c>
      <c r="C15" s="40" t="s">
        <v>125</v>
      </c>
      <c r="D15" s="33" t="s">
        <v>70</v>
      </c>
      <c r="E15" s="7">
        <f>1029+197</f>
        <v>1226</v>
      </c>
      <c r="F15" s="41">
        <v>37</v>
      </c>
      <c r="G15" s="41">
        <v>37</v>
      </c>
      <c r="H15" s="41">
        <v>37</v>
      </c>
      <c r="I15" s="41">
        <v>37</v>
      </c>
      <c r="J15" s="63">
        <v>0</v>
      </c>
      <c r="K15" s="63">
        <v>0</v>
      </c>
      <c r="L15" s="63">
        <v>20000000</v>
      </c>
      <c r="M15" s="63">
        <v>0</v>
      </c>
      <c r="N15" s="63">
        <v>0</v>
      </c>
      <c r="O15" s="63">
        <f>+L15*1.05</f>
        <v>21000000</v>
      </c>
      <c r="P15" s="63">
        <v>0</v>
      </c>
      <c r="Q15" s="63">
        <v>0</v>
      </c>
      <c r="R15" s="63">
        <f>+O15*1.05</f>
        <v>22050000</v>
      </c>
      <c r="S15" s="63">
        <v>0</v>
      </c>
      <c r="T15" s="63">
        <v>0</v>
      </c>
      <c r="U15" s="63">
        <f>+R15*1.05</f>
        <v>23152500</v>
      </c>
      <c r="V15" s="109">
        <f>SUM(J15:U15)</f>
        <v>86202500</v>
      </c>
      <c r="W15" s="23">
        <f t="shared" si="0"/>
        <v>0.012995197125886562</v>
      </c>
    </row>
    <row r="16" spans="1:23" s="37" customFormat="1" ht="24">
      <c r="A16" s="102"/>
      <c r="B16" s="91"/>
      <c r="C16" s="40" t="s">
        <v>126</v>
      </c>
      <c r="D16" s="33" t="s">
        <v>71</v>
      </c>
      <c r="E16" s="7">
        <f>608+23</f>
        <v>631</v>
      </c>
      <c r="F16" s="41">
        <v>19</v>
      </c>
      <c r="G16" s="41">
        <v>19</v>
      </c>
      <c r="H16" s="41">
        <v>19</v>
      </c>
      <c r="I16" s="41">
        <v>19</v>
      </c>
      <c r="J16" s="63"/>
      <c r="K16" s="63"/>
      <c r="L16" s="63"/>
      <c r="M16" s="63"/>
      <c r="N16" s="63"/>
      <c r="O16" s="63"/>
      <c r="P16" s="63"/>
      <c r="Q16" s="63"/>
      <c r="R16" s="63"/>
      <c r="S16" s="63"/>
      <c r="T16" s="63"/>
      <c r="U16" s="63"/>
      <c r="V16" s="110"/>
      <c r="W16" s="23">
        <f t="shared" si="0"/>
        <v>0</v>
      </c>
    </row>
    <row r="17" spans="1:23" s="37" customFormat="1" ht="36">
      <c r="A17" s="102"/>
      <c r="B17" s="91"/>
      <c r="C17" s="58" t="s">
        <v>127</v>
      </c>
      <c r="D17" s="33" t="s">
        <v>103</v>
      </c>
      <c r="E17" s="7">
        <v>303</v>
      </c>
      <c r="F17" s="42">
        <v>1</v>
      </c>
      <c r="G17" s="42">
        <v>1</v>
      </c>
      <c r="H17" s="42">
        <v>1</v>
      </c>
      <c r="I17" s="42">
        <v>1</v>
      </c>
      <c r="J17" s="63"/>
      <c r="K17" s="63"/>
      <c r="L17" s="63"/>
      <c r="M17" s="63"/>
      <c r="N17" s="63"/>
      <c r="O17" s="63"/>
      <c r="P17" s="63"/>
      <c r="Q17" s="63"/>
      <c r="R17" s="63"/>
      <c r="S17" s="63"/>
      <c r="T17" s="63"/>
      <c r="U17" s="63"/>
      <c r="V17" s="110"/>
      <c r="W17" s="23">
        <f t="shared" si="0"/>
        <v>0</v>
      </c>
    </row>
    <row r="18" spans="1:23" s="37" customFormat="1" ht="24">
      <c r="A18" s="102"/>
      <c r="B18" s="91"/>
      <c r="C18" s="58" t="s">
        <v>128</v>
      </c>
      <c r="D18" s="33" t="s">
        <v>72</v>
      </c>
      <c r="E18" s="7">
        <v>0</v>
      </c>
      <c r="F18" s="42">
        <v>1</v>
      </c>
      <c r="G18" s="42">
        <v>1</v>
      </c>
      <c r="H18" s="42">
        <v>1</v>
      </c>
      <c r="I18" s="42">
        <v>1</v>
      </c>
      <c r="J18" s="63"/>
      <c r="K18" s="63"/>
      <c r="L18" s="63"/>
      <c r="M18" s="63"/>
      <c r="N18" s="63"/>
      <c r="O18" s="63"/>
      <c r="P18" s="63"/>
      <c r="Q18" s="63"/>
      <c r="R18" s="63"/>
      <c r="S18" s="63"/>
      <c r="T18" s="63"/>
      <c r="U18" s="63"/>
      <c r="V18" s="110"/>
      <c r="W18" s="23">
        <f t="shared" si="0"/>
        <v>0</v>
      </c>
    </row>
    <row r="19" spans="1:23" s="37" customFormat="1" ht="12">
      <c r="A19" s="102"/>
      <c r="B19" s="91"/>
      <c r="C19" s="40" t="s">
        <v>129</v>
      </c>
      <c r="D19" s="32" t="s">
        <v>73</v>
      </c>
      <c r="E19" s="7">
        <v>38</v>
      </c>
      <c r="F19" s="42">
        <v>0.02</v>
      </c>
      <c r="G19" s="42">
        <v>0.02</v>
      </c>
      <c r="H19" s="42">
        <v>0.02</v>
      </c>
      <c r="I19" s="42">
        <v>0.02</v>
      </c>
      <c r="J19" s="63"/>
      <c r="K19" s="63"/>
      <c r="L19" s="63"/>
      <c r="M19" s="63"/>
      <c r="N19" s="63"/>
      <c r="O19" s="63"/>
      <c r="P19" s="63"/>
      <c r="Q19" s="63"/>
      <c r="R19" s="63"/>
      <c r="S19" s="63"/>
      <c r="T19" s="63"/>
      <c r="U19" s="63"/>
      <c r="V19" s="111"/>
      <c r="W19" s="23">
        <f t="shared" si="0"/>
        <v>0</v>
      </c>
    </row>
    <row r="20" spans="1:23" s="37" customFormat="1" ht="36" customHeight="1">
      <c r="A20" s="102"/>
      <c r="B20" s="80" t="s">
        <v>52</v>
      </c>
      <c r="C20" s="67" t="s">
        <v>130</v>
      </c>
      <c r="D20" s="33" t="s">
        <v>24</v>
      </c>
      <c r="E20" s="9">
        <v>390</v>
      </c>
      <c r="F20" s="9">
        <v>390</v>
      </c>
      <c r="G20" s="9">
        <v>390</v>
      </c>
      <c r="H20" s="9">
        <v>390</v>
      </c>
      <c r="I20" s="9">
        <v>390</v>
      </c>
      <c r="J20" s="66">
        <v>0</v>
      </c>
      <c r="K20" s="66">
        <v>0</v>
      </c>
      <c r="L20" s="65">
        <f>40133576*0.4</f>
        <v>16053430.4</v>
      </c>
      <c r="M20" s="66">
        <v>0</v>
      </c>
      <c r="N20" s="66">
        <v>0</v>
      </c>
      <c r="O20" s="65">
        <f>+L20*1.05</f>
        <v>16856101.92</v>
      </c>
      <c r="P20" s="66">
        <v>0</v>
      </c>
      <c r="Q20" s="66">
        <v>0</v>
      </c>
      <c r="R20" s="65">
        <f>+O20*1.05</f>
        <v>17698907.016000003</v>
      </c>
      <c r="S20" s="66">
        <v>0</v>
      </c>
      <c r="T20" s="66">
        <v>0</v>
      </c>
      <c r="U20" s="65">
        <f>+R20*1.05</f>
        <v>18583852.366800003</v>
      </c>
      <c r="V20" s="109">
        <f>SUM(J20:U20)</f>
        <v>69192291.7028</v>
      </c>
      <c r="W20" s="23">
        <f t="shared" si="0"/>
        <v>0.010430874629734998</v>
      </c>
    </row>
    <row r="21" spans="1:23" s="37" customFormat="1" ht="24">
      <c r="A21" s="102"/>
      <c r="B21" s="80"/>
      <c r="C21" s="67"/>
      <c r="D21" s="33" t="s">
        <v>25</v>
      </c>
      <c r="E21" s="9">
        <v>509</v>
      </c>
      <c r="F21" s="9">
        <v>509</v>
      </c>
      <c r="G21" s="9">
        <v>509</v>
      </c>
      <c r="H21" s="9">
        <v>509</v>
      </c>
      <c r="I21" s="9">
        <v>509</v>
      </c>
      <c r="J21" s="66"/>
      <c r="K21" s="66"/>
      <c r="L21" s="65"/>
      <c r="M21" s="66"/>
      <c r="N21" s="66"/>
      <c r="O21" s="65"/>
      <c r="P21" s="66"/>
      <c r="Q21" s="66"/>
      <c r="R21" s="65"/>
      <c r="S21" s="66"/>
      <c r="T21" s="66"/>
      <c r="U21" s="65"/>
      <c r="V21" s="110"/>
      <c r="W21" s="23">
        <f t="shared" si="0"/>
        <v>0</v>
      </c>
    </row>
    <row r="22" spans="1:23" s="37" customFormat="1" ht="24">
      <c r="A22" s="102"/>
      <c r="B22" s="80"/>
      <c r="C22" s="67"/>
      <c r="D22" s="33" t="s">
        <v>27</v>
      </c>
      <c r="E22" s="10">
        <v>509</v>
      </c>
      <c r="F22" s="10">
        <v>509</v>
      </c>
      <c r="G22" s="10">
        <v>509</v>
      </c>
      <c r="H22" s="10">
        <v>509</v>
      </c>
      <c r="I22" s="10">
        <v>509</v>
      </c>
      <c r="J22" s="66"/>
      <c r="K22" s="66"/>
      <c r="L22" s="65"/>
      <c r="M22" s="66"/>
      <c r="N22" s="66"/>
      <c r="O22" s="65"/>
      <c r="P22" s="66"/>
      <c r="Q22" s="66"/>
      <c r="R22" s="65"/>
      <c r="S22" s="66"/>
      <c r="T22" s="66"/>
      <c r="U22" s="65"/>
      <c r="V22" s="110"/>
      <c r="W22" s="23">
        <f t="shared" si="0"/>
        <v>0</v>
      </c>
    </row>
    <row r="23" spans="1:23" s="37" customFormat="1" ht="24">
      <c r="A23" s="102"/>
      <c r="B23" s="80"/>
      <c r="C23" s="67"/>
      <c r="D23" s="33" t="s">
        <v>28</v>
      </c>
      <c r="E23" s="10">
        <v>509</v>
      </c>
      <c r="F23" s="10">
        <v>509</v>
      </c>
      <c r="G23" s="10">
        <v>509</v>
      </c>
      <c r="H23" s="10">
        <v>509</v>
      </c>
      <c r="I23" s="10">
        <v>509</v>
      </c>
      <c r="J23" s="66"/>
      <c r="K23" s="66"/>
      <c r="L23" s="65"/>
      <c r="M23" s="66"/>
      <c r="N23" s="66"/>
      <c r="O23" s="65"/>
      <c r="P23" s="66"/>
      <c r="Q23" s="66"/>
      <c r="R23" s="65"/>
      <c r="S23" s="66"/>
      <c r="T23" s="66"/>
      <c r="U23" s="65"/>
      <c r="V23" s="110"/>
      <c r="W23" s="23">
        <f t="shared" si="0"/>
        <v>0</v>
      </c>
    </row>
    <row r="24" spans="1:23" s="37" customFormat="1" ht="24">
      <c r="A24" s="102"/>
      <c r="B24" s="80"/>
      <c r="C24" s="67"/>
      <c r="D24" s="33" t="s">
        <v>26</v>
      </c>
      <c r="E24" s="10">
        <v>928</v>
      </c>
      <c r="F24" s="10">
        <v>928</v>
      </c>
      <c r="G24" s="10">
        <v>928</v>
      </c>
      <c r="H24" s="10">
        <v>928</v>
      </c>
      <c r="I24" s="10">
        <v>928</v>
      </c>
      <c r="J24" s="66"/>
      <c r="K24" s="66"/>
      <c r="L24" s="65"/>
      <c r="M24" s="66"/>
      <c r="N24" s="66"/>
      <c r="O24" s="65"/>
      <c r="P24" s="66"/>
      <c r="Q24" s="66"/>
      <c r="R24" s="65"/>
      <c r="S24" s="66"/>
      <c r="T24" s="66"/>
      <c r="U24" s="65"/>
      <c r="V24" s="110"/>
      <c r="W24" s="23">
        <f t="shared" si="0"/>
        <v>0</v>
      </c>
    </row>
    <row r="25" spans="1:23" s="37" customFormat="1" ht="24">
      <c r="A25" s="102"/>
      <c r="B25" s="80"/>
      <c r="C25" s="67"/>
      <c r="D25" s="33" t="s">
        <v>29</v>
      </c>
      <c r="E25" s="11">
        <v>130</v>
      </c>
      <c r="F25" s="11">
        <v>130</v>
      </c>
      <c r="G25" s="11">
        <v>130</v>
      </c>
      <c r="H25" s="11">
        <v>130</v>
      </c>
      <c r="I25" s="11">
        <v>130</v>
      </c>
      <c r="J25" s="66"/>
      <c r="K25" s="66"/>
      <c r="L25" s="65"/>
      <c r="M25" s="66"/>
      <c r="N25" s="66"/>
      <c r="O25" s="65"/>
      <c r="P25" s="66"/>
      <c r="Q25" s="66"/>
      <c r="R25" s="65"/>
      <c r="S25" s="66"/>
      <c r="T25" s="66"/>
      <c r="U25" s="65"/>
      <c r="V25" s="110"/>
      <c r="W25" s="23">
        <f t="shared" si="0"/>
        <v>0</v>
      </c>
    </row>
    <row r="26" spans="1:23" s="37" customFormat="1" ht="24">
      <c r="A26" s="102"/>
      <c r="B26" s="80"/>
      <c r="C26" s="67"/>
      <c r="D26" s="33" t="s">
        <v>22</v>
      </c>
      <c r="E26" s="11">
        <v>509</v>
      </c>
      <c r="F26" s="11">
        <v>509</v>
      </c>
      <c r="G26" s="11">
        <v>509</v>
      </c>
      <c r="H26" s="11">
        <v>509</v>
      </c>
      <c r="I26" s="11">
        <v>509</v>
      </c>
      <c r="J26" s="66"/>
      <c r="K26" s="66"/>
      <c r="L26" s="65"/>
      <c r="M26" s="66"/>
      <c r="N26" s="66"/>
      <c r="O26" s="65"/>
      <c r="P26" s="66"/>
      <c r="Q26" s="66"/>
      <c r="R26" s="65"/>
      <c r="S26" s="66"/>
      <c r="T26" s="66"/>
      <c r="U26" s="65"/>
      <c r="V26" s="110"/>
      <c r="W26" s="23">
        <f t="shared" si="0"/>
        <v>0</v>
      </c>
    </row>
    <row r="27" spans="1:23" s="37" customFormat="1" ht="24">
      <c r="A27" s="102"/>
      <c r="B27" s="80"/>
      <c r="C27" s="67"/>
      <c r="D27" s="33" t="s">
        <v>30</v>
      </c>
      <c r="E27" s="11">
        <v>555</v>
      </c>
      <c r="F27" s="11">
        <v>555</v>
      </c>
      <c r="G27" s="11">
        <v>555</v>
      </c>
      <c r="H27" s="11">
        <v>555</v>
      </c>
      <c r="I27" s="11">
        <v>555</v>
      </c>
      <c r="J27" s="66"/>
      <c r="K27" s="66"/>
      <c r="L27" s="65"/>
      <c r="M27" s="66"/>
      <c r="N27" s="66"/>
      <c r="O27" s="65"/>
      <c r="P27" s="66"/>
      <c r="Q27" s="66"/>
      <c r="R27" s="65"/>
      <c r="S27" s="66"/>
      <c r="T27" s="66"/>
      <c r="U27" s="65"/>
      <c r="V27" s="111"/>
      <c r="W27" s="23">
        <f t="shared" si="0"/>
        <v>0</v>
      </c>
    </row>
    <row r="28" spans="1:23" s="37" customFormat="1" ht="24">
      <c r="A28" s="102"/>
      <c r="B28" s="80"/>
      <c r="C28" s="40" t="s">
        <v>131</v>
      </c>
      <c r="D28" s="33" t="s">
        <v>74</v>
      </c>
      <c r="E28" s="11">
        <v>455</v>
      </c>
      <c r="F28" s="42">
        <v>1</v>
      </c>
      <c r="G28" s="42">
        <v>1</v>
      </c>
      <c r="H28" s="42">
        <v>1</v>
      </c>
      <c r="I28" s="42">
        <v>1</v>
      </c>
      <c r="J28" s="66">
        <v>0</v>
      </c>
      <c r="K28" s="66">
        <v>0</v>
      </c>
      <c r="L28" s="65">
        <v>5900000</v>
      </c>
      <c r="M28" s="66">
        <v>0</v>
      </c>
      <c r="N28" s="66">
        <v>0</v>
      </c>
      <c r="O28" s="65">
        <f>+L28*1.05</f>
        <v>6195000</v>
      </c>
      <c r="P28" s="66">
        <v>0</v>
      </c>
      <c r="Q28" s="66">
        <v>0</v>
      </c>
      <c r="R28" s="65">
        <f>+O28*1.05</f>
        <v>6504750</v>
      </c>
      <c r="S28" s="66">
        <v>0</v>
      </c>
      <c r="T28" s="66">
        <v>0</v>
      </c>
      <c r="U28" s="65">
        <f>+R28*1.05</f>
        <v>6829987.5</v>
      </c>
      <c r="V28" s="109">
        <f>SUM(J28:U28)</f>
        <v>25429737.5</v>
      </c>
      <c r="W28" s="23">
        <f t="shared" si="0"/>
        <v>0.0038335831521365354</v>
      </c>
    </row>
    <row r="29" spans="1:23" s="37" customFormat="1" ht="24">
      <c r="A29" s="102"/>
      <c r="B29" s="80"/>
      <c r="C29" s="40" t="s">
        <v>132</v>
      </c>
      <c r="D29" s="32" t="s">
        <v>75</v>
      </c>
      <c r="E29" s="11">
        <v>0</v>
      </c>
      <c r="F29" s="11">
        <v>0</v>
      </c>
      <c r="G29" s="11">
        <v>0</v>
      </c>
      <c r="H29" s="11">
        <v>0</v>
      </c>
      <c r="I29" s="11">
        <v>0</v>
      </c>
      <c r="J29" s="66"/>
      <c r="K29" s="66"/>
      <c r="L29" s="65"/>
      <c r="M29" s="66"/>
      <c r="N29" s="66"/>
      <c r="O29" s="65"/>
      <c r="P29" s="66"/>
      <c r="Q29" s="66"/>
      <c r="R29" s="65"/>
      <c r="S29" s="66"/>
      <c r="T29" s="66"/>
      <c r="U29" s="65"/>
      <c r="V29" s="111"/>
      <c r="W29" s="23">
        <f t="shared" si="0"/>
        <v>0</v>
      </c>
    </row>
    <row r="30" spans="1:23" s="37" customFormat="1" ht="12">
      <c r="A30" s="102"/>
      <c r="B30" s="80"/>
      <c r="C30" s="40" t="s">
        <v>133</v>
      </c>
      <c r="D30" s="33" t="s">
        <v>76</v>
      </c>
      <c r="E30" s="11">
        <v>34</v>
      </c>
      <c r="F30" s="42">
        <v>0.03</v>
      </c>
      <c r="G30" s="42">
        <v>0.03</v>
      </c>
      <c r="H30" s="42">
        <v>0.03</v>
      </c>
      <c r="I30" s="42">
        <v>0.03</v>
      </c>
      <c r="J30" s="5">
        <v>0</v>
      </c>
      <c r="K30" s="5">
        <v>0</v>
      </c>
      <c r="L30" s="5">
        <v>7200000</v>
      </c>
      <c r="M30" s="5">
        <v>0</v>
      </c>
      <c r="N30" s="5">
        <v>0</v>
      </c>
      <c r="O30" s="5">
        <f>+L30*1.05</f>
        <v>7560000</v>
      </c>
      <c r="P30" s="5">
        <v>0</v>
      </c>
      <c r="Q30" s="5">
        <v>0</v>
      </c>
      <c r="R30" s="5">
        <f>+O30*1.05</f>
        <v>7938000</v>
      </c>
      <c r="S30" s="5">
        <v>0</v>
      </c>
      <c r="T30" s="5">
        <v>0</v>
      </c>
      <c r="U30" s="5">
        <f>+R30*1.05</f>
        <v>8334900</v>
      </c>
      <c r="V30" s="6">
        <f>SUM(J30:U30)</f>
        <v>31032900</v>
      </c>
      <c r="W30" s="23">
        <f t="shared" si="0"/>
        <v>0.004678270965319162</v>
      </c>
    </row>
    <row r="31" spans="1:23" s="37" customFormat="1" ht="24">
      <c r="A31" s="102"/>
      <c r="B31" s="80"/>
      <c r="C31" s="91" t="s">
        <v>134</v>
      </c>
      <c r="D31" s="33" t="s">
        <v>77</v>
      </c>
      <c r="E31" s="11">
        <v>1</v>
      </c>
      <c r="F31" s="42">
        <v>1</v>
      </c>
      <c r="G31" s="42">
        <v>1</v>
      </c>
      <c r="H31" s="42">
        <v>1</v>
      </c>
      <c r="I31" s="42">
        <v>1</v>
      </c>
      <c r="J31" s="63">
        <v>0</v>
      </c>
      <c r="K31" s="63">
        <v>0</v>
      </c>
      <c r="L31" s="63">
        <v>4000000</v>
      </c>
      <c r="M31" s="63">
        <v>0</v>
      </c>
      <c r="N31" s="63">
        <v>0</v>
      </c>
      <c r="O31" s="63">
        <f>+L31*1.05</f>
        <v>4200000</v>
      </c>
      <c r="P31" s="63">
        <v>0</v>
      </c>
      <c r="Q31" s="63">
        <v>0</v>
      </c>
      <c r="R31" s="63">
        <f>+O31*1.05</f>
        <v>4410000</v>
      </c>
      <c r="S31" s="63">
        <v>0</v>
      </c>
      <c r="T31" s="63">
        <v>0</v>
      </c>
      <c r="U31" s="63">
        <f>+R31*1.05</f>
        <v>4630500</v>
      </c>
      <c r="V31" s="109">
        <f>SUM(J31:U31)</f>
        <v>17240500</v>
      </c>
      <c r="W31" s="23">
        <f t="shared" si="0"/>
        <v>0.0025990394251773122</v>
      </c>
    </row>
    <row r="32" spans="1:23" s="37" customFormat="1" ht="12">
      <c r="A32" s="102"/>
      <c r="B32" s="80"/>
      <c r="C32" s="91"/>
      <c r="D32" s="32" t="s">
        <v>78</v>
      </c>
      <c r="E32" s="11">
        <v>0</v>
      </c>
      <c r="F32" s="11">
        <v>0</v>
      </c>
      <c r="G32" s="11">
        <v>0</v>
      </c>
      <c r="H32" s="11">
        <v>0</v>
      </c>
      <c r="I32" s="11">
        <v>0</v>
      </c>
      <c r="J32" s="63"/>
      <c r="K32" s="63"/>
      <c r="L32" s="63"/>
      <c r="M32" s="63"/>
      <c r="N32" s="63"/>
      <c r="O32" s="63"/>
      <c r="P32" s="63"/>
      <c r="Q32" s="63"/>
      <c r="R32" s="63"/>
      <c r="S32" s="63"/>
      <c r="T32" s="63"/>
      <c r="U32" s="63"/>
      <c r="V32" s="111"/>
      <c r="W32" s="23">
        <f t="shared" si="0"/>
        <v>0</v>
      </c>
    </row>
    <row r="33" spans="1:23" s="37" customFormat="1" ht="24">
      <c r="A33" s="102"/>
      <c r="B33" s="80"/>
      <c r="C33" s="58" t="s">
        <v>133</v>
      </c>
      <c r="D33" s="33" t="s">
        <v>31</v>
      </c>
      <c r="E33" s="11">
        <f>+E34+E35</f>
        <v>1702</v>
      </c>
      <c r="F33" s="42">
        <v>0.03</v>
      </c>
      <c r="G33" s="42">
        <v>0.03</v>
      </c>
      <c r="H33" s="42">
        <v>0.03</v>
      </c>
      <c r="I33" s="42">
        <v>0.03</v>
      </c>
      <c r="J33" s="63">
        <v>0</v>
      </c>
      <c r="K33" s="63">
        <v>0</v>
      </c>
      <c r="L33" s="63">
        <f>40133576*0.2</f>
        <v>8026715.2</v>
      </c>
      <c r="M33" s="63">
        <v>0</v>
      </c>
      <c r="N33" s="63">
        <v>0</v>
      </c>
      <c r="O33" s="63">
        <f>+L33*1.05</f>
        <v>8428050.96</v>
      </c>
      <c r="P33" s="63">
        <v>0</v>
      </c>
      <c r="Q33" s="63">
        <v>0</v>
      </c>
      <c r="R33" s="63">
        <f>+O33*1.05</f>
        <v>8849453.508000001</v>
      </c>
      <c r="S33" s="63">
        <v>0</v>
      </c>
      <c r="T33" s="63">
        <v>0</v>
      </c>
      <c r="U33" s="63">
        <f>+R33*1.05</f>
        <v>9291926.183400001</v>
      </c>
      <c r="V33" s="109">
        <f>SUM(J33:U33)</f>
        <v>34596145.8514</v>
      </c>
      <c r="W33" s="23">
        <f t="shared" si="0"/>
        <v>0.005215437314867499</v>
      </c>
    </row>
    <row r="34" spans="1:23" s="37" customFormat="1" ht="24">
      <c r="A34" s="102"/>
      <c r="B34" s="80"/>
      <c r="C34" s="58" t="s">
        <v>133</v>
      </c>
      <c r="D34" s="33" t="s">
        <v>79</v>
      </c>
      <c r="E34" s="11">
        <v>367</v>
      </c>
      <c r="F34" s="42">
        <v>0.03</v>
      </c>
      <c r="G34" s="42">
        <v>0.03</v>
      </c>
      <c r="H34" s="42">
        <v>0.03</v>
      </c>
      <c r="I34" s="42">
        <v>0.03</v>
      </c>
      <c r="J34" s="63"/>
      <c r="K34" s="63"/>
      <c r="L34" s="63"/>
      <c r="M34" s="63"/>
      <c r="N34" s="63"/>
      <c r="O34" s="63"/>
      <c r="P34" s="63"/>
      <c r="Q34" s="63"/>
      <c r="R34" s="63"/>
      <c r="S34" s="63"/>
      <c r="T34" s="63"/>
      <c r="U34" s="63"/>
      <c r="V34" s="110"/>
      <c r="W34" s="23">
        <f t="shared" si="0"/>
        <v>0</v>
      </c>
    </row>
    <row r="35" spans="1:23" s="37" customFormat="1" ht="24">
      <c r="A35" s="102"/>
      <c r="B35" s="80"/>
      <c r="C35" s="58" t="s">
        <v>133</v>
      </c>
      <c r="D35" s="33" t="s">
        <v>81</v>
      </c>
      <c r="E35" s="11">
        <v>1335</v>
      </c>
      <c r="F35" s="42">
        <v>0.03</v>
      </c>
      <c r="G35" s="42">
        <v>0.03</v>
      </c>
      <c r="H35" s="42">
        <v>0.03</v>
      </c>
      <c r="I35" s="42">
        <v>0.03</v>
      </c>
      <c r="J35" s="63"/>
      <c r="K35" s="63"/>
      <c r="L35" s="63"/>
      <c r="M35" s="63"/>
      <c r="N35" s="63"/>
      <c r="O35" s="63"/>
      <c r="P35" s="63"/>
      <c r="Q35" s="63"/>
      <c r="R35" s="63"/>
      <c r="S35" s="63"/>
      <c r="T35" s="63"/>
      <c r="U35" s="63"/>
      <c r="V35" s="110"/>
      <c r="W35" s="23">
        <f t="shared" si="0"/>
        <v>0</v>
      </c>
    </row>
    <row r="36" spans="1:23" s="37" customFormat="1" ht="24">
      <c r="A36" s="102"/>
      <c r="B36" s="80"/>
      <c r="C36" s="39" t="s">
        <v>96</v>
      </c>
      <c r="D36" s="33" t="s">
        <v>80</v>
      </c>
      <c r="E36" s="11">
        <v>1910</v>
      </c>
      <c r="F36" s="11">
        <v>1910</v>
      </c>
      <c r="G36" s="11">
        <v>1910</v>
      </c>
      <c r="H36" s="11">
        <v>1910</v>
      </c>
      <c r="I36" s="11">
        <v>1910</v>
      </c>
      <c r="J36" s="63"/>
      <c r="K36" s="63"/>
      <c r="L36" s="63"/>
      <c r="M36" s="63"/>
      <c r="N36" s="63"/>
      <c r="O36" s="63"/>
      <c r="P36" s="63"/>
      <c r="Q36" s="63"/>
      <c r="R36" s="63"/>
      <c r="S36" s="63"/>
      <c r="T36" s="63"/>
      <c r="U36" s="63"/>
      <c r="V36" s="111"/>
      <c r="W36" s="23">
        <f t="shared" si="0"/>
        <v>0</v>
      </c>
    </row>
    <row r="37" spans="1:23" s="37" customFormat="1" ht="24">
      <c r="A37" s="102"/>
      <c r="B37" s="80"/>
      <c r="C37" s="39" t="s">
        <v>97</v>
      </c>
      <c r="D37" s="33" t="s">
        <v>32</v>
      </c>
      <c r="E37" s="11">
        <v>8167</v>
      </c>
      <c r="F37" s="11">
        <v>8167</v>
      </c>
      <c r="G37" s="11">
        <v>8167</v>
      </c>
      <c r="H37" s="11">
        <v>8167</v>
      </c>
      <c r="I37" s="11">
        <v>8167</v>
      </c>
      <c r="J37" s="63">
        <v>16250000</v>
      </c>
      <c r="K37" s="63">
        <v>0</v>
      </c>
      <c r="L37" s="60">
        <v>236671381</v>
      </c>
      <c r="M37" s="63">
        <f>+J37*1.05</f>
        <v>17062500</v>
      </c>
      <c r="N37" s="63">
        <v>0</v>
      </c>
      <c r="O37" s="63">
        <f>+L37*1.05</f>
        <v>248504950.05</v>
      </c>
      <c r="P37" s="63">
        <f>+M37*1.05</f>
        <v>17915625</v>
      </c>
      <c r="Q37" s="63">
        <v>0</v>
      </c>
      <c r="R37" s="63">
        <f>+O37*1.05</f>
        <v>260930197.5525</v>
      </c>
      <c r="S37" s="63">
        <f>+P37*1.05</f>
        <v>18811406.25</v>
      </c>
      <c r="T37" s="63">
        <v>0</v>
      </c>
      <c r="U37" s="63">
        <f>+R37*1.05</f>
        <v>273976707.430125</v>
      </c>
      <c r="V37" s="109">
        <f>SUM(J37:U37)</f>
        <v>1090122767.282625</v>
      </c>
      <c r="W37" s="23">
        <f t="shared" si="0"/>
        <v>0.16433816017232297</v>
      </c>
    </row>
    <row r="38" spans="1:23" s="37" customFormat="1" ht="24">
      <c r="A38" s="102"/>
      <c r="B38" s="80"/>
      <c r="C38" s="39" t="s">
        <v>98</v>
      </c>
      <c r="D38" s="32" t="s">
        <v>33</v>
      </c>
      <c r="E38" s="11">
        <v>8017</v>
      </c>
      <c r="F38" s="11">
        <v>8017</v>
      </c>
      <c r="G38" s="11">
        <v>8017</v>
      </c>
      <c r="H38" s="11">
        <v>8017</v>
      </c>
      <c r="I38" s="11">
        <v>8017</v>
      </c>
      <c r="J38" s="63"/>
      <c r="K38" s="63"/>
      <c r="L38" s="61"/>
      <c r="M38" s="63"/>
      <c r="N38" s="63"/>
      <c r="O38" s="63"/>
      <c r="P38" s="63"/>
      <c r="Q38" s="63"/>
      <c r="R38" s="63"/>
      <c r="S38" s="63"/>
      <c r="T38" s="63"/>
      <c r="U38" s="63"/>
      <c r="V38" s="110"/>
      <c r="W38" s="23">
        <f t="shared" si="0"/>
        <v>0</v>
      </c>
    </row>
    <row r="39" spans="1:23" s="37" customFormat="1" ht="24">
      <c r="A39" s="102"/>
      <c r="B39" s="80"/>
      <c r="C39" s="39" t="s">
        <v>99</v>
      </c>
      <c r="D39" s="32" t="s">
        <v>34</v>
      </c>
      <c r="E39" s="11">
        <v>8167</v>
      </c>
      <c r="F39" s="11">
        <v>8167</v>
      </c>
      <c r="G39" s="11">
        <v>8167</v>
      </c>
      <c r="H39" s="11">
        <v>8167</v>
      </c>
      <c r="I39" s="11">
        <v>8167</v>
      </c>
      <c r="J39" s="63"/>
      <c r="K39" s="63"/>
      <c r="L39" s="62"/>
      <c r="M39" s="63"/>
      <c r="N39" s="63"/>
      <c r="O39" s="63"/>
      <c r="P39" s="63"/>
      <c r="Q39" s="63"/>
      <c r="R39" s="63"/>
      <c r="S39" s="63"/>
      <c r="T39" s="63"/>
      <c r="U39" s="63"/>
      <c r="V39" s="111"/>
      <c r="W39" s="23">
        <f t="shared" si="0"/>
        <v>0</v>
      </c>
    </row>
    <row r="40" spans="1:23" s="37" customFormat="1" ht="24">
      <c r="A40" s="102"/>
      <c r="B40" s="91" t="s">
        <v>53</v>
      </c>
      <c r="C40" s="39"/>
      <c r="D40" s="33" t="s">
        <v>82</v>
      </c>
      <c r="E40" s="11">
        <v>0</v>
      </c>
      <c r="F40" s="11">
        <v>0</v>
      </c>
      <c r="G40" s="11">
        <v>0</v>
      </c>
      <c r="H40" s="11">
        <v>0</v>
      </c>
      <c r="I40" s="11">
        <v>0</v>
      </c>
      <c r="J40" s="5">
        <v>0</v>
      </c>
      <c r="K40" s="5">
        <v>0</v>
      </c>
      <c r="L40" s="5">
        <v>0</v>
      </c>
      <c r="M40" s="5">
        <v>0</v>
      </c>
      <c r="N40" s="5">
        <v>0</v>
      </c>
      <c r="O40" s="5">
        <v>0</v>
      </c>
      <c r="P40" s="5">
        <v>0</v>
      </c>
      <c r="Q40" s="5">
        <v>0</v>
      </c>
      <c r="R40" s="5">
        <v>0</v>
      </c>
      <c r="S40" s="5">
        <v>0</v>
      </c>
      <c r="T40" s="5">
        <v>0</v>
      </c>
      <c r="U40" s="5">
        <v>0</v>
      </c>
      <c r="V40" s="6">
        <f>SUM(J40:U40)</f>
        <v>0</v>
      </c>
      <c r="W40" s="23">
        <f t="shared" si="0"/>
        <v>0</v>
      </c>
    </row>
    <row r="41" spans="1:23" s="37" customFormat="1" ht="24">
      <c r="A41" s="102"/>
      <c r="B41" s="91"/>
      <c r="C41" s="44" t="s">
        <v>100</v>
      </c>
      <c r="D41" s="33" t="s">
        <v>83</v>
      </c>
      <c r="E41" s="11">
        <v>0</v>
      </c>
      <c r="F41" s="11">
        <v>0</v>
      </c>
      <c r="G41" s="11">
        <v>0</v>
      </c>
      <c r="H41" s="11">
        <v>0</v>
      </c>
      <c r="I41" s="11">
        <v>0</v>
      </c>
      <c r="J41" s="5">
        <v>0</v>
      </c>
      <c r="K41" s="5">
        <v>0</v>
      </c>
      <c r="L41" s="5">
        <v>0</v>
      </c>
      <c r="M41" s="5">
        <v>0</v>
      </c>
      <c r="N41" s="5">
        <v>0</v>
      </c>
      <c r="O41" s="5">
        <v>0</v>
      </c>
      <c r="P41" s="5">
        <v>0</v>
      </c>
      <c r="Q41" s="5">
        <v>0</v>
      </c>
      <c r="R41" s="5">
        <v>0</v>
      </c>
      <c r="S41" s="5">
        <v>0</v>
      </c>
      <c r="T41" s="5">
        <v>0</v>
      </c>
      <c r="U41" s="5">
        <v>0</v>
      </c>
      <c r="V41" s="6">
        <f>SUM(J41:U41)</f>
        <v>0</v>
      </c>
      <c r="W41" s="23">
        <f t="shared" si="0"/>
        <v>0</v>
      </c>
    </row>
    <row r="42" spans="1:23" s="37" customFormat="1" ht="24.75" thickBot="1">
      <c r="A42" s="103"/>
      <c r="B42" s="106"/>
      <c r="C42" s="59" t="s">
        <v>135</v>
      </c>
      <c r="D42" s="36" t="s">
        <v>49</v>
      </c>
      <c r="E42" s="24">
        <v>0</v>
      </c>
      <c r="F42" s="24">
        <v>0</v>
      </c>
      <c r="G42" s="24">
        <v>0</v>
      </c>
      <c r="H42" s="24">
        <v>0</v>
      </c>
      <c r="I42" s="24">
        <v>0</v>
      </c>
      <c r="J42" s="25">
        <v>0</v>
      </c>
      <c r="K42" s="25">
        <v>0</v>
      </c>
      <c r="L42" s="25">
        <f>13333333+3000000</f>
        <v>16333333</v>
      </c>
      <c r="M42" s="25">
        <v>0</v>
      </c>
      <c r="N42" s="25">
        <v>0</v>
      </c>
      <c r="O42" s="25">
        <f>+L42*1.05</f>
        <v>17149999.650000002</v>
      </c>
      <c r="P42" s="25">
        <v>0</v>
      </c>
      <c r="Q42" s="25">
        <v>0</v>
      </c>
      <c r="R42" s="25">
        <f>+O42*1.05</f>
        <v>18007499.632500004</v>
      </c>
      <c r="S42" s="25">
        <v>0</v>
      </c>
      <c r="T42" s="25">
        <v>0</v>
      </c>
      <c r="U42" s="25">
        <f>+R42*1.05</f>
        <v>18907874.614125006</v>
      </c>
      <c r="V42" s="26">
        <f>SUM(J42:U42)</f>
        <v>70398706.89662501</v>
      </c>
      <c r="W42" s="27">
        <f t="shared" si="0"/>
        <v>0.010612744102887407</v>
      </c>
    </row>
    <row r="43" spans="1:23" s="37" customFormat="1" ht="24">
      <c r="A43" s="101" t="s">
        <v>63</v>
      </c>
      <c r="B43" s="90" t="s">
        <v>54</v>
      </c>
      <c r="C43" s="45" t="s">
        <v>101</v>
      </c>
      <c r="D43" s="34" t="s">
        <v>84</v>
      </c>
      <c r="E43" s="19">
        <v>738</v>
      </c>
      <c r="F43" s="19">
        <v>738</v>
      </c>
      <c r="G43" s="19">
        <v>738</v>
      </c>
      <c r="H43" s="19">
        <v>738</v>
      </c>
      <c r="I43" s="19">
        <v>738</v>
      </c>
      <c r="J43" s="64">
        <v>20000000</v>
      </c>
      <c r="K43" s="64">
        <v>0</v>
      </c>
      <c r="L43" s="64">
        <v>978475179</v>
      </c>
      <c r="M43" s="64">
        <f>+J43*1.05</f>
        <v>21000000</v>
      </c>
      <c r="N43" s="64">
        <v>0</v>
      </c>
      <c r="O43" s="64">
        <f>+L43*1.05</f>
        <v>1027398937.95</v>
      </c>
      <c r="P43" s="64">
        <f>+M43*1.05</f>
        <v>22050000</v>
      </c>
      <c r="Q43" s="64">
        <v>0</v>
      </c>
      <c r="R43" s="64">
        <f>+O43*1.05</f>
        <v>1078768884.8475</v>
      </c>
      <c r="S43" s="64">
        <f>+P43*1.05</f>
        <v>23152500</v>
      </c>
      <c r="T43" s="64">
        <v>0</v>
      </c>
      <c r="U43" s="64">
        <f>+R43*1.05</f>
        <v>1132707329.0898752</v>
      </c>
      <c r="V43" s="112">
        <f>SUM(J43:U43)</f>
        <v>4303552830.887375</v>
      </c>
      <c r="W43" s="22">
        <f t="shared" si="0"/>
        <v>0.6487690888204934</v>
      </c>
    </row>
    <row r="44" spans="1:23" s="37" customFormat="1" ht="24">
      <c r="A44" s="102"/>
      <c r="B44" s="91"/>
      <c r="C44" s="39" t="s">
        <v>101</v>
      </c>
      <c r="D44" s="33" t="s">
        <v>85</v>
      </c>
      <c r="E44" s="11">
        <v>3113</v>
      </c>
      <c r="F44" s="11">
        <v>3113</v>
      </c>
      <c r="G44" s="11">
        <v>3113</v>
      </c>
      <c r="H44" s="11">
        <v>3113</v>
      </c>
      <c r="I44" s="11">
        <v>3113</v>
      </c>
      <c r="J44" s="63"/>
      <c r="K44" s="63"/>
      <c r="L44" s="63"/>
      <c r="M44" s="63"/>
      <c r="N44" s="63"/>
      <c r="O44" s="63"/>
      <c r="P44" s="63"/>
      <c r="Q44" s="63"/>
      <c r="R44" s="63"/>
      <c r="S44" s="63"/>
      <c r="T44" s="63"/>
      <c r="U44" s="63"/>
      <c r="V44" s="110"/>
      <c r="W44" s="23">
        <f t="shared" si="0"/>
        <v>0</v>
      </c>
    </row>
    <row r="45" spans="1:23" s="37" customFormat="1" ht="24">
      <c r="A45" s="102"/>
      <c r="B45" s="91"/>
      <c r="C45" s="39" t="s">
        <v>102</v>
      </c>
      <c r="D45" s="33" t="s">
        <v>86</v>
      </c>
      <c r="E45" s="11">
        <v>2072</v>
      </c>
      <c r="F45" s="11">
        <v>2072</v>
      </c>
      <c r="G45" s="11">
        <v>2072</v>
      </c>
      <c r="H45" s="11">
        <v>2072</v>
      </c>
      <c r="I45" s="11">
        <v>2072</v>
      </c>
      <c r="J45" s="63"/>
      <c r="K45" s="63"/>
      <c r="L45" s="63"/>
      <c r="M45" s="63"/>
      <c r="N45" s="63"/>
      <c r="O45" s="63"/>
      <c r="P45" s="63"/>
      <c r="Q45" s="63"/>
      <c r="R45" s="63"/>
      <c r="S45" s="63"/>
      <c r="T45" s="63"/>
      <c r="U45" s="63"/>
      <c r="V45" s="110"/>
      <c r="W45" s="23">
        <f t="shared" si="0"/>
        <v>0</v>
      </c>
    </row>
    <row r="46" spans="1:23" s="37" customFormat="1" ht="24">
      <c r="A46" s="102"/>
      <c r="B46" s="91"/>
      <c r="C46" s="39" t="s">
        <v>102</v>
      </c>
      <c r="D46" s="33" t="s">
        <v>87</v>
      </c>
      <c r="E46" s="11">
        <v>572</v>
      </c>
      <c r="F46" s="11">
        <v>572</v>
      </c>
      <c r="G46" s="11">
        <v>572</v>
      </c>
      <c r="H46" s="11">
        <v>572</v>
      </c>
      <c r="I46" s="11">
        <v>572</v>
      </c>
      <c r="J46" s="63"/>
      <c r="K46" s="63"/>
      <c r="L46" s="63"/>
      <c r="M46" s="63"/>
      <c r="N46" s="63"/>
      <c r="O46" s="63"/>
      <c r="P46" s="63"/>
      <c r="Q46" s="63"/>
      <c r="R46" s="63"/>
      <c r="S46" s="63"/>
      <c r="T46" s="63"/>
      <c r="U46" s="63"/>
      <c r="V46" s="110"/>
      <c r="W46" s="23">
        <f t="shared" si="0"/>
        <v>0</v>
      </c>
    </row>
    <row r="47" spans="1:23" s="37" customFormat="1" ht="12">
      <c r="A47" s="102"/>
      <c r="B47" s="91"/>
      <c r="C47" s="39" t="s">
        <v>107</v>
      </c>
      <c r="D47" s="33" t="s">
        <v>88</v>
      </c>
      <c r="E47" s="11">
        <v>320</v>
      </c>
      <c r="F47" s="42">
        <v>0.01</v>
      </c>
      <c r="G47" s="42">
        <v>0.01</v>
      </c>
      <c r="H47" s="42">
        <v>0.01</v>
      </c>
      <c r="I47" s="42">
        <v>0.01</v>
      </c>
      <c r="J47" s="63"/>
      <c r="K47" s="63"/>
      <c r="L47" s="63"/>
      <c r="M47" s="63"/>
      <c r="N47" s="63"/>
      <c r="O47" s="63"/>
      <c r="P47" s="63"/>
      <c r="Q47" s="63"/>
      <c r="R47" s="63"/>
      <c r="S47" s="63"/>
      <c r="T47" s="63"/>
      <c r="U47" s="63"/>
      <c r="V47" s="110"/>
      <c r="W47" s="23">
        <f t="shared" si="0"/>
        <v>0</v>
      </c>
    </row>
    <row r="48" spans="1:23" s="37" customFormat="1" ht="12">
      <c r="A48" s="102"/>
      <c r="B48" s="91"/>
      <c r="C48" s="39" t="s">
        <v>108</v>
      </c>
      <c r="D48" s="33" t="s">
        <v>89</v>
      </c>
      <c r="E48" s="11">
        <v>145</v>
      </c>
      <c r="F48" s="42">
        <v>0.01</v>
      </c>
      <c r="G48" s="42">
        <v>0.01</v>
      </c>
      <c r="H48" s="42">
        <v>0.01</v>
      </c>
      <c r="I48" s="42">
        <v>0.01</v>
      </c>
      <c r="J48" s="63"/>
      <c r="K48" s="63"/>
      <c r="L48" s="63"/>
      <c r="M48" s="63"/>
      <c r="N48" s="63"/>
      <c r="O48" s="63"/>
      <c r="P48" s="63"/>
      <c r="Q48" s="63"/>
      <c r="R48" s="63"/>
      <c r="S48" s="63"/>
      <c r="T48" s="63"/>
      <c r="U48" s="63"/>
      <c r="V48" s="110"/>
      <c r="W48" s="23">
        <f t="shared" si="0"/>
        <v>0</v>
      </c>
    </row>
    <row r="49" spans="1:23" s="37" customFormat="1" ht="12">
      <c r="A49" s="102"/>
      <c r="B49" s="91"/>
      <c r="C49" s="39" t="s">
        <v>108</v>
      </c>
      <c r="D49" s="33" t="s">
        <v>90</v>
      </c>
      <c r="E49" s="11">
        <v>272</v>
      </c>
      <c r="F49" s="42">
        <v>0.01</v>
      </c>
      <c r="G49" s="42">
        <v>0.01</v>
      </c>
      <c r="H49" s="42">
        <v>0.01</v>
      </c>
      <c r="I49" s="42">
        <v>0.01</v>
      </c>
      <c r="J49" s="63"/>
      <c r="K49" s="63"/>
      <c r="L49" s="63"/>
      <c r="M49" s="63"/>
      <c r="N49" s="63"/>
      <c r="O49" s="63"/>
      <c r="P49" s="63"/>
      <c r="Q49" s="63"/>
      <c r="R49" s="63"/>
      <c r="S49" s="63"/>
      <c r="T49" s="63"/>
      <c r="U49" s="63"/>
      <c r="V49" s="110"/>
      <c r="W49" s="23">
        <f t="shared" si="0"/>
        <v>0</v>
      </c>
    </row>
    <row r="50" spans="1:23" s="37" customFormat="1" ht="12">
      <c r="A50" s="102"/>
      <c r="B50" s="91"/>
      <c r="C50" s="39" t="s">
        <v>108</v>
      </c>
      <c r="D50" s="33" t="s">
        <v>91</v>
      </c>
      <c r="E50" s="11">
        <v>55</v>
      </c>
      <c r="F50" s="42">
        <v>0.01</v>
      </c>
      <c r="G50" s="42">
        <v>0.01</v>
      </c>
      <c r="H50" s="42">
        <v>0.01</v>
      </c>
      <c r="I50" s="42">
        <v>0.01</v>
      </c>
      <c r="J50" s="63"/>
      <c r="K50" s="63"/>
      <c r="L50" s="63"/>
      <c r="M50" s="63"/>
      <c r="N50" s="63"/>
      <c r="O50" s="63"/>
      <c r="P50" s="63"/>
      <c r="Q50" s="63"/>
      <c r="R50" s="63"/>
      <c r="S50" s="63"/>
      <c r="T50" s="63"/>
      <c r="U50" s="63"/>
      <c r="V50" s="110"/>
      <c r="W50" s="23">
        <f t="shared" si="0"/>
        <v>0</v>
      </c>
    </row>
    <row r="51" spans="1:23" s="37" customFormat="1" ht="12">
      <c r="A51" s="102"/>
      <c r="B51" s="91"/>
      <c r="C51" s="39" t="s">
        <v>104</v>
      </c>
      <c r="D51" s="33" t="s">
        <v>35</v>
      </c>
      <c r="E51" s="11">
        <v>304</v>
      </c>
      <c r="F51" s="11">
        <v>304</v>
      </c>
      <c r="G51" s="11">
        <v>304</v>
      </c>
      <c r="H51" s="11">
        <v>304</v>
      </c>
      <c r="I51" s="11">
        <v>304</v>
      </c>
      <c r="J51" s="63"/>
      <c r="K51" s="63"/>
      <c r="L51" s="63"/>
      <c r="M51" s="63"/>
      <c r="N51" s="63"/>
      <c r="O51" s="63"/>
      <c r="P51" s="63"/>
      <c r="Q51" s="63"/>
      <c r="R51" s="63"/>
      <c r="S51" s="63"/>
      <c r="T51" s="63"/>
      <c r="U51" s="63"/>
      <c r="V51" s="110"/>
      <c r="W51" s="23">
        <f t="shared" si="0"/>
        <v>0</v>
      </c>
    </row>
    <row r="52" spans="1:23" s="37" customFormat="1" ht="12">
      <c r="A52" s="102"/>
      <c r="B52" s="91"/>
      <c r="C52" s="39" t="s">
        <v>105</v>
      </c>
      <c r="D52" s="33" t="s">
        <v>36</v>
      </c>
      <c r="E52" s="11">
        <v>308</v>
      </c>
      <c r="F52" s="11">
        <v>308</v>
      </c>
      <c r="G52" s="11">
        <v>308</v>
      </c>
      <c r="H52" s="11">
        <v>308</v>
      </c>
      <c r="I52" s="11">
        <v>308</v>
      </c>
      <c r="J52" s="63"/>
      <c r="K52" s="63"/>
      <c r="L52" s="63"/>
      <c r="M52" s="63"/>
      <c r="N52" s="63"/>
      <c r="O52" s="63"/>
      <c r="P52" s="63"/>
      <c r="Q52" s="63"/>
      <c r="R52" s="63"/>
      <c r="S52" s="63"/>
      <c r="T52" s="63"/>
      <c r="U52" s="63"/>
      <c r="V52" s="110"/>
      <c r="W52" s="23">
        <f t="shared" si="0"/>
        <v>0</v>
      </c>
    </row>
    <row r="53" spans="1:23" s="37" customFormat="1" ht="12">
      <c r="A53" s="102"/>
      <c r="B53" s="91"/>
      <c r="C53" s="39" t="s">
        <v>106</v>
      </c>
      <c r="D53" s="33" t="s">
        <v>37</v>
      </c>
      <c r="E53" s="11" t="s">
        <v>122</v>
      </c>
      <c r="F53" s="56" t="s">
        <v>123</v>
      </c>
      <c r="G53" s="56" t="s">
        <v>123</v>
      </c>
      <c r="H53" s="56" t="s">
        <v>123</v>
      </c>
      <c r="I53" s="56" t="s">
        <v>123</v>
      </c>
      <c r="J53" s="63"/>
      <c r="K53" s="63"/>
      <c r="L53" s="63"/>
      <c r="M53" s="63"/>
      <c r="N53" s="63"/>
      <c r="O53" s="63"/>
      <c r="P53" s="63"/>
      <c r="Q53" s="63"/>
      <c r="R53" s="63"/>
      <c r="S53" s="63"/>
      <c r="T53" s="63"/>
      <c r="U53" s="63"/>
      <c r="V53" s="111"/>
      <c r="W53" s="23">
        <f t="shared" si="0"/>
        <v>0</v>
      </c>
    </row>
    <row r="54" spans="1:23" s="37" customFormat="1" ht="36">
      <c r="A54" s="102"/>
      <c r="B54" s="91" t="s">
        <v>55</v>
      </c>
      <c r="C54" s="46" t="s">
        <v>116</v>
      </c>
      <c r="D54" s="33" t="s">
        <v>38</v>
      </c>
      <c r="E54" s="11">
        <f>4270/4</f>
        <v>1067.5</v>
      </c>
      <c r="F54" s="10">
        <f>4270/4</f>
        <v>1067.5</v>
      </c>
      <c r="G54" s="10">
        <f>4270/4</f>
        <v>1067.5</v>
      </c>
      <c r="H54" s="10">
        <f>4270/4</f>
        <v>1067.5</v>
      </c>
      <c r="I54" s="10">
        <f>4270/4</f>
        <v>1067.5</v>
      </c>
      <c r="J54" s="5">
        <v>0</v>
      </c>
      <c r="K54" s="5">
        <v>0</v>
      </c>
      <c r="L54" s="5">
        <v>12500000</v>
      </c>
      <c r="M54" s="5">
        <v>0</v>
      </c>
      <c r="N54" s="5">
        <v>0</v>
      </c>
      <c r="O54" s="5">
        <f>+L54*1.05</f>
        <v>13125000</v>
      </c>
      <c r="P54" s="5">
        <v>0</v>
      </c>
      <c r="Q54" s="5">
        <v>0</v>
      </c>
      <c r="R54" s="5">
        <f>+O54*1.05</f>
        <v>13781250</v>
      </c>
      <c r="S54" s="5">
        <v>0</v>
      </c>
      <c r="T54" s="5">
        <v>0</v>
      </c>
      <c r="U54" s="5">
        <f>+R54*1.05</f>
        <v>14470312.5</v>
      </c>
      <c r="V54" s="6">
        <f aca="true" t="shared" si="1" ref="V54:V62">SUM(J54:U54)</f>
        <v>53876562.5</v>
      </c>
      <c r="W54" s="23">
        <f t="shared" si="0"/>
        <v>0.0081219982036791</v>
      </c>
    </row>
    <row r="55" spans="1:23" s="37" customFormat="1" ht="36">
      <c r="A55" s="102"/>
      <c r="B55" s="91"/>
      <c r="C55" s="39" t="s">
        <v>115</v>
      </c>
      <c r="D55" s="33" t="s">
        <v>109</v>
      </c>
      <c r="E55" s="11">
        <v>590</v>
      </c>
      <c r="F55" s="11">
        <v>600</v>
      </c>
      <c r="G55" s="11">
        <v>600</v>
      </c>
      <c r="H55" s="11">
        <v>600</v>
      </c>
      <c r="I55" s="11">
        <v>600</v>
      </c>
      <c r="J55" s="5">
        <v>10000000</v>
      </c>
      <c r="K55" s="5">
        <v>0</v>
      </c>
      <c r="L55" s="5">
        <v>25000000</v>
      </c>
      <c r="M55" s="5">
        <f>+J55*1.05</f>
        <v>10500000</v>
      </c>
      <c r="N55" s="5">
        <v>0</v>
      </c>
      <c r="O55" s="5">
        <f>+L55*1.05</f>
        <v>26250000</v>
      </c>
      <c r="P55" s="5">
        <f>+M55*1.05</f>
        <v>11025000</v>
      </c>
      <c r="Q55" s="5">
        <v>0</v>
      </c>
      <c r="R55" s="5">
        <f>+O55*1.05</f>
        <v>27562500</v>
      </c>
      <c r="S55" s="5">
        <f>+P55*1.05</f>
        <v>11576250</v>
      </c>
      <c r="T55" s="5">
        <v>0</v>
      </c>
      <c r="U55" s="5">
        <f>+R55*1.05</f>
        <v>28940625</v>
      </c>
      <c r="V55" s="6">
        <f t="shared" si="1"/>
        <v>150854375</v>
      </c>
      <c r="W55" s="23">
        <f t="shared" si="0"/>
        <v>0.022741594970301482</v>
      </c>
    </row>
    <row r="56" spans="1:23" s="37" customFormat="1" ht="48">
      <c r="A56" s="102"/>
      <c r="B56" s="91"/>
      <c r="C56" s="46" t="s">
        <v>117</v>
      </c>
      <c r="D56" s="33" t="s">
        <v>110</v>
      </c>
      <c r="E56" s="11">
        <v>676</v>
      </c>
      <c r="F56" s="11">
        <v>676</v>
      </c>
      <c r="G56" s="11">
        <v>676</v>
      </c>
      <c r="H56" s="11">
        <v>676</v>
      </c>
      <c r="I56" s="11">
        <v>676</v>
      </c>
      <c r="J56" s="5">
        <v>6000000</v>
      </c>
      <c r="K56" s="5">
        <v>0</v>
      </c>
      <c r="L56" s="5">
        <v>0</v>
      </c>
      <c r="M56" s="5">
        <f>+J56*1.05</f>
        <v>6300000</v>
      </c>
      <c r="N56" s="5">
        <v>0</v>
      </c>
      <c r="O56" s="5">
        <v>0</v>
      </c>
      <c r="P56" s="5">
        <f>+M56*1.05</f>
        <v>6615000</v>
      </c>
      <c r="Q56" s="5">
        <v>0</v>
      </c>
      <c r="R56" s="5">
        <v>0</v>
      </c>
      <c r="S56" s="5">
        <f>+P56*1.05</f>
        <v>6945750</v>
      </c>
      <c r="T56" s="5">
        <v>0</v>
      </c>
      <c r="U56" s="5">
        <v>0</v>
      </c>
      <c r="V56" s="6">
        <f t="shared" si="1"/>
        <v>25860750</v>
      </c>
      <c r="W56" s="23">
        <f t="shared" si="0"/>
        <v>0.003898559137765968</v>
      </c>
    </row>
    <row r="57" spans="1:23" s="37" customFormat="1" ht="36.75" thickBot="1">
      <c r="A57" s="103"/>
      <c r="B57" s="49" t="s">
        <v>56</v>
      </c>
      <c r="C57" s="38" t="s">
        <v>136</v>
      </c>
      <c r="D57" s="36" t="s">
        <v>39</v>
      </c>
      <c r="E57" s="24">
        <v>231</v>
      </c>
      <c r="F57" s="24">
        <v>1000</v>
      </c>
      <c r="G57" s="24">
        <v>1000</v>
      </c>
      <c r="H57" s="24">
        <v>1000</v>
      </c>
      <c r="I57" s="24">
        <v>1000</v>
      </c>
      <c r="J57" s="25">
        <v>0</v>
      </c>
      <c r="K57" s="25">
        <v>0</v>
      </c>
      <c r="L57" s="25">
        <v>5000000</v>
      </c>
      <c r="M57" s="25">
        <v>0</v>
      </c>
      <c r="N57" s="25">
        <v>0</v>
      </c>
      <c r="O57" s="25">
        <f>+L57*1.05</f>
        <v>5250000</v>
      </c>
      <c r="P57" s="25">
        <v>0</v>
      </c>
      <c r="Q57" s="25">
        <v>0</v>
      </c>
      <c r="R57" s="25">
        <f>+O57*1.05</f>
        <v>5512500</v>
      </c>
      <c r="S57" s="25">
        <v>0</v>
      </c>
      <c r="T57" s="25">
        <v>0</v>
      </c>
      <c r="U57" s="25">
        <f>+R57*1.05</f>
        <v>5788125</v>
      </c>
      <c r="V57" s="26">
        <f t="shared" si="1"/>
        <v>21550625</v>
      </c>
      <c r="W57" s="27">
        <f t="shared" si="0"/>
        <v>0.0032487992814716404</v>
      </c>
    </row>
    <row r="58" spans="1:23" s="37" customFormat="1" ht="15" customHeight="1">
      <c r="A58" s="101" t="s">
        <v>64</v>
      </c>
      <c r="B58" s="104" t="s">
        <v>57</v>
      </c>
      <c r="C58" s="45" t="s">
        <v>111</v>
      </c>
      <c r="D58" s="35" t="s">
        <v>94</v>
      </c>
      <c r="E58" s="19">
        <v>5</v>
      </c>
      <c r="F58" s="19">
        <v>5</v>
      </c>
      <c r="G58" s="19">
        <v>5</v>
      </c>
      <c r="H58" s="19">
        <v>5</v>
      </c>
      <c r="I58" s="19">
        <v>5</v>
      </c>
      <c r="J58" s="20">
        <v>0</v>
      </c>
      <c r="K58" s="20">
        <v>0</v>
      </c>
      <c r="L58" s="20">
        <v>0</v>
      </c>
      <c r="M58" s="20">
        <v>0</v>
      </c>
      <c r="N58" s="20">
        <v>0</v>
      </c>
      <c r="O58" s="20">
        <v>0</v>
      </c>
      <c r="P58" s="20">
        <v>0</v>
      </c>
      <c r="Q58" s="20">
        <v>0</v>
      </c>
      <c r="R58" s="20">
        <v>0</v>
      </c>
      <c r="S58" s="20">
        <v>0</v>
      </c>
      <c r="T58" s="20">
        <v>0</v>
      </c>
      <c r="U58" s="20">
        <v>0</v>
      </c>
      <c r="V58" s="21">
        <f t="shared" si="1"/>
        <v>0</v>
      </c>
      <c r="W58" s="22">
        <f t="shared" si="0"/>
        <v>0</v>
      </c>
    </row>
    <row r="59" spans="1:23" s="37" customFormat="1" ht="36">
      <c r="A59" s="102"/>
      <c r="B59" s="105"/>
      <c r="C59" s="43" t="s">
        <v>112</v>
      </c>
      <c r="D59" s="33" t="s">
        <v>95</v>
      </c>
      <c r="E59" s="11">
        <v>4</v>
      </c>
      <c r="F59" s="11">
        <v>4</v>
      </c>
      <c r="G59" s="11">
        <v>4</v>
      </c>
      <c r="H59" s="11">
        <v>4</v>
      </c>
      <c r="I59" s="11">
        <v>4</v>
      </c>
      <c r="J59" s="5">
        <v>0</v>
      </c>
      <c r="K59" s="5">
        <v>0</v>
      </c>
      <c r="L59" s="5">
        <v>0</v>
      </c>
      <c r="M59" s="5">
        <v>0</v>
      </c>
      <c r="N59" s="5">
        <v>0</v>
      </c>
      <c r="O59" s="5">
        <v>0</v>
      </c>
      <c r="P59" s="5">
        <v>0</v>
      </c>
      <c r="Q59" s="5">
        <v>0</v>
      </c>
      <c r="R59" s="5">
        <v>0</v>
      </c>
      <c r="S59" s="5">
        <v>0</v>
      </c>
      <c r="T59" s="5">
        <v>0</v>
      </c>
      <c r="U59" s="5">
        <v>0</v>
      </c>
      <c r="V59" s="6">
        <f t="shared" si="1"/>
        <v>0</v>
      </c>
      <c r="W59" s="23">
        <f t="shared" si="0"/>
        <v>0</v>
      </c>
    </row>
    <row r="60" spans="1:23" s="37" customFormat="1" ht="12">
      <c r="A60" s="102"/>
      <c r="B60" s="105"/>
      <c r="C60" s="39" t="s">
        <v>137</v>
      </c>
      <c r="D60" s="33" t="s">
        <v>92</v>
      </c>
      <c r="E60" s="11">
        <v>16</v>
      </c>
      <c r="F60" s="11">
        <v>16</v>
      </c>
      <c r="G60" s="11">
        <v>16</v>
      </c>
      <c r="H60" s="11">
        <v>16</v>
      </c>
      <c r="I60" s="11">
        <v>16</v>
      </c>
      <c r="J60" s="5">
        <v>0</v>
      </c>
      <c r="K60" s="5">
        <v>0</v>
      </c>
      <c r="L60" s="5">
        <v>10000000</v>
      </c>
      <c r="M60" s="5">
        <v>0</v>
      </c>
      <c r="N60" s="5">
        <v>0</v>
      </c>
      <c r="O60" s="5">
        <f>+L60*1.05</f>
        <v>10500000</v>
      </c>
      <c r="P60" s="5">
        <v>0</v>
      </c>
      <c r="Q60" s="5">
        <v>0</v>
      </c>
      <c r="R60" s="5">
        <f>+O60*1.05</f>
        <v>11025000</v>
      </c>
      <c r="S60" s="5">
        <v>0</v>
      </c>
      <c r="T60" s="5">
        <v>0</v>
      </c>
      <c r="U60" s="5">
        <f>+R60*1.05</f>
        <v>11576250</v>
      </c>
      <c r="V60" s="6">
        <f t="shared" si="1"/>
        <v>43101250</v>
      </c>
      <c r="W60" s="23">
        <f t="shared" si="0"/>
        <v>0.006497598562943281</v>
      </c>
    </row>
    <row r="61" spans="1:23" s="37" customFormat="1" ht="24.75" thickBot="1">
      <c r="A61" s="103"/>
      <c r="B61" s="38" t="s">
        <v>58</v>
      </c>
      <c r="C61" s="38" t="s">
        <v>113</v>
      </c>
      <c r="D61" s="36" t="s">
        <v>93</v>
      </c>
      <c r="E61" s="24">
        <v>225</v>
      </c>
      <c r="F61" s="24">
        <v>225</v>
      </c>
      <c r="G61" s="24">
        <v>225</v>
      </c>
      <c r="H61" s="24">
        <v>225</v>
      </c>
      <c r="I61" s="24">
        <v>225</v>
      </c>
      <c r="J61" s="25">
        <v>0</v>
      </c>
      <c r="K61" s="25">
        <v>0</v>
      </c>
      <c r="L61" s="25">
        <v>0</v>
      </c>
      <c r="M61" s="25">
        <v>0</v>
      </c>
      <c r="N61" s="25">
        <v>0</v>
      </c>
      <c r="O61" s="25">
        <v>0</v>
      </c>
      <c r="P61" s="25">
        <v>0</v>
      </c>
      <c r="Q61" s="25">
        <v>0</v>
      </c>
      <c r="R61" s="25">
        <v>0</v>
      </c>
      <c r="S61" s="25">
        <v>0</v>
      </c>
      <c r="T61" s="25">
        <v>0</v>
      </c>
      <c r="U61" s="25">
        <v>0</v>
      </c>
      <c r="V61" s="26">
        <f t="shared" si="1"/>
        <v>0</v>
      </c>
      <c r="W61" s="27">
        <f t="shared" si="0"/>
        <v>0</v>
      </c>
    </row>
    <row r="62" spans="1:23" s="37" customFormat="1" ht="24">
      <c r="A62" s="101" t="s">
        <v>65</v>
      </c>
      <c r="B62" s="104" t="s">
        <v>59</v>
      </c>
      <c r="C62" s="50" t="s">
        <v>138</v>
      </c>
      <c r="D62" s="31" t="s">
        <v>40</v>
      </c>
      <c r="E62" s="19">
        <v>8</v>
      </c>
      <c r="F62" s="19">
        <v>8</v>
      </c>
      <c r="G62" s="19">
        <v>8</v>
      </c>
      <c r="H62" s="19">
        <v>8</v>
      </c>
      <c r="I62" s="19">
        <v>8</v>
      </c>
      <c r="J62" s="64">
        <v>30000000</v>
      </c>
      <c r="K62" s="64">
        <v>0</v>
      </c>
      <c r="L62" s="64">
        <f>3000000</f>
        <v>3000000</v>
      </c>
      <c r="M62" s="64">
        <f>+J62*1.05</f>
        <v>31500000</v>
      </c>
      <c r="N62" s="64">
        <v>0</v>
      </c>
      <c r="O62" s="64">
        <f>+L62*1.05</f>
        <v>3150000</v>
      </c>
      <c r="P62" s="64">
        <f>+M62*1.05</f>
        <v>33075000</v>
      </c>
      <c r="Q62" s="64">
        <v>0</v>
      </c>
      <c r="R62" s="64">
        <f>+O62*1.05</f>
        <v>3307500</v>
      </c>
      <c r="S62" s="64">
        <f>+P62*1.05</f>
        <v>34728750</v>
      </c>
      <c r="T62" s="64">
        <v>0</v>
      </c>
      <c r="U62" s="64">
        <f>+R62*1.05</f>
        <v>3472875</v>
      </c>
      <c r="V62" s="112">
        <f t="shared" si="1"/>
        <v>142234125</v>
      </c>
      <c r="W62" s="22">
        <f t="shared" si="0"/>
        <v>0.021442075257712825</v>
      </c>
    </row>
    <row r="63" spans="1:23" s="37" customFormat="1" ht="24">
      <c r="A63" s="102"/>
      <c r="B63" s="105"/>
      <c r="C63" s="43" t="s">
        <v>138</v>
      </c>
      <c r="D63" s="33" t="s">
        <v>41</v>
      </c>
      <c r="E63" s="11">
        <v>0</v>
      </c>
      <c r="F63" s="11">
        <v>0</v>
      </c>
      <c r="G63" s="11">
        <v>0</v>
      </c>
      <c r="H63" s="11">
        <v>0</v>
      </c>
      <c r="I63" s="11">
        <v>0</v>
      </c>
      <c r="J63" s="63"/>
      <c r="K63" s="63"/>
      <c r="L63" s="63"/>
      <c r="M63" s="63"/>
      <c r="N63" s="63"/>
      <c r="O63" s="63"/>
      <c r="P63" s="63"/>
      <c r="Q63" s="63"/>
      <c r="R63" s="63"/>
      <c r="S63" s="63"/>
      <c r="T63" s="63"/>
      <c r="U63" s="63"/>
      <c r="V63" s="110"/>
      <c r="W63" s="23">
        <f t="shared" si="0"/>
        <v>0</v>
      </c>
    </row>
    <row r="64" spans="1:23" s="37" customFormat="1" ht="24">
      <c r="A64" s="102"/>
      <c r="B64" s="105"/>
      <c r="C64" s="43" t="s">
        <v>138</v>
      </c>
      <c r="D64" s="33" t="s">
        <v>118</v>
      </c>
      <c r="E64" s="11">
        <v>0</v>
      </c>
      <c r="F64" s="11">
        <v>0</v>
      </c>
      <c r="G64" s="11">
        <v>0</v>
      </c>
      <c r="H64" s="11">
        <v>0</v>
      </c>
      <c r="I64" s="11">
        <v>0</v>
      </c>
      <c r="J64" s="63"/>
      <c r="K64" s="63"/>
      <c r="L64" s="63"/>
      <c r="M64" s="63"/>
      <c r="N64" s="63"/>
      <c r="O64" s="63"/>
      <c r="P64" s="63"/>
      <c r="Q64" s="63"/>
      <c r="R64" s="63"/>
      <c r="S64" s="63"/>
      <c r="T64" s="63"/>
      <c r="U64" s="63"/>
      <c r="V64" s="110"/>
      <c r="W64" s="23">
        <f t="shared" si="0"/>
        <v>0</v>
      </c>
    </row>
    <row r="65" spans="1:23" s="37" customFormat="1" ht="24">
      <c r="A65" s="102"/>
      <c r="B65" s="105"/>
      <c r="C65" s="43" t="s">
        <v>138</v>
      </c>
      <c r="D65" s="33" t="s">
        <v>42</v>
      </c>
      <c r="E65" s="11">
        <v>8</v>
      </c>
      <c r="F65" s="11">
        <v>8</v>
      </c>
      <c r="G65" s="11">
        <v>8</v>
      </c>
      <c r="H65" s="11">
        <v>8</v>
      </c>
      <c r="I65" s="11">
        <v>8</v>
      </c>
      <c r="J65" s="63"/>
      <c r="K65" s="63"/>
      <c r="L65" s="63"/>
      <c r="M65" s="63"/>
      <c r="N65" s="63"/>
      <c r="O65" s="63"/>
      <c r="P65" s="63"/>
      <c r="Q65" s="63"/>
      <c r="R65" s="63"/>
      <c r="S65" s="63"/>
      <c r="T65" s="63"/>
      <c r="U65" s="63"/>
      <c r="V65" s="110"/>
      <c r="W65" s="23">
        <f t="shared" si="0"/>
        <v>0</v>
      </c>
    </row>
    <row r="66" spans="1:23" s="37" customFormat="1" ht="24">
      <c r="A66" s="102"/>
      <c r="B66" s="105"/>
      <c r="C66" s="43" t="s">
        <v>138</v>
      </c>
      <c r="D66" s="33" t="s">
        <v>119</v>
      </c>
      <c r="E66" s="11">
        <v>0</v>
      </c>
      <c r="F66" s="11">
        <v>0</v>
      </c>
      <c r="G66" s="11">
        <v>0</v>
      </c>
      <c r="H66" s="11">
        <v>0</v>
      </c>
      <c r="I66" s="11">
        <v>0</v>
      </c>
      <c r="J66" s="63"/>
      <c r="K66" s="63"/>
      <c r="L66" s="63"/>
      <c r="M66" s="63"/>
      <c r="N66" s="63"/>
      <c r="O66" s="63"/>
      <c r="P66" s="63"/>
      <c r="Q66" s="63"/>
      <c r="R66" s="63"/>
      <c r="S66" s="63"/>
      <c r="T66" s="63"/>
      <c r="U66" s="63"/>
      <c r="V66" s="111"/>
      <c r="W66" s="23">
        <f t="shared" si="0"/>
        <v>0</v>
      </c>
    </row>
    <row r="67" spans="1:23" s="37" customFormat="1" ht="12">
      <c r="A67" s="102"/>
      <c r="B67" s="105"/>
      <c r="C67" s="43" t="s">
        <v>138</v>
      </c>
      <c r="D67" s="33" t="s">
        <v>114</v>
      </c>
      <c r="E67" s="11">
        <f>6+17</f>
        <v>23</v>
      </c>
      <c r="F67" s="11">
        <f>6+17</f>
        <v>23</v>
      </c>
      <c r="G67" s="11">
        <f>6+17</f>
        <v>23</v>
      </c>
      <c r="H67" s="11">
        <f>6+17</f>
        <v>23</v>
      </c>
      <c r="I67" s="11">
        <f>6+17</f>
        <v>23</v>
      </c>
      <c r="J67" s="5">
        <v>10000000</v>
      </c>
      <c r="K67" s="5">
        <v>0</v>
      </c>
      <c r="L67" s="5">
        <v>0</v>
      </c>
      <c r="M67" s="5">
        <f>+J67*1.05</f>
        <v>10500000</v>
      </c>
      <c r="N67" s="5">
        <v>0</v>
      </c>
      <c r="O67" s="5">
        <v>0</v>
      </c>
      <c r="P67" s="5">
        <f>+M67*1.05</f>
        <v>11025000</v>
      </c>
      <c r="Q67" s="5">
        <v>0</v>
      </c>
      <c r="R67" s="5">
        <v>0</v>
      </c>
      <c r="S67" s="5">
        <f>+P67*1.05</f>
        <v>11576250</v>
      </c>
      <c r="T67" s="5">
        <v>0</v>
      </c>
      <c r="U67" s="5">
        <v>0</v>
      </c>
      <c r="V67" s="6">
        <f>SUM(J67:U67)</f>
        <v>43101250</v>
      </c>
      <c r="W67" s="23">
        <f t="shared" si="0"/>
        <v>0.006497598562943281</v>
      </c>
    </row>
    <row r="68" spans="1:23" s="37" customFormat="1" ht="36">
      <c r="A68" s="102"/>
      <c r="B68" s="105" t="s">
        <v>60</v>
      </c>
      <c r="C68" s="48" t="s">
        <v>141</v>
      </c>
      <c r="D68" s="32" t="s">
        <v>43</v>
      </c>
      <c r="E68" s="11">
        <v>29</v>
      </c>
      <c r="F68" s="42">
        <v>0.03</v>
      </c>
      <c r="G68" s="42">
        <v>0.03</v>
      </c>
      <c r="H68" s="42">
        <v>0.03</v>
      </c>
      <c r="I68" s="42">
        <v>0.03</v>
      </c>
      <c r="J68" s="63">
        <v>0</v>
      </c>
      <c r="K68" s="63">
        <v>0</v>
      </c>
      <c r="L68" s="63">
        <v>2000000</v>
      </c>
      <c r="M68" s="63">
        <v>0</v>
      </c>
      <c r="N68" s="63">
        <v>0</v>
      </c>
      <c r="O68" s="63">
        <f>+L68*1.05</f>
        <v>2100000</v>
      </c>
      <c r="P68" s="63">
        <v>0</v>
      </c>
      <c r="Q68" s="63">
        <v>0</v>
      </c>
      <c r="R68" s="63">
        <f>+O68*1.05</f>
        <v>2205000</v>
      </c>
      <c r="S68" s="63">
        <v>0</v>
      </c>
      <c r="T68" s="63">
        <v>0</v>
      </c>
      <c r="U68" s="63">
        <f>+R68*1.05</f>
        <v>2315250</v>
      </c>
      <c r="V68" s="109">
        <f>SUM(J68:U68)</f>
        <v>8620250</v>
      </c>
      <c r="W68" s="23">
        <f t="shared" si="0"/>
        <v>0.0012995197125886561</v>
      </c>
    </row>
    <row r="69" spans="1:23" s="37" customFormat="1" ht="36">
      <c r="A69" s="102"/>
      <c r="B69" s="105"/>
      <c r="C69" s="48" t="s">
        <v>140</v>
      </c>
      <c r="D69" s="33" t="s">
        <v>44</v>
      </c>
      <c r="E69" s="11">
        <v>37</v>
      </c>
      <c r="F69" s="42">
        <v>0.03</v>
      </c>
      <c r="G69" s="42">
        <v>0.03</v>
      </c>
      <c r="H69" s="42">
        <v>0.03</v>
      </c>
      <c r="I69" s="42">
        <v>0.03</v>
      </c>
      <c r="J69" s="63"/>
      <c r="K69" s="63"/>
      <c r="L69" s="63"/>
      <c r="M69" s="63"/>
      <c r="N69" s="63"/>
      <c r="O69" s="63"/>
      <c r="P69" s="63"/>
      <c r="Q69" s="63"/>
      <c r="R69" s="63"/>
      <c r="S69" s="63"/>
      <c r="T69" s="63"/>
      <c r="U69" s="63"/>
      <c r="V69" s="111"/>
      <c r="W69" s="23">
        <f t="shared" si="0"/>
        <v>0</v>
      </c>
    </row>
    <row r="70" spans="1:23" s="37" customFormat="1" ht="24">
      <c r="A70" s="102"/>
      <c r="B70" s="105"/>
      <c r="C70" s="43" t="s">
        <v>138</v>
      </c>
      <c r="D70" s="33" t="s">
        <v>45</v>
      </c>
      <c r="E70" s="11" t="s">
        <v>121</v>
      </c>
      <c r="F70" s="11"/>
      <c r="G70" s="11"/>
      <c r="H70" s="11"/>
      <c r="I70" s="11"/>
      <c r="J70" s="5">
        <v>0</v>
      </c>
      <c r="K70" s="5">
        <v>0</v>
      </c>
      <c r="L70" s="5">
        <f>13333333+3000000</f>
        <v>16333333</v>
      </c>
      <c r="M70" s="5">
        <v>0</v>
      </c>
      <c r="N70" s="5">
        <v>0</v>
      </c>
      <c r="O70" s="5">
        <f>+L70*1.05</f>
        <v>17149999.650000002</v>
      </c>
      <c r="P70" s="5">
        <v>0</v>
      </c>
      <c r="Q70" s="5">
        <v>0</v>
      </c>
      <c r="R70" s="5">
        <f>+O70*1.05</f>
        <v>18007499.632500004</v>
      </c>
      <c r="S70" s="5">
        <v>0</v>
      </c>
      <c r="T70" s="5">
        <v>0</v>
      </c>
      <c r="U70" s="5">
        <f>+R70*1.05</f>
        <v>18907874.614125006</v>
      </c>
      <c r="V70" s="6">
        <f>SUM(J70:U70)</f>
        <v>70398706.89662501</v>
      </c>
      <c r="W70" s="23">
        <f t="shared" si="0"/>
        <v>0.010612744102887407</v>
      </c>
    </row>
    <row r="71" spans="1:23" s="37" customFormat="1" ht="24">
      <c r="A71" s="102"/>
      <c r="B71" s="105" t="s">
        <v>61</v>
      </c>
      <c r="C71" s="43" t="s">
        <v>138</v>
      </c>
      <c r="D71" s="33" t="s">
        <v>46</v>
      </c>
      <c r="E71" s="11">
        <v>9</v>
      </c>
      <c r="F71" s="11">
        <v>9</v>
      </c>
      <c r="G71" s="11">
        <v>9</v>
      </c>
      <c r="H71" s="11">
        <v>9</v>
      </c>
      <c r="I71" s="11">
        <v>9</v>
      </c>
      <c r="J71" s="63">
        <f>30000000+10000000</f>
        <v>40000000</v>
      </c>
      <c r="K71" s="63">
        <v>0</v>
      </c>
      <c r="L71" s="63">
        <v>0</v>
      </c>
      <c r="M71" s="63">
        <f>+J71*1.05</f>
        <v>42000000</v>
      </c>
      <c r="N71" s="63">
        <v>0</v>
      </c>
      <c r="O71" s="63">
        <v>0</v>
      </c>
      <c r="P71" s="63">
        <f>+M71*1.05</f>
        <v>44100000</v>
      </c>
      <c r="Q71" s="63">
        <v>0</v>
      </c>
      <c r="R71" s="63">
        <v>0</v>
      </c>
      <c r="S71" s="63">
        <f>+P71*1.05</f>
        <v>46305000</v>
      </c>
      <c r="T71" s="63">
        <v>0</v>
      </c>
      <c r="U71" s="63">
        <v>0</v>
      </c>
      <c r="V71" s="109">
        <f>SUM(J71:U71)</f>
        <v>172405000</v>
      </c>
      <c r="W71" s="23">
        <f t="shared" si="0"/>
        <v>0.025990394251773123</v>
      </c>
    </row>
    <row r="72" spans="1:23" s="37" customFormat="1" ht="24">
      <c r="A72" s="102"/>
      <c r="B72" s="105"/>
      <c r="C72" s="43" t="s">
        <v>139</v>
      </c>
      <c r="D72" s="33" t="s">
        <v>47</v>
      </c>
      <c r="E72" s="11">
        <v>0</v>
      </c>
      <c r="F72" s="11">
        <v>0</v>
      </c>
      <c r="G72" s="11">
        <v>0</v>
      </c>
      <c r="H72" s="11">
        <v>0</v>
      </c>
      <c r="I72" s="11">
        <v>0</v>
      </c>
      <c r="J72" s="63"/>
      <c r="K72" s="63"/>
      <c r="L72" s="63"/>
      <c r="M72" s="63"/>
      <c r="N72" s="63"/>
      <c r="O72" s="63"/>
      <c r="P72" s="63"/>
      <c r="Q72" s="63"/>
      <c r="R72" s="63"/>
      <c r="S72" s="63"/>
      <c r="T72" s="63"/>
      <c r="U72" s="63"/>
      <c r="V72" s="110"/>
      <c r="W72" s="23">
        <f t="shared" si="0"/>
        <v>0</v>
      </c>
    </row>
    <row r="73" spans="1:23" s="37" customFormat="1" ht="24.75" thickBot="1">
      <c r="A73" s="103"/>
      <c r="B73" s="107"/>
      <c r="C73" s="38" t="s">
        <v>138</v>
      </c>
      <c r="D73" s="36" t="s">
        <v>48</v>
      </c>
      <c r="E73" s="24">
        <v>0</v>
      </c>
      <c r="F73" s="24">
        <v>0</v>
      </c>
      <c r="G73" s="24">
        <v>0</v>
      </c>
      <c r="H73" s="24">
        <v>0</v>
      </c>
      <c r="I73" s="24">
        <v>0</v>
      </c>
      <c r="J73" s="60"/>
      <c r="K73" s="60"/>
      <c r="L73" s="60"/>
      <c r="M73" s="60"/>
      <c r="N73" s="60"/>
      <c r="O73" s="60"/>
      <c r="P73" s="60"/>
      <c r="Q73" s="60"/>
      <c r="R73" s="60"/>
      <c r="S73" s="60"/>
      <c r="T73" s="60"/>
      <c r="U73" s="60"/>
      <c r="V73" s="110"/>
      <c r="W73" s="30">
        <f t="shared" si="0"/>
        <v>0</v>
      </c>
    </row>
    <row r="74" spans="1:23" s="3" customFormat="1" ht="30" customHeight="1" thickBot="1">
      <c r="A74" s="81" t="s">
        <v>10</v>
      </c>
      <c r="B74" s="82"/>
      <c r="C74" s="82"/>
      <c r="D74" s="82"/>
      <c r="E74" s="82"/>
      <c r="F74" s="82"/>
      <c r="G74" s="82"/>
      <c r="H74" s="82"/>
      <c r="I74" s="82"/>
      <c r="J74" s="53">
        <f aca="true" t="shared" si="2" ref="J74:V74">SUM(J10:J73)</f>
        <v>132250000</v>
      </c>
      <c r="K74" s="54">
        <f t="shared" si="2"/>
        <v>0</v>
      </c>
      <c r="L74" s="54">
        <f t="shared" si="2"/>
        <v>1406780136</v>
      </c>
      <c r="M74" s="54">
        <f t="shared" si="2"/>
        <v>138862500</v>
      </c>
      <c r="N74" s="54">
        <f t="shared" si="2"/>
        <v>0</v>
      </c>
      <c r="O74" s="54">
        <f t="shared" si="2"/>
        <v>1477119142.8000002</v>
      </c>
      <c r="P74" s="54">
        <f t="shared" si="2"/>
        <v>145805625</v>
      </c>
      <c r="Q74" s="54">
        <f t="shared" si="2"/>
        <v>0</v>
      </c>
      <c r="R74" s="54">
        <f t="shared" si="2"/>
        <v>1550975099.94</v>
      </c>
      <c r="S74" s="54">
        <f t="shared" si="2"/>
        <v>153095906.25</v>
      </c>
      <c r="T74" s="54">
        <f t="shared" si="2"/>
        <v>0</v>
      </c>
      <c r="U74" s="54">
        <f t="shared" si="2"/>
        <v>1628523854.9370003</v>
      </c>
      <c r="V74" s="54">
        <f t="shared" si="2"/>
        <v>6633412264.926999</v>
      </c>
      <c r="W74" s="55">
        <f>+V74/$V$74</f>
        <v>1</v>
      </c>
    </row>
    <row r="78" ht="12.75">
      <c r="P78" s="12"/>
    </row>
    <row r="79" spans="4:7" ht="12.75">
      <c r="D79" s="52">
        <f>+J74+L74</f>
        <v>1539030136</v>
      </c>
      <c r="G79" s="52"/>
    </row>
    <row r="80" spans="4:13" ht="12.75">
      <c r="D80" s="52">
        <f>+D79*1.05</f>
        <v>1615981642.8</v>
      </c>
      <c r="M80" s="108"/>
    </row>
    <row r="81" spans="4:13" ht="12.75">
      <c r="D81" s="52">
        <f>+D80*1.05</f>
        <v>1696780724.94</v>
      </c>
      <c r="M81" s="108"/>
    </row>
    <row r="82" spans="4:13" ht="12.75">
      <c r="D82" s="52">
        <f>+D81*1.05</f>
        <v>1781619761.187</v>
      </c>
      <c r="M82" s="108"/>
    </row>
    <row r="83" ht="12.75">
      <c r="D83" s="47"/>
    </row>
    <row r="88" ht="12.75">
      <c r="F88" s="18"/>
    </row>
  </sheetData>
  <sheetProtection/>
  <mergeCells count="179">
    <mergeCell ref="V11:V13"/>
    <mergeCell ref="V15:V19"/>
    <mergeCell ref="V20:V27"/>
    <mergeCell ref="V28:V29"/>
    <mergeCell ref="V31:V32"/>
    <mergeCell ref="V33:V36"/>
    <mergeCell ref="U68:U69"/>
    <mergeCell ref="M71:M73"/>
    <mergeCell ref="N71:N73"/>
    <mergeCell ref="O71:O73"/>
    <mergeCell ref="P71:P73"/>
    <mergeCell ref="Q71:Q73"/>
    <mergeCell ref="R71:R73"/>
    <mergeCell ref="S71:S73"/>
    <mergeCell ref="T71:T73"/>
    <mergeCell ref="U71:U73"/>
    <mergeCell ref="V68:V69"/>
    <mergeCell ref="V71:V73"/>
    <mergeCell ref="M68:M69"/>
    <mergeCell ref="N68:N69"/>
    <mergeCell ref="O68:O69"/>
    <mergeCell ref="P68:P69"/>
    <mergeCell ref="Q68:Q69"/>
    <mergeCell ref="R68:R69"/>
    <mergeCell ref="S68:S69"/>
    <mergeCell ref="T68:T69"/>
    <mergeCell ref="R62:R66"/>
    <mergeCell ref="S62:S66"/>
    <mergeCell ref="T62:T66"/>
    <mergeCell ref="U62:U66"/>
    <mergeCell ref="V37:V39"/>
    <mergeCell ref="V43:V53"/>
    <mergeCell ref="V62:V66"/>
    <mergeCell ref="S43:S53"/>
    <mergeCell ref="T43:T53"/>
    <mergeCell ref="U43:U53"/>
    <mergeCell ref="Q62:Q66"/>
    <mergeCell ref="M43:M53"/>
    <mergeCell ref="N43:N53"/>
    <mergeCell ref="O43:O53"/>
    <mergeCell ref="P43:P53"/>
    <mergeCell ref="Q43:Q53"/>
    <mergeCell ref="R43:R53"/>
    <mergeCell ref="R37:R39"/>
    <mergeCell ref="S37:S39"/>
    <mergeCell ref="T37:T39"/>
    <mergeCell ref="U37:U39"/>
    <mergeCell ref="M80:M82"/>
    <mergeCell ref="M62:M66"/>
    <mergeCell ref="N62:N66"/>
    <mergeCell ref="O62:O66"/>
    <mergeCell ref="P62:P66"/>
    <mergeCell ref="T33:T36"/>
    <mergeCell ref="U33:U36"/>
    <mergeCell ref="M37:M39"/>
    <mergeCell ref="N37:N39"/>
    <mergeCell ref="O37:O39"/>
    <mergeCell ref="P37:P39"/>
    <mergeCell ref="Q37:Q39"/>
    <mergeCell ref="M33:M36"/>
    <mergeCell ref="N33:N36"/>
    <mergeCell ref="O33:O36"/>
    <mergeCell ref="P33:P36"/>
    <mergeCell ref="Q33:Q36"/>
    <mergeCell ref="R33:R36"/>
    <mergeCell ref="R31:R32"/>
    <mergeCell ref="S31:S32"/>
    <mergeCell ref="S33:S36"/>
    <mergeCell ref="T31:T32"/>
    <mergeCell ref="U31:U32"/>
    <mergeCell ref="S28:S29"/>
    <mergeCell ref="T28:T29"/>
    <mergeCell ref="U28:U29"/>
    <mergeCell ref="M31:M32"/>
    <mergeCell ref="N31:N32"/>
    <mergeCell ref="O31:O32"/>
    <mergeCell ref="P31:P32"/>
    <mergeCell ref="Q31:Q32"/>
    <mergeCell ref="M28:M29"/>
    <mergeCell ref="N28:N29"/>
    <mergeCell ref="O28:O29"/>
    <mergeCell ref="P28:P29"/>
    <mergeCell ref="Q28:Q29"/>
    <mergeCell ref="R28:R29"/>
    <mergeCell ref="R20:R27"/>
    <mergeCell ref="S20:S27"/>
    <mergeCell ref="T20:T27"/>
    <mergeCell ref="U20:U27"/>
    <mergeCell ref="S15:S19"/>
    <mergeCell ref="T15:T19"/>
    <mergeCell ref="U15:U19"/>
    <mergeCell ref="M20:M27"/>
    <mergeCell ref="N20:N27"/>
    <mergeCell ref="O20:O27"/>
    <mergeCell ref="P20:P27"/>
    <mergeCell ref="Q20:Q27"/>
    <mergeCell ref="T11:T13"/>
    <mergeCell ref="O11:O13"/>
    <mergeCell ref="N11:N13"/>
    <mergeCell ref="Q11:Q13"/>
    <mergeCell ref="R11:R13"/>
    <mergeCell ref="U11:U13"/>
    <mergeCell ref="M15:M19"/>
    <mergeCell ref="N15:N19"/>
    <mergeCell ref="O15:O19"/>
    <mergeCell ref="P15:P19"/>
    <mergeCell ref="Q15:Q19"/>
    <mergeCell ref="R15:R19"/>
    <mergeCell ref="M11:M13"/>
    <mergeCell ref="P11:P13"/>
    <mergeCell ref="S11:S13"/>
    <mergeCell ref="L71:L73"/>
    <mergeCell ref="L62:L66"/>
    <mergeCell ref="J62:J66"/>
    <mergeCell ref="K62:K66"/>
    <mergeCell ref="B68:B70"/>
    <mergeCell ref="B71:B73"/>
    <mergeCell ref="J71:J73"/>
    <mergeCell ref="K71:K73"/>
    <mergeCell ref="B58:B60"/>
    <mergeCell ref="B62:B67"/>
    <mergeCell ref="B20:B39"/>
    <mergeCell ref="B40:B42"/>
    <mergeCell ref="B43:B53"/>
    <mergeCell ref="C31:C32"/>
    <mergeCell ref="L33:L36"/>
    <mergeCell ref="J33:J36"/>
    <mergeCell ref="K33:K36"/>
    <mergeCell ref="L68:L69"/>
    <mergeCell ref="A10:A42"/>
    <mergeCell ref="A43:A57"/>
    <mergeCell ref="A58:A61"/>
    <mergeCell ref="A62:A73"/>
    <mergeCell ref="B54:B56"/>
    <mergeCell ref="K28:K29"/>
    <mergeCell ref="A7:W7"/>
    <mergeCell ref="P8:R8"/>
    <mergeCell ref="J8:L8"/>
    <mergeCell ref="M8:O8"/>
    <mergeCell ref="V8:V9"/>
    <mergeCell ref="W8:W9"/>
    <mergeCell ref="S8:U8"/>
    <mergeCell ref="J15:J19"/>
    <mergeCell ref="K15:K19"/>
    <mergeCell ref="L15:L19"/>
    <mergeCell ref="A74:I74"/>
    <mergeCell ref="A8:A9"/>
    <mergeCell ref="B8:B9"/>
    <mergeCell ref="C8:C9"/>
    <mergeCell ref="D8:I8"/>
    <mergeCell ref="B10:B14"/>
    <mergeCell ref="B15:B19"/>
    <mergeCell ref="J11:J13"/>
    <mergeCell ref="K11:K13"/>
    <mergeCell ref="A1:W1"/>
    <mergeCell ref="A2:W2"/>
    <mergeCell ref="A3:W3"/>
    <mergeCell ref="A4:W4"/>
    <mergeCell ref="A5:W5"/>
    <mergeCell ref="A6:W6"/>
    <mergeCell ref="L11:L13"/>
    <mergeCell ref="C12:C13"/>
    <mergeCell ref="L20:L27"/>
    <mergeCell ref="K20:K27"/>
    <mergeCell ref="C20:C27"/>
    <mergeCell ref="L31:L32"/>
    <mergeCell ref="J20:J27"/>
    <mergeCell ref="L28:L29"/>
    <mergeCell ref="J28:J29"/>
    <mergeCell ref="J31:J32"/>
    <mergeCell ref="K31:K32"/>
    <mergeCell ref="L37:L39"/>
    <mergeCell ref="K37:K39"/>
    <mergeCell ref="J37:J39"/>
    <mergeCell ref="K68:K69"/>
    <mergeCell ref="J68:J69"/>
    <mergeCell ref="J43:J53"/>
    <mergeCell ref="K43:K53"/>
    <mergeCell ref="L43:L53"/>
  </mergeCells>
  <hyperlinks>
    <hyperlink ref="D14" r:id="rId1" display="Mortalidad de 0 a 17 años por causas externas  (homicidio, suicidio, accidentes, violencia intrafamiliar)."/>
  </hyperlinks>
  <printOptions/>
  <pageMargins left="0.3937007874015748" right="0" top="0" bottom="0" header="0" footer="0"/>
  <pageSetup horizontalDpi="1200" verticalDpi="1200" orientation="landscape" paperSize="5" scale="5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MOLINOS ROA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fgaitan</dc:creator>
  <cp:keywords/>
  <dc:description/>
  <cp:lastModifiedBy>Fernando Avila</cp:lastModifiedBy>
  <cp:lastPrinted>2012-04-08T22:54:25Z</cp:lastPrinted>
  <dcterms:created xsi:type="dcterms:W3CDTF">2006-02-07T20:57:18Z</dcterms:created>
  <dcterms:modified xsi:type="dcterms:W3CDTF">2012-05-02T13:14:19Z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