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85" windowWidth="11730" windowHeight="7395" tabRatio="291" firstSheet="2" activeTab="2"/>
  </bookViews>
  <sheets>
    <sheet name="POAI OCT 31" sheetId="4" r:id="rId1"/>
    <sheet name="Hoja1" sheetId="3" r:id="rId2"/>
    <sheet name="transito" sheetId="6" r:id="rId3"/>
    <sheet name="Hoja2" sheetId="7" r:id="rId4"/>
  </sheets>
  <definedNames>
    <definedName name="_xlnm.Print_Titles" localSheetId="0">'POAI OCT 31'!$2:$3</definedName>
    <definedName name="_xlnm.Print_Titles" localSheetId="2">transito!$2:$3</definedName>
  </definedNames>
  <calcPr calcId="125725"/>
</workbook>
</file>

<file path=xl/calcChain.xml><?xml version="1.0" encoding="utf-8"?>
<calcChain xmlns="http://schemas.openxmlformats.org/spreadsheetml/2006/main">
  <c r="P4" i="6"/>
  <c r="P5"/>
  <c r="P6"/>
  <c r="P7"/>
  <c r="G8"/>
  <c r="H8"/>
  <c r="I8"/>
  <c r="J8"/>
  <c r="K8"/>
  <c r="L8"/>
  <c r="M8"/>
  <c r="N8"/>
  <c r="O8"/>
  <c r="A27" i="3"/>
  <c r="P4" i="4"/>
  <c r="P5"/>
  <c r="P8" s="1"/>
  <c r="P13" s="1"/>
  <c r="P6"/>
  <c r="P7"/>
  <c r="G8"/>
  <c r="H8"/>
  <c r="I8"/>
  <c r="J8"/>
  <c r="K8"/>
  <c r="L8"/>
  <c r="M8"/>
  <c r="N8"/>
  <c r="O8"/>
  <c r="P9"/>
  <c r="G10"/>
  <c r="G13" s="1"/>
  <c r="H10"/>
  <c r="I10"/>
  <c r="I13" s="1"/>
  <c r="J10"/>
  <c r="K10"/>
  <c r="K13" s="1"/>
  <c r="L10"/>
  <c r="M10"/>
  <c r="M13" s="1"/>
  <c r="N10"/>
  <c r="O10"/>
  <c r="O13" s="1"/>
  <c r="P10"/>
  <c r="P11"/>
  <c r="G12"/>
  <c r="H12"/>
  <c r="I12"/>
  <c r="J12"/>
  <c r="K12"/>
  <c r="L12"/>
  <c r="M12"/>
  <c r="N12"/>
  <c r="O12"/>
  <c r="P12"/>
  <c r="H13"/>
  <c r="J13"/>
  <c r="L13"/>
  <c r="N13"/>
  <c r="P14"/>
  <c r="P15"/>
  <c r="P33" s="1"/>
  <c r="P16"/>
  <c r="P17"/>
  <c r="P18"/>
  <c r="P19"/>
  <c r="P20"/>
  <c r="P21"/>
  <c r="P22"/>
  <c r="P23"/>
  <c r="P24"/>
  <c r="P25"/>
  <c r="P26"/>
  <c r="P27"/>
  <c r="P28"/>
  <c r="P29"/>
  <c r="P30"/>
  <c r="P31"/>
  <c r="P32"/>
  <c r="G33"/>
  <c r="H33"/>
  <c r="I33"/>
  <c r="J33"/>
  <c r="K33"/>
  <c r="L33"/>
  <c r="M33"/>
  <c r="N33"/>
  <c r="O33"/>
  <c r="H34"/>
  <c r="P34" s="1"/>
  <c r="I34"/>
  <c r="M34"/>
  <c r="H35"/>
  <c r="P35" s="1"/>
  <c r="H36"/>
  <c r="P36" s="1"/>
  <c r="G37"/>
  <c r="I37"/>
  <c r="J37"/>
  <c r="K37"/>
  <c r="L37"/>
  <c r="M37"/>
  <c r="N37"/>
  <c r="O37"/>
  <c r="P38"/>
  <c r="P42" s="1"/>
  <c r="P39"/>
  <c r="P40"/>
  <c r="P41"/>
  <c r="G42"/>
  <c r="H42"/>
  <c r="I42"/>
  <c r="J42"/>
  <c r="K42"/>
  <c r="L42"/>
  <c r="M42"/>
  <c r="N42"/>
  <c r="O42"/>
  <c r="P43"/>
  <c r="P45" s="1"/>
  <c r="P44"/>
  <c r="G45"/>
  <c r="H45"/>
  <c r="I45"/>
  <c r="J45"/>
  <c r="K45"/>
  <c r="L45"/>
  <c r="M45"/>
  <c r="N45"/>
  <c r="O45"/>
  <c r="N46"/>
  <c r="P46" s="1"/>
  <c r="P47" s="1"/>
  <c r="G47"/>
  <c r="H47"/>
  <c r="I47"/>
  <c r="J47"/>
  <c r="K47"/>
  <c r="L47"/>
  <c r="M47"/>
  <c r="O47"/>
  <c r="M48"/>
  <c r="M49" s="1"/>
  <c r="N48"/>
  <c r="P48"/>
  <c r="G49"/>
  <c r="H49"/>
  <c r="I49"/>
  <c r="J49"/>
  <c r="K49"/>
  <c r="L49"/>
  <c r="N49"/>
  <c r="O49"/>
  <c r="P49"/>
  <c r="P50"/>
  <c r="G51"/>
  <c r="G61" s="1"/>
  <c r="H51"/>
  <c r="I51"/>
  <c r="I61" s="1"/>
  <c r="J51"/>
  <c r="K51"/>
  <c r="K61" s="1"/>
  <c r="L51"/>
  <c r="M51"/>
  <c r="N51"/>
  <c r="O51"/>
  <c r="O61" s="1"/>
  <c r="P51"/>
  <c r="P52"/>
  <c r="G53"/>
  <c r="H53"/>
  <c r="I53"/>
  <c r="J53"/>
  <c r="K53"/>
  <c r="L53"/>
  <c r="M53"/>
  <c r="N53"/>
  <c r="O53"/>
  <c r="P53"/>
  <c r="H54"/>
  <c r="P54"/>
  <c r="G55"/>
  <c r="H55"/>
  <c r="I55"/>
  <c r="J55"/>
  <c r="K55"/>
  <c r="L55"/>
  <c r="M55"/>
  <c r="N55"/>
  <c r="O55"/>
  <c r="P55"/>
  <c r="P56"/>
  <c r="P57"/>
  <c r="P58"/>
  <c r="P59"/>
  <c r="G60"/>
  <c r="H60"/>
  <c r="I60"/>
  <c r="J60"/>
  <c r="K60"/>
  <c r="L60"/>
  <c r="M60"/>
  <c r="N60"/>
  <c r="O60"/>
  <c r="P60"/>
  <c r="J61"/>
  <c r="L61"/>
  <c r="G62"/>
  <c r="P62"/>
  <c r="G63"/>
  <c r="H63"/>
  <c r="I63"/>
  <c r="J63"/>
  <c r="K63"/>
  <c r="L63"/>
  <c r="M63"/>
  <c r="N63"/>
  <c r="O63"/>
  <c r="P63"/>
  <c r="P64"/>
  <c r="G65"/>
  <c r="P65" s="1"/>
  <c r="P66" s="1"/>
  <c r="H66"/>
  <c r="I66"/>
  <c r="I81" s="1"/>
  <c r="J66"/>
  <c r="K66"/>
  <c r="K81" s="1"/>
  <c r="L66"/>
  <c r="M66"/>
  <c r="M81" s="1"/>
  <c r="N66"/>
  <c r="O66"/>
  <c r="O81" s="1"/>
  <c r="G67"/>
  <c r="P67" s="1"/>
  <c r="G68"/>
  <c r="P68" s="1"/>
  <c r="G69"/>
  <c r="N69"/>
  <c r="P69"/>
  <c r="G70"/>
  <c r="P70"/>
  <c r="G71"/>
  <c r="P71"/>
  <c r="G72"/>
  <c r="P72"/>
  <c r="P73"/>
  <c r="G74"/>
  <c r="P74" s="1"/>
  <c r="P75"/>
  <c r="G76"/>
  <c r="P76"/>
  <c r="G77"/>
  <c r="P77"/>
  <c r="H78"/>
  <c r="I78"/>
  <c r="J78"/>
  <c r="K78"/>
  <c r="L78"/>
  <c r="M78"/>
  <c r="N78"/>
  <c r="O78"/>
  <c r="G79"/>
  <c r="P79"/>
  <c r="G80"/>
  <c r="H80"/>
  <c r="I80"/>
  <c r="J80"/>
  <c r="K80"/>
  <c r="L80"/>
  <c r="M80"/>
  <c r="N80"/>
  <c r="O80"/>
  <c r="P80"/>
  <c r="H81"/>
  <c r="J81"/>
  <c r="L81"/>
  <c r="N81"/>
  <c r="P82"/>
  <c r="P83"/>
  <c r="P84"/>
  <c r="G85"/>
  <c r="P85" s="1"/>
  <c r="P89" s="1"/>
  <c r="P86"/>
  <c r="P87"/>
  <c r="P88"/>
  <c r="H89"/>
  <c r="I89"/>
  <c r="J89"/>
  <c r="K89"/>
  <c r="L89"/>
  <c r="M89"/>
  <c r="N89"/>
  <c r="O89"/>
  <c r="P90"/>
  <c r="P91"/>
  <c r="P95" s="1"/>
  <c r="P92"/>
  <c r="P93"/>
  <c r="P94"/>
  <c r="G95"/>
  <c r="H95"/>
  <c r="I95"/>
  <c r="J95"/>
  <c r="K95"/>
  <c r="L95"/>
  <c r="M95"/>
  <c r="N95"/>
  <c r="O95"/>
  <c r="G96"/>
  <c r="P96" s="1"/>
  <c r="H97"/>
  <c r="P97" s="1"/>
  <c r="G98"/>
  <c r="P98" s="1"/>
  <c r="P99"/>
  <c r="G100"/>
  <c r="P100"/>
  <c r="G101"/>
  <c r="P101"/>
  <c r="H102"/>
  <c r="I102"/>
  <c r="J102"/>
  <c r="K102"/>
  <c r="L102"/>
  <c r="M102"/>
  <c r="N102"/>
  <c r="O102"/>
  <c r="P103"/>
  <c r="P104"/>
  <c r="P108" s="1"/>
  <c r="P105"/>
  <c r="P106"/>
  <c r="P107"/>
  <c r="G108"/>
  <c r="H108"/>
  <c r="I108"/>
  <c r="I114" s="1"/>
  <c r="J108"/>
  <c r="K108"/>
  <c r="K114" s="1"/>
  <c r="L108"/>
  <c r="M108"/>
  <c r="M114" s="1"/>
  <c r="N108"/>
  <c r="O108"/>
  <c r="O114" s="1"/>
  <c r="P109"/>
  <c r="G110"/>
  <c r="H110"/>
  <c r="I110"/>
  <c r="J110"/>
  <c r="K110"/>
  <c r="L110"/>
  <c r="M110"/>
  <c r="N110"/>
  <c r="O110"/>
  <c r="P110"/>
  <c r="P111"/>
  <c r="P112"/>
  <c r="G113"/>
  <c r="H113"/>
  <c r="H114" s="1"/>
  <c r="I113"/>
  <c r="J113"/>
  <c r="K113"/>
  <c r="L113"/>
  <c r="M113"/>
  <c r="N113"/>
  <c r="O113"/>
  <c r="P113"/>
  <c r="J114"/>
  <c r="L114"/>
  <c r="N114"/>
  <c r="P115"/>
  <c r="P116"/>
  <c r="G117"/>
  <c r="H117"/>
  <c r="I117"/>
  <c r="J117"/>
  <c r="K117"/>
  <c r="L117"/>
  <c r="M117"/>
  <c r="N117"/>
  <c r="O117"/>
  <c r="P117"/>
  <c r="N118"/>
  <c r="P118"/>
  <c r="P119"/>
  <c r="P120"/>
  <c r="G121"/>
  <c r="H121"/>
  <c r="I121"/>
  <c r="J121"/>
  <c r="K121"/>
  <c r="L121"/>
  <c r="M121"/>
  <c r="N121"/>
  <c r="O121"/>
  <c r="P121"/>
  <c r="G122"/>
  <c r="H122"/>
  <c r="I122"/>
  <c r="J122"/>
  <c r="K122"/>
  <c r="L122"/>
  <c r="M122"/>
  <c r="N122"/>
  <c r="O122"/>
  <c r="P122"/>
  <c r="J123"/>
  <c r="L123"/>
  <c r="P8" i="6" l="1"/>
  <c r="P114" i="4"/>
  <c r="P78"/>
  <c r="P81" s="1"/>
  <c r="P37"/>
  <c r="P61" s="1"/>
  <c r="P123" s="1"/>
  <c r="P102"/>
  <c r="M61"/>
  <c r="M123" s="1"/>
  <c r="O123"/>
  <c r="K123"/>
  <c r="I123"/>
  <c r="G66"/>
  <c r="G102"/>
  <c r="G114" s="1"/>
  <c r="G89"/>
  <c r="G78"/>
  <c r="G81" s="1"/>
  <c r="G123" s="1"/>
  <c r="N47"/>
  <c r="N61" s="1"/>
  <c r="N123" s="1"/>
  <c r="H37"/>
  <c r="H61" s="1"/>
  <c r="H123" s="1"/>
</calcChain>
</file>

<file path=xl/comments1.xml><?xml version="1.0" encoding="utf-8"?>
<comments xmlns="http://schemas.openxmlformats.org/spreadsheetml/2006/main">
  <authors>
    <author>SECRETARIA DE PLANEACION</author>
    <author>Consuelo</author>
  </authors>
  <commentList>
    <comment ref="F23" authorId="0">
      <text>
        <r>
          <rPr>
            <b/>
            <sz val="8"/>
            <color indexed="81"/>
            <rFont val="Tahoma"/>
            <family val="2"/>
          </rPr>
          <t>SECRETARIA DE PLANEACION:</t>
        </r>
        <r>
          <rPr>
            <sz val="8"/>
            <color indexed="81"/>
            <rFont val="Tahoma"/>
            <family val="2"/>
          </rPr>
          <t xml:space="preserve">
VIENE DE 2009</t>
        </r>
      </text>
    </comment>
    <comment ref="M63" authorId="1">
      <text>
        <r>
          <rPr>
            <b/>
            <sz val="8"/>
            <color indexed="81"/>
            <rFont val="Tahoma"/>
            <family val="2"/>
          </rPr>
          <t>Consuelo: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8"/>
            <color indexed="81"/>
            <rFont val="Tahoma"/>
            <family val="2"/>
          </rPr>
          <t>SECRETARIA DE PLANEACIÓN:</t>
        </r>
        <r>
          <rPr>
            <sz val="8"/>
            <color indexed="81"/>
            <rFont val="Tahoma"/>
            <family val="2"/>
          </rPr>
          <t xml:space="preserve">
APARECE COMO 50 HAS</t>
        </r>
      </text>
    </comment>
  </commentList>
</comments>
</file>

<file path=xl/sharedStrings.xml><?xml version="1.0" encoding="utf-8"?>
<sst xmlns="http://schemas.openxmlformats.org/spreadsheetml/2006/main" count="380" uniqueCount="298">
  <si>
    <t>S.G.P</t>
  </si>
  <si>
    <t>REC. CRED.</t>
  </si>
  <si>
    <t>OTROS</t>
  </si>
  <si>
    <t>TOTAL</t>
  </si>
  <si>
    <t>FOSYGA</t>
  </si>
  <si>
    <t xml:space="preserve"> INDICADORES DE RESULTADO</t>
  </si>
  <si>
    <t>ETESA</t>
  </si>
  <si>
    <t>PROGRAMA</t>
  </si>
  <si>
    <t>SECTOR</t>
  </si>
  <si>
    <t>1.1.1. Preservación y mantenimiento del orden público y la seguridad ciudadana.</t>
  </si>
  <si>
    <t>1.2.2. implementar mecanismos de concertación y de interacción institucional y promover la participación ciudadana</t>
  </si>
  <si>
    <t>1.3.1. Formando buenos ciudadanos</t>
  </si>
  <si>
    <t>2.1. EDUCACIÓN</t>
  </si>
  <si>
    <t>2.1.1. Cobertura con calidad</t>
  </si>
  <si>
    <t>2.1.2. Calidad con oportunidad</t>
  </si>
  <si>
    <t>2.1.4. Convivencia y democracia para la comunidad</t>
  </si>
  <si>
    <t>2.3. SALUD Y PROTECCIÓN SOCIAL</t>
  </si>
  <si>
    <t>2.3.1. Aseguramiento</t>
  </si>
  <si>
    <t>2.3.2. Salud pública y promoción social</t>
  </si>
  <si>
    <t>2.3.5. Promoción y desarrollo de los servicios de salud red de servicios</t>
  </si>
  <si>
    <t>SUBTOTAL SECTOR SEGURIDAD Y ORDEN PUBLICO</t>
  </si>
  <si>
    <t xml:space="preserve">1.1. SEGURIDAD Y ORDEN PUBLICO </t>
  </si>
  <si>
    <t xml:space="preserve">SUBTOTAL SECTOR CONVIVENCIA PACIFICA </t>
  </si>
  <si>
    <t xml:space="preserve">SUBTOTAL CULTURA CIUDADANA </t>
  </si>
  <si>
    <t xml:space="preserve">1.3. CULTURA CIUDADANA </t>
  </si>
  <si>
    <t>SUBTOTAL EDUCACIÓN</t>
  </si>
  <si>
    <t>SUBTOTAL  SALUD Y PROTECCIÓN SOCIAL</t>
  </si>
  <si>
    <t>2.5. VIVIENDA Y HÁBITAT</t>
  </si>
  <si>
    <t>2.5.1. Vivienda nueva, usada, construcción en sitio propio y arrendamiento de vivienda de interés social</t>
  </si>
  <si>
    <t>2.5.3. Legalización de predios</t>
  </si>
  <si>
    <t>2.7. JUVENTUD</t>
  </si>
  <si>
    <t xml:space="preserve"> SUBTOTAL JUVENTUD</t>
  </si>
  <si>
    <t>2.7.1. Fortalecimiento de los procesos de participación de la juventud en la construcción del tejido social</t>
  </si>
  <si>
    <t>2.8. ADULTO MAYOR Y ANCIANO</t>
  </si>
  <si>
    <t>2.8.1. Atención integral al adulto mayor y anciano</t>
  </si>
  <si>
    <t>2.9. DISCAPACIDAD</t>
  </si>
  <si>
    <t>2.9.1. Prevención y fortalecimiento a los programas de atención a la discapacidad.</t>
  </si>
  <si>
    <t xml:space="preserve">SUBTOTAL ADULTO MAYOR Y ANCIANO </t>
  </si>
  <si>
    <t>SUBTOTAL DISCAPACIDAD</t>
  </si>
  <si>
    <t>2.10. EQUIDAD DE GÉNERO</t>
  </si>
  <si>
    <t>SUBTOTAL EQUIDAD DE GENERO</t>
  </si>
  <si>
    <t>2.10.1. Implementación y seguimiento de la política de equidad de género</t>
  </si>
  <si>
    <t>2.11. GRUPOS ÉTNICOS</t>
  </si>
  <si>
    <t>2.11.1. Inclusión a las comunidades indígenas en los diferentes procesos de desarrollo político, económico, social, territorial e institucional del Distrito</t>
  </si>
  <si>
    <t>2.12. POBLACIÓN DESPLAZADA</t>
  </si>
  <si>
    <t>2.12.1. Atención integral a la población desplazada</t>
  </si>
  <si>
    <t>3.1. EMPRESAS PARA LA INTERNACIONALIZACIÓN</t>
  </si>
  <si>
    <t>3.1.1. Apoyo al emprendimiento empresarial</t>
  </si>
  <si>
    <t>SUBTOTAL EMPRESAS PARA LA INTERNACIONALIZACIÓN</t>
  </si>
  <si>
    <t>DEPENDENCIA</t>
  </si>
  <si>
    <t>3.3. TURISMO</t>
  </si>
  <si>
    <t>SUBTOTAL TURISMO</t>
  </si>
  <si>
    <t>3.3.1. Fortalecimiento de la productividad y competitividad del sector turístico.</t>
  </si>
  <si>
    <t>3.4. AGROPECUARIO</t>
  </si>
  <si>
    <t>3.5. TENENCIA DE TIERRA</t>
  </si>
  <si>
    <t>SUBTOTAL AGROPECUARIO</t>
  </si>
  <si>
    <t>3.4.1. Implementación de sistemas agropecuarios, agroindustriales y de servicios en el Distrito Especial de Turbo</t>
  </si>
  <si>
    <t>3.5.1. Legalización y adjudicación de predios rurales con proyectos productivos</t>
  </si>
  <si>
    <t>SUBTOTAL TENENCIA DE TIERRA</t>
  </si>
  <si>
    <t>II. DESARROLLO SOCIAL</t>
  </si>
  <si>
    <t>IV DESARROLLO TERRITORIAL</t>
  </si>
  <si>
    <t>4.1.1. Aumento de la cobertura en la prestación de los servicios públicos (agua potable y saneamiento básico, energía eléctrica, gas domiciliario y telefonía).</t>
  </si>
  <si>
    <t>4.1.2. Mejoramiento de la calidad en la prestación de los servicios Públicos Domiciliarios</t>
  </si>
  <si>
    <t>4.2. INFRAESTRUCTURA FÍSICA Y COMUNICACIONES</t>
  </si>
  <si>
    <t>4.2.1. Ampliación, adecuación y modernización de la red vial del Distrito.</t>
  </si>
  <si>
    <t>4.2.2. Infraestructura física para el desarrollo</t>
  </si>
  <si>
    <t>SUBTOTAL  INFRAESTRUCTURA FÍSICA Y COMUNICACIONES</t>
  </si>
  <si>
    <t>4. 3.1. Manejo integral de residuos sólidos</t>
  </si>
  <si>
    <t>4.3.3. Fortalecimiento a los procesos de prevención, mitigación, corrección y compensación de los impactos ambientales generados por las prácticas agropecuarias, industriales y turísticas</t>
  </si>
  <si>
    <t>4.3.4. Manejo integrado del agua</t>
  </si>
  <si>
    <t>4.3.5.  Manejo Integral de la fauna silvestre</t>
  </si>
  <si>
    <t xml:space="preserve">SUBTOTAL AMBIENTAL </t>
  </si>
  <si>
    <t>4.4. MOVILIDAD Y TRANSPORTE</t>
  </si>
  <si>
    <t>4.4.1. Movilidad segura</t>
  </si>
  <si>
    <t xml:space="preserve">SUBTOTAL MOVILIDAD Y TRANSPORTE </t>
  </si>
  <si>
    <t>4.5.2. Recuperación de espacio público invadido o deteriorado y construcción de nuevos.</t>
  </si>
  <si>
    <t>SUBTOTAL ESPACIO PÚBLICO</t>
  </si>
  <si>
    <t>4.6.1. Promoción y fortalecimiento del Sistema Distrital para la Prevención Atención y Recuperación de Desastres</t>
  </si>
  <si>
    <t>4.6. PREVENCIÓN Y ATENCIÓN DE DESASTRES</t>
  </si>
  <si>
    <t>SUBTOTAL PREVENCIÓN Y ATENCIÓN DE DESASTRES</t>
  </si>
  <si>
    <t>5.3.1. Modernización y Articulación Institucional</t>
  </si>
  <si>
    <t>5.4.1. Políticas de control administrativo y financiero eficientes</t>
  </si>
  <si>
    <t>LÍNEA ESTRATÉGICA</t>
  </si>
  <si>
    <t>REGALÍAS</t>
  </si>
  <si>
    <t>COFINANCIACIÓN EN BIENES Y SERVICIOS</t>
  </si>
  <si>
    <t>I. DESARROLLO POLÍTICO</t>
  </si>
  <si>
    <t>TOTAL LÍNEA ESTRATÉGICA I</t>
  </si>
  <si>
    <t>SUBTOTAL VIVIENDA Y HÁBITAT</t>
  </si>
  <si>
    <t>SUBTOTAL GRUPOS ÉTNICOS</t>
  </si>
  <si>
    <t>SUBTOTAL POBLACIÓN DESPLAZADA</t>
  </si>
  <si>
    <t>TOTAL LÍNEA ESTRATÉGICA II</t>
  </si>
  <si>
    <t>III DESARROLLO ECONÓMICO</t>
  </si>
  <si>
    <t>TOTAL LÍNEA ESTRATÉGICA III</t>
  </si>
  <si>
    <t>4.1. SERVICIOS PÚBLICOS DOMICILIARIOS (AGUA POTABLE, SANEAMIENTO BÁSICO Y ENERGÍA ELÉCTRICA.)</t>
  </si>
  <si>
    <t xml:space="preserve">SUBTOTAL SERVICIOS PÚBLICOS </t>
  </si>
  <si>
    <t>TOTAL LÍNEA ESTRATÉGICA IV</t>
  </si>
  <si>
    <t>5.3. MODERNIZACIÓN Y ARTICULACIÓN INSTITUCIONAL</t>
  </si>
  <si>
    <t>SUBTOTAL MODERNIZACIÓN Y ARTICULACIÓN INSTITUCIONAL</t>
  </si>
  <si>
    <t>TOTAL LÍNEA ESTRATÉGICA V</t>
  </si>
  <si>
    <t>NOMBRE DEL PROYECTO</t>
  </si>
  <si>
    <t>5.4. CALIDAD Y BUEN GOBIERNO</t>
  </si>
  <si>
    <t>SUBTOTAL CALIDAD Y BUEN GOBIERNO</t>
  </si>
  <si>
    <t>APORTE DEPTAL</t>
  </si>
  <si>
    <t>PLANEACIÓN</t>
  </si>
  <si>
    <t>FORMULACIÓN DEL PLAN MUNICIPAL DE GESTIÓN DE RIESGOS EN EL MUNICIPIO DE TURBO</t>
  </si>
  <si>
    <t>RECURSOS EN MILES DE PESOS</t>
  </si>
  <si>
    <t xml:space="preserve">  PLAN  OPERATIVO  ANUAL DE  INVERSIONES  (P.O.A.I.) TURBO 2010</t>
  </si>
  <si>
    <t>CÓDIGO</t>
  </si>
  <si>
    <t>REC. PROP.</t>
  </si>
  <si>
    <t>PROYECTO DE REVISIÓN Y AJUSTE DEL PLAN DE ORDENAMIENTO TERRITORIAL DEL MUNICIPIO DE TURBO</t>
  </si>
  <si>
    <t>ACTUALIZACIÓN DE LA ESTRATIFICACIÓN SOCIO ECONÓMICA  RURAL DEL MUNICIPIO DE TURBO</t>
  </si>
  <si>
    <t>ACTUALIZACIÓN CATASTRAL URBANA MUNICIPIO DE TURBO ANTIOQUIA</t>
  </si>
  <si>
    <t>ESTUDIOS DE PREINVERSION PARA LA EJECUCIÓN DE PROYECTOS EN EL MUNICIPIO DE TURBO</t>
  </si>
  <si>
    <t>NUMERO DE PREDIOS ACTUALIZADOS</t>
  </si>
  <si>
    <t>PORCENTAJE DE EJECUCIÓN DE LA INVERSIÓN</t>
  </si>
  <si>
    <t>NÚMERO DE DOCUMENTOS ENTREGADOS</t>
  </si>
  <si>
    <t>NUMERO DE ESTUDIOS REALIZADOS</t>
  </si>
  <si>
    <t>NÚMERO  DE PREDIOS URBANOS ACTUALIZADOS</t>
  </si>
  <si>
    <t>SP01-2010</t>
  </si>
  <si>
    <t>SP02-2010</t>
  </si>
  <si>
    <t>SP04-2009</t>
  </si>
  <si>
    <t>SECRETARÍA DE AGRICULTURA</t>
  </si>
  <si>
    <t>FAMILIAS EN ACCIÓN</t>
  </si>
  <si>
    <t>SA-02-2009</t>
  </si>
  <si>
    <t>NÚMERO DE FAMILIAS BENEFICIADAS</t>
  </si>
  <si>
    <t>PREVENCIÓN Y ATENCIÓN A LA POBLACIÓN EN SITUACIÓN DE DESPLAZAMIENTO</t>
  </si>
  <si>
    <t>SA-01-2010</t>
  </si>
  <si>
    <t>NÚMERO DE FAMILIAS ATENDIDAS</t>
  </si>
  <si>
    <t>PROYECTO DE FORTALECIMIENTO Y DESARROLLO DEL PIU</t>
  </si>
  <si>
    <t>SA-02-20010</t>
  </si>
  <si>
    <t>PIU IMPLEMENTADO Y DESARROLLADO</t>
  </si>
  <si>
    <t>PROYECTO DE FORTALECIMIENTO DE LAS UNIDADES ECONÓMICAS</t>
  </si>
  <si>
    <t>SA-01-2009</t>
  </si>
  <si>
    <t>APOYO A LA IMPLEMENTACIÓN DE EMPRESAS DE ECONOMÍA SOLIDARÍA EN LA ZONA RURAL</t>
  </si>
  <si>
    <t>SA-04-2010</t>
  </si>
  <si>
    <t>APOYO A LA ELABORACIÓN E IMPLEMENTACIÓN DEL PLAN DE DESARROLLO TURÍSTICO DEL MUNICIPIO</t>
  </si>
  <si>
    <t>APOYO A LA FORMACIÓN DE TALENTO HUMANO EN SECTOR  DE TURISMO</t>
  </si>
  <si>
    <t>Secretaría de Agricultura</t>
  </si>
  <si>
    <t>PROYECTO DE ESTABLECIMIENTO DE 200 HAS DE MAÍZ TECNIFICADO  CON FAMILIAS DESPLAZADAS Y VULNERABLES DEL DISTRITO ESPECIAL PORTUARIO DE TURBO</t>
  </si>
  <si>
    <t>PROYECTO DE ESTABLECIMIENTO DE 350 HAS DE ARROZ Y ADQUISICIÓN DE DOS (2) MOLINOS PORTÁTILES CON FAMILIAS DESPLAZADAS Y VULNERABLES DEL DISTRITO ESPECIAL PORTUARIO DE TURBO</t>
  </si>
  <si>
    <t>IMPLEMENTACIÓN DE UN SISTEMA DE ASISTENCIA TÉCNICA RURAL PARA PEQUEÑOS Y MEDIANOS PRODUCTORES</t>
  </si>
  <si>
    <t>IMPLEMENTACIÓN DE UN SISTEMA DE EXPLOTACIÓN DE ESPECIES MENORES EN EL DISTRITO ESPECIAL PORTUARIO DE TURBO</t>
  </si>
  <si>
    <t>EXPLOTACIÓN PISCÍCOLA DE 30 ESTANQUES EN EL MUNICIPIO DE TURBO</t>
  </si>
  <si>
    <t>APOYO A ESTABLECIMIENTO DE CADENAS PRODUCTIVAS  Y FOMENTO A LA PRODUCCIÓN, TRANSFORMACIÓN Y COMERCIALIZACIÓN PECUARIA Y PISCÍCOLA.</t>
  </si>
  <si>
    <t>IMPLEMENTACIÓN DE PROGRAMAS DE SANIDAD INOCUIDAD Y GESTIÓN DE RIESGOS AGROPECUARIO</t>
  </si>
  <si>
    <t>PROYECTO PARA LA PRODUCCIÓN Y SEGURIDAD ALIMENTARIA PARA  LA POBLACIÓN RURAL Y URBANA DE TURBO</t>
  </si>
  <si>
    <t>APOYO AL FORTALECIMIENTO MEDIANTE ASESORÍA E IMPLEMENTACIÓN DE PROYECTOS PRODUCTIVOS PARA LAS MUJERES  CABEZA DE FAMILIA DEL MUNICIPIO DE TURBO.</t>
  </si>
  <si>
    <t>SA-08-2009</t>
  </si>
  <si>
    <t>APOYO EN LA IMPLEMENTACIÓN DE 80 HAS DE AJÍ PICANTE PARA BENEFICIAR 30 PEQUEÑOS PRODUCTORES EN EL DISTRITO ESPECIAL PORTUARIO DE TURBO</t>
  </si>
  <si>
    <t>PROYECTO PARA LA ARTICULACIÓN  INTERINSTITUCIONAL  PARA EL ACCESO A LA TITULACIÓN DE TIERRAS.</t>
  </si>
  <si>
    <t>ASISTENCIA Y ACOMPAÑAMIENTO PARA LA CONSTRUCCIÓN Y/O HABILITACIÓN DE CENTROS DE ACOPIO PARA RECICLAJE</t>
  </si>
  <si>
    <t>REFORESTACIÓN COMERCIAL EN LA ZONA RURAL DEL MUNICIPIO DE TURBO</t>
  </si>
  <si>
    <t>PROYECTO DE GESTIÓN PARA LA DESCONTAMINACIÓN GRADUAL POR DESECHOS DE LA AGROINDUSTRIA (PLÁSTICOS, POLIPROPILENO, POLIETILENO).</t>
  </si>
  <si>
    <t>PROTECCIÓN, RECUPERACIÓN Y CONSERVACIÓN DE ZONAS DE NACIMIENTO DE AGUA, LAS ZONAS DE RECARGA DE ACUÍFEROS, LOS HUMEDALES, CUENCAS Y MICRO CUENCAS HIDROGRÁFICAS QUE SURTEN LOS ACUEDUCTOS Y OTROS RESERVORIOS</t>
  </si>
  <si>
    <t>APOYO A ESTUDIOS E INVESTIGACIONES PARA LA RECUPERACIÓN DE LOS SUELOS DE LA ZONA COSTERA Y DESEMBOCADURA DE LOS RÍOS EN JURISDICCIÓN DEL MUNICIPIO</t>
  </si>
  <si>
    <t>PREVENCIÓN Y ATENCIÓN DE DESASTRES EN EL MUNICIPIO DE TURBO</t>
  </si>
  <si>
    <t>ATENCIÓN INTEGRAL A LA POBLACIÓN CON DISCAPACIDAD DEL MUNICIPIO DE TURBO</t>
  </si>
  <si>
    <t>INCLUSIÓN A LA COMUNIDADES INDÍGENAS EN LOS DIFERENTES PROCESOS DE DESARROLLO POLÍTICO, ECONÓMICO, SOCIAL, TERRITORIAL E INSTITUCIONAL DEL DISTRITO</t>
  </si>
  <si>
    <t>CONSTRUCCIÓN DE REDES ELÉCTRICAS PRIMARIAS Y SECUNDARIAS RURALES EN LAS VEREDAS DE LOMAS AISALDAS, NUEVA FLORIDA, BOCAS DEL RIO TURBO, LOS MONCHOLOS, CLAUDIA MARIA, MONTEVERDE, SANTA ROSA Y CHUPUNDÚN DEL MUNICIPIO DE TURBO DEPARTAMENTO DE ANTIOQUIA</t>
  </si>
  <si>
    <t>número de Empresas asociativas conformadas, consolidadas y activas</t>
  </si>
  <si>
    <t>Número de planes formulados</t>
  </si>
  <si>
    <t>Número de personas capacitadas</t>
  </si>
  <si>
    <t>Número de Planes de capacitación empresarial y gremial y para la organización, liderazgo y la participación con perspectiva de género formulados</t>
  </si>
  <si>
    <t>Número de Empresas  conformadas, consolidadas y activas</t>
  </si>
  <si>
    <t>número de hectáreas de ají implementadas</t>
  </si>
  <si>
    <t>Número de hectáreas de maíz establecidas</t>
  </si>
  <si>
    <t>Número de hectáreas de arroz establecidas</t>
  </si>
  <si>
    <t>número de beneficiarios</t>
  </si>
  <si>
    <t>número de estanques construidos</t>
  </si>
  <si>
    <t>número de cadenas productivas establecidas</t>
  </si>
  <si>
    <t>Número de campañas realizadas</t>
  </si>
  <si>
    <t>Número de familias con proyectos de seguridad alimentaria implementados</t>
  </si>
  <si>
    <t>Número de mujeres beneficiadas con proyectos productivos</t>
  </si>
  <si>
    <t>Número de hectáreas tituladas</t>
  </si>
  <si>
    <t>Número de centros de acopio construidos y/o establecidos</t>
  </si>
  <si>
    <t>Número de hectáreas reforestadas</t>
  </si>
  <si>
    <t>Número de estudios apoyados</t>
  </si>
  <si>
    <t>Número de centros de acopio construidos para la recolección de residuos</t>
  </si>
  <si>
    <t>PROYECTOS PRODUCTIVOS RENTABLES QUE PERMITAN LA IMPLEMENTACIÓN DE CONTROLES, VEDAS Y RESTRICCIONES SIN GENERAR UNA PROBLEMÁTICA SOCIAL CON MALESTAR Y POBREZA</t>
  </si>
  <si>
    <t>Número de nacimientos protegidos</t>
  </si>
  <si>
    <t xml:space="preserve">TOTAL INVERSIÓN </t>
  </si>
  <si>
    <t>FOVIS</t>
  </si>
  <si>
    <t>FV01-2010</t>
  </si>
  <si>
    <t>FV03-2010</t>
  </si>
  <si>
    <t>CONSTRUCCIÓN DE 69 VIVIENDAS DE INTERÉS SOCIAL EN LA URBANIZACIÓN CONCEJO MUNICIPAL LA LUCILA ETAPA IV ESFUERZO TERRITORIAL PARA DISMINUIR EL DÉFICIT DE VIVIENDA EN EL MUNICIPIO DE TURBO.</t>
  </si>
  <si>
    <t>CONSTRUCCIÓN DE 26 VIVIENDAS DE INTERÉS SOCIAL EN LA URBANIZACIÓN BRISAS DEL MAR MANZANA E POBLACIÓN DESPLAZADA PARA DISMINUIR EL DÉFICIT DE VIVIENDA EN EL MUNICIPIO DE TURBO</t>
  </si>
  <si>
    <t>CONSTRUCCIÓN DE 93 UNIDADES BÁSICAS DE INTERÉS SOCIAL RURAL EN SITIO PROPIO PARA POBLACIÓN DESPLAZADA POR LA VIOLENCIA EN LAS VEREDAS LIMÓN MEDIO, PORTUGAL, LOS ALPES Y LA ILUSIÓN DEL MUNICIPIO DE TURBO.</t>
  </si>
  <si>
    <t>LEGALIZACIÓN DE 500 PREDIOS FISCALES OCUPADOS CON VIVIENDA DE INTERÉS SOCIAL EN EL MUNICIPIO DE TURBO</t>
  </si>
  <si>
    <t>PROYECTO DE FORTALECIMIENTO INSTITUCIONAL</t>
  </si>
  <si>
    <t>SE 02-2010</t>
  </si>
  <si>
    <t>IMPLEMENTACIÓN DE LA DOTACIÓN POR MEDIO DE LA LEY 70 EN EL MUNICIPIO DE TURBO.</t>
  </si>
  <si>
    <t>SE 20-2009</t>
  </si>
  <si>
    <t>CONSTRUCCIÓN, MANTENIMIENTO Y OPERACIÓN DE LOS RESTAURANTES ESCOLARES EN EL MUNICIPIO DE TURBO</t>
  </si>
  <si>
    <t>SE 13-2009</t>
  </si>
  <si>
    <t>PROYECTO DE APOYO A LOS JUEGOS ESCOLARES E INTERCOLEGIADOS DEL MUNICIPIO DE TURBO (CONVENIO CON IMDEPORTES)</t>
  </si>
  <si>
    <t>ASISTENCIA, ATENCIÓN Y ACOMPAÑAMIENTO PSICOLÓGICO A LOS ACTORES DE INSTITUCIONES DEL CASCO URBANO DEL DISTRITO DE TURBO</t>
  </si>
  <si>
    <t>SE 04-2010</t>
  </si>
  <si>
    <t>AMPLIACIÓN DEL SERVICIO DE TRANSPORTE ESCOLAR EN EL MUNICIPIO DE TURBO (PANAMERICANA, MONTEVERDE, LITORAL, NORTE Y PUERTO CESAR)</t>
  </si>
  <si>
    <t>SE 14-2009</t>
  </si>
  <si>
    <t>DOTACION SALAS DE SISTEMAS DE LAS INSTITUCIONES EDUCATIVAS DEL MUNICIPIO DE TURBO</t>
  </si>
  <si>
    <t>CONSTRUCION, MANTENIMIENTO Y MEJORAMIENTO DE INFRAESTRUCTURA EDUCATIVA EN EL MUNICIPIO DE TURBO</t>
  </si>
  <si>
    <t>SE 05-2010</t>
  </si>
  <si>
    <t>SE 06-2010</t>
  </si>
  <si>
    <t>AMPLIACIÓN DEL PROGRAMA DE AULAS VIRTUALES</t>
  </si>
  <si>
    <t>SE 07-2010</t>
  </si>
  <si>
    <t>LEGALIZACION DE PREDIOS PERTENECIENTES A LAS INSTITUCIONES EDUCATIVAS DEL MUNICIPIO</t>
  </si>
  <si>
    <t>SE 08-2010</t>
  </si>
  <si>
    <t>MONITOREO Y SEGUIMIENTO A PROGRAMAS DE LAS INSTITUCIONES EDUCATIVAS</t>
  </si>
  <si>
    <t>SE 09-2010</t>
  </si>
  <si>
    <t>IMPLEMENTACIÓN DE LAS TICS EN LAS INSTITUCIONES EDUCATIVAS DEL MUNICIPIO</t>
  </si>
  <si>
    <t>SE 11-2010</t>
  </si>
  <si>
    <t>DOTACIÓN DE MATERIAL DIDÁCTICO, TEXTOS Y EQUIPOS AUDIOVISUALES A ESTABLECIMIENTOS EDUCATIVOS</t>
  </si>
  <si>
    <t>SE 13-2010</t>
  </si>
  <si>
    <t>PROYECTO  AULAS EN PAZ</t>
  </si>
  <si>
    <t>SE 31-2009</t>
  </si>
  <si>
    <t>PROYECTO DE IMPLEMENTACIÓN DEL BILINGUISMO EN LAS INSTITUCIONES EDUCATIVAS</t>
  </si>
  <si>
    <t>SE 14-2010</t>
  </si>
  <si>
    <t>PROYECTO DE ARTICULACIÓN DIFERENTES ACTORES SOCIALES PARA IMPULSAR EL EMPRENDIMIENTO</t>
  </si>
  <si>
    <t>SE 15-2010</t>
  </si>
  <si>
    <t>FORTALECIMIENTO, MEJORAMIENTO Y APOYO AL SECTOR EDUCATIVO</t>
  </si>
  <si>
    <t>SE 16-2010</t>
  </si>
  <si>
    <t>PROYECTO DE APOYO A LA CONSTRUCCIÓN, IMPLEMENTACIÓN Y FORTALECIMIENTO DE LOS PLANES DE MEJORAMIENTO INSTITUCIONAL PMI</t>
  </si>
  <si>
    <t>SE 17-2010</t>
  </si>
  <si>
    <t>FORTALECIMIENTO A LAS MESAS DE TRABAJO DE LAS INSTITUCIONES EDUCATIVAS DEL MUNCIPIO DE TURBO</t>
  </si>
  <si>
    <t>SE 18-2010</t>
  </si>
  <si>
    <t>Secretaría de Tránsito</t>
  </si>
  <si>
    <t>ST-</t>
  </si>
  <si>
    <t>FORTALECIMIENTO T.H y LOGÍSTICO STT</t>
  </si>
  <si>
    <t>PLAN MUNICIPAL DE EDUCACIÓN Y SEGURIDAD VÍAL</t>
  </si>
  <si>
    <t>IMPLEMENTACION PATRULLA INFANTIL DE TRANSITO (Educación Infantil)</t>
  </si>
  <si>
    <t xml:space="preserve"> ESTUDIO DEL PLAN DE MOVILIDAD</t>
  </si>
  <si>
    <t>DOTACION INFRAESTRUCTURA DE LA STT</t>
  </si>
  <si>
    <t>AMPLIAR COBERTURA ENEL REGIMEN SUBSIDIADO</t>
  </si>
  <si>
    <t>IMPLEMENTACIÓN DEL PLAN NACIONAL DE SALUD PÚBLICA</t>
  </si>
  <si>
    <t>BRINDAR SERVICIOS DE SALUD DE PRIMER NIVEL DE ATENCION A LA POBLACION POBRE SIN SUBSIDIO</t>
  </si>
  <si>
    <t>FORTALECIMIENTO DEL PROGRAMA DE JUVENTUDES</t>
  </si>
  <si>
    <t>ATENCIÓN INTEGRAL A LA POBLACIÓN ADULTA MAYOR</t>
  </si>
  <si>
    <t>FORTALERCER EL PROGRAMA DE ATENCION A LA MUJER</t>
  </si>
  <si>
    <t xml:space="preserve">CONSTRUCCIÓN DE BOXCOLVER EN LA CABECERA MUNICIPAL </t>
  </si>
  <si>
    <t>CONSTRUCCIÓN DE ACUEDUCTOS VEREDALES</t>
  </si>
  <si>
    <t>MANTENIMIENTO LIMPIEZA Y PROTECCIÓN DE CAÑOS Y QUEBRADAS</t>
  </si>
  <si>
    <t>MANTENIMIENTO DE ALCANTARILLADO EXISTENTE EN LOS CORREGIMIENTOS CURRULAO, EL TRES, RIO GRANDE Y NUEVA COLONIA</t>
  </si>
  <si>
    <t>MANTENIMIENTO DE ACUEDUCTOS VEREDALES</t>
  </si>
  <si>
    <t>MANTENIMIENTO DE VIAS URBANAS</t>
  </si>
  <si>
    <t>MANTENIMIENTO DE VIAS RURALES</t>
  </si>
  <si>
    <t>PAVIMENTACIÓN VÍAS URBANAS</t>
  </si>
  <si>
    <t>CONSTRUCCIÓN PUENTE CRA 13 CON CALLE 106</t>
  </si>
  <si>
    <t>MANTENIMIENTO INSTALACIONES LOCATIVAS</t>
  </si>
  <si>
    <t>SECRETARÍA DE OBRAS PÚBLICAS</t>
  </si>
  <si>
    <t>GOBIERNO Y GESTIÓN ADMINISTRATIVA</t>
  </si>
  <si>
    <t xml:space="preserve">APOYO AL CENTRO CARCELARIO REGIONAL DE URABÁ </t>
  </si>
  <si>
    <t>SG02-2010</t>
  </si>
  <si>
    <t xml:space="preserve"> SUMINISTRO DE ALIMENTACIÓN A LA POBLACIÓN CARCELARIA</t>
  </si>
  <si>
    <t>SG02-2009</t>
  </si>
  <si>
    <t>IMPLEMENTACIÓN DEL CENTRO TRANSITORIO  PARA LOS ADOLESCENTES CON RESPONSABILIDAD PENAL, CONFORME A LO DISPUESTO POR EL CONTENIDO DE LA LEY 1098/2005</t>
  </si>
  <si>
    <t>SG01-2010</t>
  </si>
  <si>
    <t xml:space="preserve">IMPLEMENTACIÓN  Y CREACIÓN DE HOGAR DE PASO EN EL MUNICIPIO DE TURBO </t>
  </si>
  <si>
    <t>SG 06-2009</t>
  </si>
  <si>
    <t>JORNADAS CIVICO MILITARES QUE PERMITAN EL ACERCAMIENTO ENTRE LAS FUERZAS MILITARES, POLICIALES Y ADMINISTRATIVAS CON LA COMUNIDAD</t>
  </si>
  <si>
    <t>CAPACITACIONES Y ACOMPAÑAMIENTO A LOS LÍDERES COMUNITARIOS Y JAC</t>
  </si>
  <si>
    <t>SG-01-2010</t>
  </si>
  <si>
    <t>APOYO HUMANITARIO A LA POBLACIÓN DE BAJOS RECURSOS Y VICTIMAS DE LA VIOLENCIA EN EL MUNICIPIO DE TURBO</t>
  </si>
  <si>
    <t>RECUPERACIÓN DEL ESPACIO PÚBLICO EN UN 40% PARA AUMENTAR EL NORMAL TRÁNSITO VEHÍCULAR Y PEATONAL EN EL MUNICIPIO DE TURBO</t>
  </si>
  <si>
    <t>SG 05-2009</t>
  </si>
  <si>
    <t>NÚMERO DE ACTIVIDADES DE RECUPERACIÓN DE ESPACIO PÚBLICO REALIZADAS</t>
  </si>
  <si>
    <t xml:space="preserve">PORCENTAJE DE RECLUSOS ALIMENTADOS </t>
  </si>
  <si>
    <t xml:space="preserve"> NÚMERO DE ADOLESCENTES ATENDIDOS EN EL CENTRO TRANSITORIO</t>
  </si>
  <si>
    <t>NUMERO DE NIÑOS ATENDIDOS EN EL HOGAR DE PASO</t>
  </si>
  <si>
    <t>PORCENTAJE DE RECLUSOS ATENDIDOS</t>
  </si>
  <si>
    <t>NÚMERO DE JORNADAS CIVICO-MILITARES REALIZADAS</t>
  </si>
  <si>
    <t xml:space="preserve">NÚMERO DE CAPACITACIONES Y VISITAS REALIZADAS A LAS JAC Y A LOS LÍDERES COMUNITARIOS </t>
  </si>
  <si>
    <t xml:space="preserve">NUMERO DE AYUDAS ENTREGADAS A LA POBLACIÓN DE ESCASOS RECURSOS Y DESPLAZADOS </t>
  </si>
  <si>
    <t>SECRETARÍA DE EDUCACIÓN Y CULTURA</t>
  </si>
  <si>
    <t>SECRETARÍA DE PLANEACIÓN</t>
  </si>
  <si>
    <t>SECRETARÍA DE SALUD Y BIENESTAR SOCIAL</t>
  </si>
  <si>
    <t>SECRETARIA DE PLANEACIÓN</t>
  </si>
  <si>
    <t>SECRETARÍA DE HACIENDA</t>
  </si>
  <si>
    <t>CENSO DE INDUSTRIA Y COMERCIO</t>
  </si>
  <si>
    <t>FORTALECIMIENTO DE LA GESTIÓN FINANCIERA</t>
  </si>
  <si>
    <t>LINEA ESTRATEGICA II DESARROLLO SOCIAL</t>
  </si>
  <si>
    <t>ETANISLAO ORTIZ LARA</t>
  </si>
  <si>
    <t>Alcalde</t>
  </si>
  <si>
    <t>DIGNO MARTINEZ FIGUEROA</t>
  </si>
  <si>
    <t>Secretario de Planeacion</t>
  </si>
  <si>
    <t>2.6. NIÑEZ</t>
  </si>
  <si>
    <t>2.6.1. Implementación de la politica publica de infancia y adolescencia</t>
  </si>
  <si>
    <t xml:space="preserve"> SUBTOTAL NIÑEZ</t>
  </si>
  <si>
    <t xml:space="preserve">FORTALECIMIENTO DE LOS COMEDORES COMUNITARIOS PARA MEJORAR LA SEGURIDAD ALIMENTARIA EN LA NIÑEZ DEL MUNICIPIO DE TURBO  </t>
  </si>
  <si>
    <t>CONSTRUCCION DE POLITICA PUBLICA DE INFANCIA</t>
  </si>
  <si>
    <t xml:space="preserve">  PLAN  OPERATIVO  ANUAL DE  INVERSIONES  (P.O.A.I.) TURBO 2011</t>
  </si>
  <si>
    <t xml:space="preserve">LÍNEA ESTRATÉGICA 5. DESARROLLO INSTITUCIONAL </t>
  </si>
  <si>
    <t>Diseño y ejecución de proyecto de capacitación para fortalecimiento en gerencia financiera</t>
  </si>
  <si>
    <t>Diseño de estrategias para el incremento de captación de recursos propios</t>
  </si>
  <si>
    <t>Actualización del Marco Fiscal de Mediano plazo</t>
  </si>
  <si>
    <r>
      <t xml:space="preserve"> Elaboración de un censo de industria y comercio.</t>
    </r>
    <r>
      <rPr>
        <sz val="8"/>
        <color indexed="8"/>
        <rFont val="Arial"/>
        <family val="2"/>
      </rPr>
      <t/>
    </r>
  </si>
  <si>
    <t>Programa de fortalecimiento financiero formulado y en ejecución</t>
  </si>
  <si>
    <t>Censos de industria y comercio debidamente realizado</t>
  </si>
  <si>
    <t>MFMP revisado, ajustado, aprobado  e implementado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</si>
</sst>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[$$-240A]\ #,##0"/>
    <numFmt numFmtId="166" formatCode="&quot;$&quot;\ #,##0"/>
    <numFmt numFmtId="167" formatCode="[$$-240A]\ #,##0.00"/>
  </numFmts>
  <fonts count="17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 Unicode MS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6"/>
      <name val="Arial Unicode MS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Arial Unicode MS"/>
      <family val="2"/>
    </font>
    <font>
      <b/>
      <sz val="11"/>
      <name val="Arial Unicode MS"/>
      <family val="2"/>
    </font>
    <font>
      <sz val="8"/>
      <name val="Arial Unicode MS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/>
  </cellStyleXfs>
  <cellXfs count="259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6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8" fillId="0" borderId="0" xfId="0" applyFont="1" applyFill="1"/>
    <xf numFmtId="0" fontId="5" fillId="0" borderId="0" xfId="0" applyFont="1" applyFill="1"/>
    <xf numFmtId="165" fontId="9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/>
    <xf numFmtId="0" fontId="8" fillId="0" borderId="0" xfId="0" applyFont="1" applyFill="1" applyBorder="1"/>
    <xf numFmtId="165" fontId="9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wrapText="1"/>
    </xf>
    <xf numFmtId="0" fontId="5" fillId="4" borderId="1" xfId="0" applyFont="1" applyFill="1" applyBorder="1"/>
    <xf numFmtId="165" fontId="9" fillId="5" borderId="2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vertical="center" wrapText="1"/>
    </xf>
    <xf numFmtId="0" fontId="5" fillId="5" borderId="1" xfId="0" applyFont="1" applyFill="1" applyBorder="1"/>
    <xf numFmtId="0" fontId="9" fillId="5" borderId="1" xfId="0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vertical="center" wrapText="1"/>
    </xf>
    <xf numFmtId="0" fontId="8" fillId="5" borderId="3" xfId="0" applyFont="1" applyFill="1" applyBorder="1"/>
    <xf numFmtId="0" fontId="5" fillId="0" borderId="0" xfId="0" applyFont="1" applyBorder="1"/>
    <xf numFmtId="0" fontId="8" fillId="0" borderId="0" xfId="0" applyFont="1" applyBorder="1"/>
    <xf numFmtId="167" fontId="9" fillId="0" borderId="0" xfId="1" applyNumberFormat="1" applyFont="1" applyFill="1" applyBorder="1" applyAlignment="1">
      <alignment wrapText="1"/>
    </xf>
    <xf numFmtId="167" fontId="9" fillId="0" borderId="0" xfId="1" applyNumberFormat="1" applyFont="1" applyFill="1" applyBorder="1"/>
    <xf numFmtId="167" fontId="8" fillId="0" borderId="0" xfId="1" applyNumberFormat="1" applyFont="1" applyFill="1" applyBorder="1"/>
    <xf numFmtId="167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166" fontId="8" fillId="0" borderId="0" xfId="0" applyNumberFormat="1" applyFont="1" applyFill="1" applyBorder="1"/>
    <xf numFmtId="166" fontId="8" fillId="0" borderId="0" xfId="0" applyNumberFormat="1" applyFont="1" applyBorder="1"/>
    <xf numFmtId="165" fontId="9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165" fontId="9" fillId="0" borderId="0" xfId="0" applyNumberFormat="1" applyFont="1" applyFill="1" applyBorder="1" applyAlignment="1">
      <alignment horizontal="right"/>
    </xf>
    <xf numFmtId="0" fontId="6" fillId="0" borderId="0" xfId="0" applyFont="1" applyBorder="1"/>
    <xf numFmtId="165" fontId="8" fillId="0" borderId="0" xfId="0" applyNumberFormat="1" applyFont="1" applyFill="1" applyBorder="1"/>
    <xf numFmtId="165" fontId="9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8" fillId="0" borderId="0" xfId="0" applyNumberFormat="1" applyFont="1" applyFill="1" applyBorder="1" applyAlignment="1"/>
    <xf numFmtId="165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/>
    <xf numFmtId="0" fontId="6" fillId="0" borderId="1" xfId="0" applyFont="1" applyFill="1" applyBorder="1"/>
    <xf numFmtId="167" fontId="6" fillId="0" borderId="1" xfId="0" applyNumberFormat="1" applyFont="1" applyFill="1" applyBorder="1" applyAlignment="1">
      <alignment horizontal="right" wrapText="1"/>
    </xf>
    <xf numFmtId="167" fontId="11" fillId="0" borderId="1" xfId="0" applyNumberFormat="1" applyFont="1" applyFill="1" applyBorder="1" applyAlignment="1">
      <alignment horizontal="right" wrapText="1"/>
    </xf>
    <xf numFmtId="167" fontId="6" fillId="0" borderId="1" xfId="1" applyNumberFormat="1" applyFont="1" applyBorder="1" applyAlignment="1">
      <alignment wrapText="1"/>
    </xf>
    <xf numFmtId="167" fontId="6" fillId="0" borderId="1" xfId="1" applyNumberFormat="1" applyFont="1" applyFill="1" applyBorder="1"/>
    <xf numFmtId="165" fontId="11" fillId="6" borderId="2" xfId="0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wrapText="1"/>
    </xf>
    <xf numFmtId="167" fontId="6" fillId="0" borderId="1" xfId="1" applyNumberFormat="1" applyFont="1" applyFill="1" applyBorder="1" applyAlignment="1">
      <alignment wrapText="1"/>
    </xf>
    <xf numFmtId="167" fontId="11" fillId="7" borderId="1" xfId="0" applyNumberFormat="1" applyFont="1" applyFill="1" applyBorder="1" applyAlignment="1">
      <alignment horizontal="right" wrapText="1"/>
    </xf>
    <xf numFmtId="167" fontId="11" fillId="0" borderId="1" xfId="1" applyNumberFormat="1" applyFont="1" applyFill="1" applyBorder="1" applyAlignment="1">
      <alignment wrapText="1"/>
    </xf>
    <xf numFmtId="167" fontId="11" fillId="0" borderId="1" xfId="0" applyNumberFormat="1" applyFont="1" applyFill="1" applyBorder="1"/>
    <xf numFmtId="167" fontId="6" fillId="0" borderId="1" xfId="0" applyNumberFormat="1" applyFont="1" applyFill="1" applyBorder="1"/>
    <xf numFmtId="0" fontId="11" fillId="7" borderId="4" xfId="0" applyFont="1" applyFill="1" applyBorder="1" applyAlignment="1">
      <alignment horizontal="center" vertical="center" wrapText="1"/>
    </xf>
    <xf numFmtId="167" fontId="11" fillId="3" borderId="1" xfId="1" applyNumberFormat="1" applyFont="1" applyFill="1" applyBorder="1" applyAlignment="1">
      <alignment wrapText="1"/>
    </xf>
    <xf numFmtId="167" fontId="11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/>
    <xf numFmtId="167" fontId="6" fillId="0" borderId="1" xfId="1" applyNumberFormat="1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textRotation="90" wrapText="1"/>
    </xf>
    <xf numFmtId="167" fontId="11" fillId="8" borderId="1" xfId="0" applyNumberFormat="1" applyFont="1" applyFill="1" applyBorder="1" applyAlignment="1">
      <alignment horizontal="right" wrapText="1"/>
    </xf>
    <xf numFmtId="167" fontId="11" fillId="8" borderId="1" xfId="1" applyNumberFormat="1" applyFont="1" applyFill="1" applyBorder="1" applyAlignment="1">
      <alignment wrapText="1"/>
    </xf>
    <xf numFmtId="0" fontId="11" fillId="0" borderId="1" xfId="0" applyFont="1" applyFill="1" applyBorder="1"/>
    <xf numFmtId="167" fontId="11" fillId="0" borderId="1" xfId="1" applyNumberFormat="1" applyFont="1" applyFill="1" applyBorder="1"/>
    <xf numFmtId="0" fontId="11" fillId="8" borderId="1" xfId="0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165" fontId="11" fillId="4" borderId="2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right" wrapText="1"/>
    </xf>
    <xf numFmtId="167" fontId="11" fillId="4" borderId="1" xfId="1" applyNumberFormat="1" applyFont="1" applyFill="1" applyBorder="1" applyAlignment="1">
      <alignment wrapText="1"/>
    </xf>
    <xf numFmtId="0" fontId="6" fillId="4" borderId="1" xfId="0" applyFont="1" applyFill="1" applyBorder="1"/>
    <xf numFmtId="0" fontId="6" fillId="4" borderId="5" xfId="0" applyFont="1" applyFill="1" applyBorder="1" applyAlignment="1">
      <alignment horizontal="center"/>
    </xf>
    <xf numFmtId="0" fontId="6" fillId="5" borderId="1" xfId="0" applyFont="1" applyFill="1" applyBorder="1"/>
    <xf numFmtId="167" fontId="11" fillId="5" borderId="1" xfId="1" applyNumberFormat="1" applyFont="1" applyFill="1" applyBorder="1" applyAlignment="1">
      <alignment wrapText="1"/>
    </xf>
    <xf numFmtId="167" fontId="11" fillId="5" borderId="1" xfId="0" applyNumberFormat="1" applyFont="1" applyFill="1" applyBorder="1" applyAlignment="1">
      <alignment horizontal="right" wrapText="1"/>
    </xf>
    <xf numFmtId="0" fontId="6" fillId="5" borderId="3" xfId="0" applyFont="1" applyFill="1" applyBorder="1"/>
    <xf numFmtId="0" fontId="6" fillId="5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Fill="1" applyBorder="1"/>
    <xf numFmtId="164" fontId="6" fillId="0" borderId="1" xfId="1" applyFont="1" applyFill="1" applyBorder="1" applyAlignment="1">
      <alignment wrapText="1"/>
    </xf>
    <xf numFmtId="164" fontId="6" fillId="7" borderId="1" xfId="1" applyFont="1" applyFill="1" applyBorder="1" applyAlignment="1">
      <alignment wrapText="1"/>
    </xf>
    <xf numFmtId="0" fontId="6" fillId="7" borderId="1" xfId="0" applyFont="1" applyFill="1" applyBorder="1"/>
    <xf numFmtId="0" fontId="6" fillId="7" borderId="6" xfId="0" applyFont="1" applyFill="1" applyBorder="1" applyAlignment="1">
      <alignment horizontal="right" wrapText="1"/>
    </xf>
    <xf numFmtId="164" fontId="6" fillId="3" borderId="1" xfId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167" fontId="9" fillId="0" borderId="1" xfId="0" applyNumberFormat="1" applyFont="1" applyBorder="1"/>
    <xf numFmtId="165" fontId="9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6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65" fontId="9" fillId="10" borderId="1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6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/>
    <xf numFmtId="167" fontId="6" fillId="0" borderId="0" xfId="0" applyNumberFormat="1" applyFont="1"/>
    <xf numFmtId="167" fontId="8" fillId="0" borderId="0" xfId="0" applyNumberFormat="1" applyFont="1"/>
    <xf numFmtId="167" fontId="6" fillId="0" borderId="0" xfId="0" applyNumberFormat="1" applyFont="1" applyFill="1" applyBorder="1" applyAlignment="1">
      <alignment vertical="center" wrapText="1"/>
    </xf>
    <xf numFmtId="167" fontId="8" fillId="0" borderId="0" xfId="0" applyNumberFormat="1" applyFont="1" applyFill="1" applyBorder="1" applyAlignment="1">
      <alignment vertical="center" wrapText="1"/>
    </xf>
    <xf numFmtId="167" fontId="8" fillId="0" borderId="0" xfId="0" applyNumberFormat="1" applyFont="1" applyFill="1" applyBorder="1"/>
    <xf numFmtId="167" fontId="8" fillId="0" borderId="0" xfId="1" applyNumberFormat="1" applyFont="1" applyFill="1" applyBorder="1" applyAlignment="1">
      <alignment horizontal="right"/>
    </xf>
    <xf numFmtId="167" fontId="9" fillId="0" borderId="0" xfId="1" applyNumberFormat="1" applyFont="1" applyFill="1" applyBorder="1" applyAlignment="1">
      <alignment horizontal="right"/>
    </xf>
    <xf numFmtId="167" fontId="8" fillId="0" borderId="0" xfId="0" applyNumberFormat="1" applyFont="1" applyFill="1" applyBorder="1" applyProtection="1">
      <protection locked="0"/>
    </xf>
    <xf numFmtId="167" fontId="9" fillId="0" borderId="0" xfId="0" applyNumberFormat="1" applyFont="1" applyFill="1" applyBorder="1" applyAlignment="1"/>
    <xf numFmtId="167" fontId="9" fillId="0" borderId="0" xfId="0" applyNumberFormat="1" applyFont="1" applyFill="1" applyBorder="1"/>
    <xf numFmtId="167" fontId="8" fillId="0" borderId="0" xfId="0" applyNumberFormat="1" applyFont="1" applyFill="1" applyBorder="1" applyAlignment="1"/>
    <xf numFmtId="167" fontId="8" fillId="0" borderId="0" xfId="0" applyNumberFormat="1" applyFont="1" applyFill="1" applyBorder="1" applyAlignment="1">
      <alignment vertical="justify" wrapText="1"/>
    </xf>
    <xf numFmtId="167" fontId="8" fillId="0" borderId="0" xfId="0" applyNumberFormat="1" applyFont="1" applyFill="1"/>
    <xf numFmtId="0" fontId="8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67" fontId="5" fillId="0" borderId="1" xfId="0" applyNumberFormat="1" applyFont="1" applyFill="1" applyBorder="1"/>
    <xf numFmtId="165" fontId="11" fillId="2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11" fillId="8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7" fontId="9" fillId="11" borderId="1" xfId="0" applyNumberFormat="1" applyFont="1" applyFill="1" applyBorder="1" applyAlignment="1">
      <alignment horizontal="center" vertical="center" wrapText="1"/>
    </xf>
    <xf numFmtId="167" fontId="6" fillId="11" borderId="1" xfId="1" applyNumberFormat="1" applyFont="1" applyFill="1" applyBorder="1"/>
    <xf numFmtId="167" fontId="6" fillId="11" borderId="1" xfId="0" applyNumberFormat="1" applyFont="1" applyFill="1" applyBorder="1" applyAlignment="1">
      <alignment horizontal="center" vertical="center" wrapText="1"/>
    </xf>
    <xf numFmtId="167" fontId="8" fillId="11" borderId="0" xfId="0" applyNumberFormat="1" applyFont="1" applyFill="1"/>
    <xf numFmtId="167" fontId="9" fillId="11" borderId="0" xfId="1" applyNumberFormat="1" applyFont="1" applyFill="1" applyBorder="1" applyAlignment="1">
      <alignment wrapText="1"/>
    </xf>
    <xf numFmtId="167" fontId="9" fillId="11" borderId="0" xfId="0" applyNumberFormat="1" applyFont="1" applyFill="1" applyBorder="1" applyAlignment="1">
      <alignment horizontal="right" wrapText="1"/>
    </xf>
    <xf numFmtId="167" fontId="8" fillId="11" borderId="0" xfId="1" applyNumberFormat="1" applyFont="1" applyFill="1" applyBorder="1"/>
    <xf numFmtId="167" fontId="9" fillId="11" borderId="0" xfId="1" applyNumberFormat="1" applyFont="1" applyFill="1" applyBorder="1"/>
    <xf numFmtId="167" fontId="9" fillId="11" borderId="0" xfId="1" applyNumberFormat="1" applyFont="1" applyFill="1" applyBorder="1" applyAlignment="1">
      <alignment horizontal="right"/>
    </xf>
    <xf numFmtId="167" fontId="9" fillId="11" borderId="0" xfId="0" applyNumberFormat="1" applyFont="1" applyFill="1" applyBorder="1"/>
    <xf numFmtId="167" fontId="8" fillId="11" borderId="0" xfId="0" applyNumberFormat="1" applyFont="1" applyFill="1" applyBorder="1"/>
    <xf numFmtId="167" fontId="8" fillId="11" borderId="0" xfId="0" applyNumberFormat="1" applyFont="1" applyFill="1" applyBorder="1" applyAlignment="1">
      <alignment vertical="center" wrapText="1"/>
    </xf>
    <xf numFmtId="167" fontId="8" fillId="11" borderId="0" xfId="1" applyNumberFormat="1" applyFont="1" applyFill="1" applyBorder="1" applyAlignment="1">
      <alignment horizontal="right"/>
    </xf>
    <xf numFmtId="167" fontId="8" fillId="11" borderId="0" xfId="0" applyNumberFormat="1" applyFont="1" applyFill="1" applyBorder="1" applyProtection="1">
      <protection locked="0"/>
    </xf>
    <xf numFmtId="167" fontId="9" fillId="11" borderId="0" xfId="0" applyNumberFormat="1" applyFont="1" applyFill="1" applyBorder="1" applyAlignment="1"/>
    <xf numFmtId="167" fontId="8" fillId="11" borderId="0" xfId="0" applyNumberFormat="1" applyFont="1" applyFill="1" applyBorder="1" applyAlignment="1"/>
    <xf numFmtId="167" fontId="8" fillId="11" borderId="0" xfId="0" applyNumberFormat="1" applyFont="1" applyFill="1" applyBorder="1" applyAlignment="1">
      <alignment vertical="justify" wrapText="1"/>
    </xf>
    <xf numFmtId="167" fontId="6" fillId="11" borderId="1" xfId="1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Fill="1" applyBorder="1" applyAlignment="1">
      <alignment horizontal="center" vertical="center" wrapText="1"/>
    </xf>
    <xf numFmtId="165" fontId="9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5" fontId="9" fillId="4" borderId="8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9" fillId="10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7" borderId="1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165" fontId="9" fillId="6" borderId="8" xfId="0" applyNumberFormat="1" applyFont="1" applyFill="1" applyBorder="1" applyAlignment="1">
      <alignment horizontal="center" vertical="center" wrapText="1"/>
    </xf>
    <xf numFmtId="165" fontId="9" fillId="6" borderId="4" xfId="0" applyNumberFormat="1" applyFont="1" applyFill="1" applyBorder="1" applyAlignment="1">
      <alignment horizontal="center" vertical="center" wrapText="1"/>
    </xf>
    <xf numFmtId="165" fontId="9" fillId="6" borderId="2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32"/>
  <sheetViews>
    <sheetView view="pageBreakPreview" topLeftCell="G1" zoomScale="60" zoomScaleNormal="70" workbookViewId="0">
      <pane ySplit="3" topLeftCell="A120" activePane="bottomLeft" state="frozen"/>
      <selection pane="bottomLeft" activeCell="I127" sqref="I127"/>
    </sheetView>
  </sheetViews>
  <sheetFormatPr baseColWidth="10" defaultRowHeight="17.25"/>
  <cols>
    <col min="1" max="1" width="21.5703125" style="1" customWidth="1"/>
    <col min="2" max="2" width="29.140625" style="1" customWidth="1"/>
    <col min="3" max="3" width="28.85546875" style="2" customWidth="1"/>
    <col min="4" max="4" width="25.7109375" style="89" customWidth="1"/>
    <col min="5" max="5" width="42.42578125" style="3" customWidth="1"/>
    <col min="6" max="6" width="14.5703125" style="3" customWidth="1"/>
    <col min="7" max="7" width="18" style="135" customWidth="1"/>
    <col min="8" max="8" width="21.85546875" style="135" customWidth="1"/>
    <col min="9" max="9" width="17.42578125" style="135" customWidth="1"/>
    <col min="10" max="10" width="20.42578125" style="135" customWidth="1"/>
    <col min="11" max="11" width="19.28515625" style="146" customWidth="1"/>
    <col min="12" max="12" width="17.7109375" style="146" customWidth="1"/>
    <col min="13" max="13" width="19.85546875" style="135" customWidth="1"/>
    <col min="14" max="14" width="19.42578125" style="146" customWidth="1"/>
    <col min="15" max="15" width="16" style="135" customWidth="1"/>
    <col min="16" max="16" width="25" style="135" bestFit="1" customWidth="1"/>
    <col min="17" max="17" width="20.5703125" style="3" customWidth="1"/>
    <col min="18" max="19" width="11.42578125" style="3"/>
    <col min="20" max="16384" width="11.42578125" style="1"/>
  </cols>
  <sheetData>
    <row r="1" spans="1:19" ht="45" customHeight="1">
      <c r="E1" s="248" t="s">
        <v>106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9" ht="56.25" customHeight="1">
      <c r="F2" s="249" t="s">
        <v>105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9" s="5" customFormat="1" ht="72.75" customHeight="1">
      <c r="A3" s="4" t="s">
        <v>82</v>
      </c>
      <c r="B3" s="4" t="s">
        <v>8</v>
      </c>
      <c r="C3" s="4" t="s">
        <v>7</v>
      </c>
      <c r="D3" s="4" t="s">
        <v>49</v>
      </c>
      <c r="E3" s="4" t="s">
        <v>99</v>
      </c>
      <c r="F3" s="4" t="s">
        <v>107</v>
      </c>
      <c r="G3" s="131" t="s">
        <v>108</v>
      </c>
      <c r="H3" s="131" t="s">
        <v>0</v>
      </c>
      <c r="I3" s="131" t="s">
        <v>6</v>
      </c>
      <c r="J3" s="131" t="s">
        <v>83</v>
      </c>
      <c r="K3" s="131" t="s">
        <v>1</v>
      </c>
      <c r="L3" s="132" t="s">
        <v>84</v>
      </c>
      <c r="M3" s="131" t="s">
        <v>102</v>
      </c>
      <c r="N3" s="132" t="s">
        <v>2</v>
      </c>
      <c r="O3" s="131" t="s">
        <v>4</v>
      </c>
      <c r="P3" s="131" t="s">
        <v>3</v>
      </c>
      <c r="Q3" s="4" t="s">
        <v>5</v>
      </c>
    </row>
    <row r="4" spans="1:19" ht="75.75" customHeight="1">
      <c r="A4" s="250" t="s">
        <v>85</v>
      </c>
      <c r="B4" s="244" t="s">
        <v>21</v>
      </c>
      <c r="C4" s="199" t="s">
        <v>9</v>
      </c>
      <c r="D4" s="128" t="s">
        <v>249</v>
      </c>
      <c r="E4" s="150" t="s">
        <v>250</v>
      </c>
      <c r="F4" s="53" t="s">
        <v>251</v>
      </c>
      <c r="G4" s="54">
        <v>15000</v>
      </c>
      <c r="H4" s="54"/>
      <c r="I4" s="54"/>
      <c r="J4" s="54"/>
      <c r="K4" s="54"/>
      <c r="L4" s="54"/>
      <c r="M4" s="54"/>
      <c r="N4" s="54"/>
      <c r="O4" s="54"/>
      <c r="P4" s="55">
        <f>SUM(G4:O4)</f>
        <v>15000</v>
      </c>
      <c r="Q4" s="159" t="s">
        <v>268</v>
      </c>
    </row>
    <row r="5" spans="1:19" ht="53.25" customHeight="1">
      <c r="A5" s="251"/>
      <c r="B5" s="244"/>
      <c r="C5" s="200"/>
      <c r="D5" s="128" t="s">
        <v>249</v>
      </c>
      <c r="E5" s="150" t="s">
        <v>252</v>
      </c>
      <c r="F5" s="53" t="s">
        <v>253</v>
      </c>
      <c r="G5" s="54">
        <v>15000</v>
      </c>
      <c r="H5" s="54"/>
      <c r="I5" s="54"/>
      <c r="J5" s="54"/>
      <c r="K5" s="54"/>
      <c r="L5" s="54"/>
      <c r="M5" s="54"/>
      <c r="N5" s="54"/>
      <c r="O5" s="54"/>
      <c r="P5" s="55">
        <f>SUM(G5:O5)</f>
        <v>15000</v>
      </c>
      <c r="Q5" s="159" t="s">
        <v>265</v>
      </c>
    </row>
    <row r="6" spans="1:19" ht="75">
      <c r="A6" s="251"/>
      <c r="B6" s="244"/>
      <c r="C6" s="200"/>
      <c r="D6" s="128" t="s">
        <v>249</v>
      </c>
      <c r="E6" s="150" t="s">
        <v>254</v>
      </c>
      <c r="F6" s="53" t="s">
        <v>255</v>
      </c>
      <c r="G6" s="54">
        <v>10000</v>
      </c>
      <c r="H6" s="54"/>
      <c r="I6" s="54"/>
      <c r="J6" s="54"/>
      <c r="K6" s="54"/>
      <c r="L6" s="54"/>
      <c r="M6" s="54"/>
      <c r="N6" s="54"/>
      <c r="O6" s="54"/>
      <c r="P6" s="55">
        <f>SUM(G6:O6)</f>
        <v>10000</v>
      </c>
      <c r="Q6" s="159" t="s">
        <v>266</v>
      </c>
    </row>
    <row r="7" spans="1:19" ht="51.75" customHeight="1">
      <c r="A7" s="251"/>
      <c r="B7" s="244"/>
      <c r="C7" s="201"/>
      <c r="D7" s="151" t="s">
        <v>249</v>
      </c>
      <c r="E7" s="152" t="s">
        <v>256</v>
      </c>
      <c r="F7" s="53" t="s">
        <v>257</v>
      </c>
      <c r="G7" s="64">
        <v>40000</v>
      </c>
      <c r="H7" s="161"/>
      <c r="I7" s="161"/>
      <c r="J7" s="161"/>
      <c r="K7" s="161"/>
      <c r="L7" s="161"/>
      <c r="M7" s="161"/>
      <c r="N7" s="161"/>
      <c r="O7" s="161"/>
      <c r="P7" s="55">
        <f>SUM(G7:O7)</f>
        <v>40000</v>
      </c>
      <c r="Q7" s="160" t="s">
        <v>267</v>
      </c>
    </row>
    <row r="8" spans="1:19" s="10" customFormat="1" ht="41.25" customHeight="1">
      <c r="A8" s="251"/>
      <c r="B8" s="252" t="s">
        <v>20</v>
      </c>
      <c r="C8" s="253"/>
      <c r="D8" s="253"/>
      <c r="E8" s="254"/>
      <c r="F8" s="58"/>
      <c r="G8" s="59">
        <f t="shared" ref="G8:P8" si="0">SUM(G4:G7)</f>
        <v>80000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59">
        <f t="shared" si="0"/>
        <v>0</v>
      </c>
      <c r="O8" s="59">
        <f t="shared" si="0"/>
        <v>0</v>
      </c>
      <c r="P8" s="59">
        <f t="shared" si="0"/>
        <v>80000</v>
      </c>
      <c r="Q8" s="103"/>
      <c r="R8" s="9"/>
      <c r="S8" s="9"/>
    </row>
    <row r="9" spans="1:19" s="10" customFormat="1" ht="114" customHeight="1">
      <c r="A9" s="251"/>
      <c r="B9" s="126"/>
      <c r="C9" s="7" t="s">
        <v>10</v>
      </c>
      <c r="D9" s="149" t="s">
        <v>249</v>
      </c>
      <c r="E9" s="153" t="s">
        <v>258</v>
      </c>
      <c r="F9" s="154" t="s">
        <v>255</v>
      </c>
      <c r="G9" s="56"/>
      <c r="H9" s="57"/>
      <c r="I9" s="57"/>
      <c r="J9" s="57"/>
      <c r="K9" s="57"/>
      <c r="L9" s="57"/>
      <c r="M9" s="57"/>
      <c r="N9" s="57">
        <v>20000</v>
      </c>
      <c r="O9" s="57"/>
      <c r="P9" s="55">
        <f>SUM(G9:O9)</f>
        <v>20000</v>
      </c>
      <c r="Q9" s="102" t="s">
        <v>269</v>
      </c>
      <c r="R9" s="9"/>
      <c r="S9" s="9"/>
    </row>
    <row r="10" spans="1:19" s="10" customFormat="1" ht="44.25" customHeight="1">
      <c r="A10" s="251"/>
      <c r="B10" s="252" t="s">
        <v>22</v>
      </c>
      <c r="C10" s="253"/>
      <c r="D10" s="253"/>
      <c r="E10" s="254"/>
      <c r="F10" s="58"/>
      <c r="G10" s="59">
        <f t="shared" ref="G10:P10" si="1">SUM(G9:G9)</f>
        <v>0</v>
      </c>
      <c r="H10" s="59">
        <f t="shared" si="1"/>
        <v>0</v>
      </c>
      <c r="I10" s="59">
        <f t="shared" si="1"/>
        <v>0</v>
      </c>
      <c r="J10" s="59">
        <f t="shared" si="1"/>
        <v>0</v>
      </c>
      <c r="K10" s="59">
        <f t="shared" si="1"/>
        <v>0</v>
      </c>
      <c r="L10" s="59">
        <f t="shared" si="1"/>
        <v>0</v>
      </c>
      <c r="M10" s="59">
        <f t="shared" si="1"/>
        <v>0</v>
      </c>
      <c r="N10" s="59">
        <f t="shared" si="1"/>
        <v>20000</v>
      </c>
      <c r="O10" s="59">
        <f t="shared" si="1"/>
        <v>0</v>
      </c>
      <c r="P10" s="61">
        <f t="shared" si="1"/>
        <v>20000</v>
      </c>
      <c r="Q10" s="103"/>
      <c r="R10" s="9"/>
      <c r="S10" s="9"/>
    </row>
    <row r="11" spans="1:19" ht="122.25" customHeight="1">
      <c r="A11" s="251"/>
      <c r="B11" s="121" t="s">
        <v>24</v>
      </c>
      <c r="C11" s="6" t="s">
        <v>11</v>
      </c>
      <c r="D11" s="128" t="s">
        <v>249</v>
      </c>
      <c r="E11" s="155" t="s">
        <v>259</v>
      </c>
      <c r="F11" s="154" t="s">
        <v>260</v>
      </c>
      <c r="G11" s="62">
        <v>10000</v>
      </c>
      <c r="H11" s="63"/>
      <c r="I11" s="63"/>
      <c r="J11" s="63"/>
      <c r="K11" s="63"/>
      <c r="L11" s="63"/>
      <c r="M11" s="63"/>
      <c r="N11" s="63"/>
      <c r="O11" s="63"/>
      <c r="P11" s="55">
        <f>SUM(G11:O11)</f>
        <v>10000</v>
      </c>
      <c r="Q11" s="107" t="s">
        <v>270</v>
      </c>
      <c r="R11" s="9"/>
      <c r="S11" s="9"/>
    </row>
    <row r="12" spans="1:19" ht="31.5" customHeight="1">
      <c r="A12" s="251"/>
      <c r="B12" s="252" t="s">
        <v>23</v>
      </c>
      <c r="C12" s="253"/>
      <c r="D12" s="253"/>
      <c r="E12" s="254"/>
      <c r="F12" s="58"/>
      <c r="G12" s="59">
        <f>SUM(G11)</f>
        <v>10000</v>
      </c>
      <c r="H12" s="59">
        <f t="shared" ref="H12:O12" si="2">SUM(H11)</f>
        <v>0</v>
      </c>
      <c r="I12" s="59">
        <f t="shared" si="2"/>
        <v>0</v>
      </c>
      <c r="J12" s="59">
        <f t="shared" si="2"/>
        <v>0</v>
      </c>
      <c r="K12" s="59">
        <f t="shared" si="2"/>
        <v>0</v>
      </c>
      <c r="L12" s="59">
        <f t="shared" si="2"/>
        <v>0</v>
      </c>
      <c r="M12" s="59">
        <f t="shared" si="2"/>
        <v>0</v>
      </c>
      <c r="N12" s="59">
        <f t="shared" si="2"/>
        <v>0</v>
      </c>
      <c r="O12" s="59">
        <f t="shared" si="2"/>
        <v>0</v>
      </c>
      <c r="P12" s="61">
        <f>SUM(P11)</f>
        <v>10000</v>
      </c>
      <c r="Q12" s="104"/>
      <c r="R12" s="9"/>
      <c r="S12" s="9"/>
    </row>
    <row r="13" spans="1:19" ht="51.75" customHeight="1">
      <c r="A13" s="238" t="s">
        <v>86</v>
      </c>
      <c r="B13" s="239"/>
      <c r="C13" s="239"/>
      <c r="D13" s="239"/>
      <c r="E13" s="239"/>
      <c r="F13" s="65"/>
      <c r="G13" s="61">
        <f>G12+G10+G8</f>
        <v>90000</v>
      </c>
      <c r="H13" s="61">
        <f t="shared" ref="H13:P13" si="3">H12+H10+H8</f>
        <v>0</v>
      </c>
      <c r="I13" s="61">
        <f t="shared" si="3"/>
        <v>0</v>
      </c>
      <c r="J13" s="61">
        <f t="shared" si="3"/>
        <v>0</v>
      </c>
      <c r="K13" s="61">
        <f t="shared" si="3"/>
        <v>0</v>
      </c>
      <c r="L13" s="61">
        <f t="shared" si="3"/>
        <v>0</v>
      </c>
      <c r="M13" s="61">
        <f t="shared" si="3"/>
        <v>0</v>
      </c>
      <c r="N13" s="61">
        <f t="shared" si="3"/>
        <v>20000</v>
      </c>
      <c r="O13" s="61">
        <f t="shared" si="3"/>
        <v>0</v>
      </c>
      <c r="P13" s="61">
        <f t="shared" si="3"/>
        <v>110000</v>
      </c>
      <c r="Q13" s="105"/>
      <c r="R13" s="9"/>
      <c r="S13" s="9"/>
    </row>
    <row r="14" spans="1:19" s="10" customFormat="1" ht="78" customHeight="1">
      <c r="A14" s="242" t="s">
        <v>59</v>
      </c>
      <c r="B14" s="240" t="s">
        <v>12</v>
      </c>
      <c r="C14" s="241" t="s">
        <v>13</v>
      </c>
      <c r="D14" s="90" t="s">
        <v>272</v>
      </c>
      <c r="E14" s="90" t="s">
        <v>197</v>
      </c>
      <c r="F14" s="53" t="s">
        <v>198</v>
      </c>
      <c r="G14" s="161"/>
      <c r="H14" s="60">
        <v>120000</v>
      </c>
      <c r="I14" s="57"/>
      <c r="J14" s="57"/>
      <c r="K14" s="57"/>
      <c r="L14" s="57"/>
      <c r="M14" s="57"/>
      <c r="N14" s="57"/>
      <c r="O14" s="57"/>
      <c r="P14" s="55">
        <f>SUM(G14:O14)</f>
        <v>120000</v>
      </c>
      <c r="Q14" s="102"/>
      <c r="R14" s="9"/>
      <c r="S14" s="9"/>
    </row>
    <row r="15" spans="1:19" s="10" customFormat="1" ht="78" customHeight="1">
      <c r="A15" s="243"/>
      <c r="B15" s="240"/>
      <c r="C15" s="241"/>
      <c r="D15" s="196" t="s">
        <v>272</v>
      </c>
      <c r="E15" s="90" t="s">
        <v>211</v>
      </c>
      <c r="F15" s="53" t="s">
        <v>212</v>
      </c>
      <c r="G15" s="161"/>
      <c r="H15" s="60">
        <v>200000</v>
      </c>
      <c r="I15" s="57"/>
      <c r="J15" s="57"/>
      <c r="K15" s="57"/>
      <c r="L15" s="57"/>
      <c r="M15" s="57"/>
      <c r="N15" s="57"/>
      <c r="O15" s="57"/>
      <c r="P15" s="55">
        <f t="shared" ref="P15:P32" si="4">SUM(G15:O15)</f>
        <v>200000</v>
      </c>
      <c r="Q15" s="102"/>
      <c r="R15" s="9"/>
      <c r="S15" s="9"/>
    </row>
    <row r="16" spans="1:19" s="10" customFormat="1" ht="84" customHeight="1">
      <c r="A16" s="243"/>
      <c r="B16" s="240"/>
      <c r="C16" s="241"/>
      <c r="D16" s="196"/>
      <c r="E16" s="90" t="s">
        <v>219</v>
      </c>
      <c r="F16" s="53" t="s">
        <v>220</v>
      </c>
      <c r="G16" s="161"/>
      <c r="H16" s="60">
        <v>350000</v>
      </c>
      <c r="I16" s="57"/>
      <c r="J16" s="57"/>
      <c r="K16" s="57"/>
      <c r="L16" s="57"/>
      <c r="M16" s="57"/>
      <c r="N16" s="57"/>
      <c r="O16" s="57"/>
      <c r="P16" s="55">
        <f t="shared" si="4"/>
        <v>350000</v>
      </c>
      <c r="Q16" s="102"/>
      <c r="R16" s="9"/>
      <c r="S16" s="9"/>
    </row>
    <row r="17" spans="1:19" ht="58.5" customHeight="1">
      <c r="A17" s="243" t="s">
        <v>279</v>
      </c>
      <c r="B17" s="240"/>
      <c r="C17" s="202" t="s">
        <v>14</v>
      </c>
      <c r="D17" s="197" t="s">
        <v>272</v>
      </c>
      <c r="E17" s="90" t="s">
        <v>190</v>
      </c>
      <c r="F17" s="53" t="s">
        <v>191</v>
      </c>
      <c r="G17" s="60"/>
      <c r="H17" s="64">
        <v>100000</v>
      </c>
      <c r="I17" s="64"/>
      <c r="J17" s="64"/>
      <c r="K17" s="64"/>
      <c r="L17" s="64"/>
      <c r="M17" s="64"/>
      <c r="N17" s="64"/>
      <c r="O17" s="64"/>
      <c r="P17" s="55">
        <f t="shared" si="4"/>
        <v>100000</v>
      </c>
      <c r="Q17" s="53"/>
      <c r="R17" s="9"/>
      <c r="S17" s="9"/>
    </row>
    <row r="18" spans="1:19" ht="70.5" customHeight="1">
      <c r="A18" s="243"/>
      <c r="B18" s="240"/>
      <c r="C18" s="202"/>
      <c r="D18" s="197"/>
      <c r="E18" s="90" t="s">
        <v>192</v>
      </c>
      <c r="F18" s="53" t="s">
        <v>193</v>
      </c>
      <c r="G18" s="60"/>
      <c r="H18" s="64">
        <v>500000</v>
      </c>
      <c r="I18" s="64"/>
      <c r="J18" s="64"/>
      <c r="K18" s="64"/>
      <c r="L18" s="64"/>
      <c r="M18" s="64"/>
      <c r="N18" s="64"/>
      <c r="O18" s="64"/>
      <c r="P18" s="55">
        <f t="shared" si="4"/>
        <v>500000</v>
      </c>
      <c r="Q18" s="53"/>
      <c r="R18" s="9"/>
      <c r="S18" s="9"/>
    </row>
    <row r="19" spans="1:19" ht="71.25" customHeight="1">
      <c r="A19" s="243"/>
      <c r="B19" s="240"/>
      <c r="C19" s="202"/>
      <c r="D19" s="197"/>
      <c r="E19" s="90" t="s">
        <v>194</v>
      </c>
      <c r="F19" s="53" t="s">
        <v>196</v>
      </c>
      <c r="G19" s="60"/>
      <c r="H19" s="64">
        <v>100000</v>
      </c>
      <c r="I19" s="64"/>
      <c r="J19" s="64"/>
      <c r="K19" s="64"/>
      <c r="L19" s="64"/>
      <c r="M19" s="64"/>
      <c r="N19" s="64"/>
      <c r="O19" s="64"/>
      <c r="P19" s="55">
        <f t="shared" si="4"/>
        <v>100000</v>
      </c>
      <c r="Q19" s="53"/>
      <c r="R19" s="9"/>
      <c r="S19" s="9"/>
    </row>
    <row r="20" spans="1:19" ht="69" customHeight="1">
      <c r="A20" s="243"/>
      <c r="B20" s="240"/>
      <c r="C20" s="202"/>
      <c r="D20" s="197"/>
      <c r="E20" s="90" t="s">
        <v>195</v>
      </c>
      <c r="F20" s="53">
        <v>127</v>
      </c>
      <c r="G20" s="60"/>
      <c r="H20" s="64">
        <v>100000</v>
      </c>
      <c r="I20" s="64"/>
      <c r="J20" s="64"/>
      <c r="K20" s="64"/>
      <c r="L20" s="64"/>
      <c r="M20" s="64"/>
      <c r="N20" s="64"/>
      <c r="O20" s="64"/>
      <c r="P20" s="55">
        <f t="shared" si="4"/>
        <v>100000</v>
      </c>
      <c r="Q20" s="53"/>
      <c r="R20" s="9"/>
      <c r="S20" s="9"/>
    </row>
    <row r="21" spans="1:19" ht="44.25" customHeight="1">
      <c r="A21" s="243"/>
      <c r="B21" s="240"/>
      <c r="C21" s="202"/>
      <c r="D21" s="197" t="s">
        <v>272</v>
      </c>
      <c r="E21" s="90" t="s">
        <v>199</v>
      </c>
      <c r="F21" s="53" t="s">
        <v>201</v>
      </c>
      <c r="G21" s="60"/>
      <c r="H21" s="64">
        <v>100000</v>
      </c>
      <c r="I21" s="64"/>
      <c r="J21" s="64"/>
      <c r="K21" s="64"/>
      <c r="L21" s="64"/>
      <c r="M21" s="64"/>
      <c r="N21" s="64"/>
      <c r="O21" s="64"/>
      <c r="P21" s="55">
        <f t="shared" si="4"/>
        <v>100000</v>
      </c>
      <c r="Q21" s="53"/>
      <c r="R21" s="9"/>
      <c r="S21" s="9"/>
    </row>
    <row r="22" spans="1:19" ht="57.75" customHeight="1">
      <c r="A22" s="243"/>
      <c r="B22" s="240"/>
      <c r="C22" s="202"/>
      <c r="D22" s="197"/>
      <c r="E22" s="90" t="s">
        <v>200</v>
      </c>
      <c r="F22" s="53" t="s">
        <v>202</v>
      </c>
      <c r="G22" s="60"/>
      <c r="H22" s="64">
        <v>1000000</v>
      </c>
      <c r="I22" s="64"/>
      <c r="J22" s="64"/>
      <c r="K22" s="64"/>
      <c r="L22" s="64"/>
      <c r="M22" s="64"/>
      <c r="N22" s="64"/>
      <c r="O22" s="64"/>
      <c r="P22" s="55">
        <f t="shared" si="4"/>
        <v>1000000</v>
      </c>
      <c r="Q22" s="53"/>
      <c r="R22" s="9"/>
      <c r="S22" s="9"/>
    </row>
    <row r="23" spans="1:19" ht="37.5" customHeight="1">
      <c r="A23" s="243"/>
      <c r="B23" s="240"/>
      <c r="C23" s="202"/>
      <c r="D23" s="197"/>
      <c r="E23" s="90" t="s">
        <v>203</v>
      </c>
      <c r="F23" s="53" t="s">
        <v>204</v>
      </c>
      <c r="G23" s="60"/>
      <c r="H23" s="64">
        <v>120000</v>
      </c>
      <c r="I23" s="64"/>
      <c r="J23" s="64"/>
      <c r="K23" s="64"/>
      <c r="L23" s="64"/>
      <c r="M23" s="64"/>
      <c r="N23" s="64"/>
      <c r="O23" s="64"/>
      <c r="P23" s="55">
        <f t="shared" si="4"/>
        <v>120000</v>
      </c>
      <c r="Q23" s="53"/>
      <c r="R23" s="9"/>
      <c r="S23" s="9"/>
    </row>
    <row r="24" spans="1:19" ht="30">
      <c r="A24" s="243"/>
      <c r="B24" s="240"/>
      <c r="C24" s="202"/>
      <c r="D24" s="197"/>
      <c r="E24" s="90" t="s">
        <v>209</v>
      </c>
      <c r="F24" s="53" t="s">
        <v>210</v>
      </c>
      <c r="G24" s="60"/>
      <c r="H24" s="64">
        <v>300000</v>
      </c>
      <c r="I24" s="64"/>
      <c r="J24" s="64"/>
      <c r="K24" s="64"/>
      <c r="L24" s="64"/>
      <c r="M24" s="64"/>
      <c r="N24" s="64"/>
      <c r="O24" s="64"/>
      <c r="P24" s="55">
        <f t="shared" si="4"/>
        <v>300000</v>
      </c>
      <c r="Q24" s="53"/>
      <c r="R24" s="9"/>
      <c r="S24" s="9"/>
    </row>
    <row r="25" spans="1:19" ht="42" customHeight="1">
      <c r="A25" s="243"/>
      <c r="B25" s="240"/>
      <c r="C25" s="202"/>
      <c r="D25" s="197" t="s">
        <v>272</v>
      </c>
      <c r="E25" s="90" t="s">
        <v>215</v>
      </c>
      <c r="F25" s="53" t="s">
        <v>216</v>
      </c>
      <c r="G25" s="60"/>
      <c r="H25" s="64">
        <v>150000</v>
      </c>
      <c r="I25" s="64"/>
      <c r="J25" s="64"/>
      <c r="K25" s="64"/>
      <c r="L25" s="64"/>
      <c r="M25" s="64"/>
      <c r="N25" s="64"/>
      <c r="O25" s="64"/>
      <c r="P25" s="55">
        <f t="shared" si="4"/>
        <v>150000</v>
      </c>
      <c r="Q25" s="53"/>
      <c r="R25" s="9"/>
      <c r="S25" s="9"/>
    </row>
    <row r="26" spans="1:19" ht="80.25" customHeight="1">
      <c r="A26" s="243"/>
      <c r="B26" s="240"/>
      <c r="C26" s="202"/>
      <c r="D26" s="197"/>
      <c r="E26" s="90" t="s">
        <v>217</v>
      </c>
      <c r="F26" s="53" t="s">
        <v>218</v>
      </c>
      <c r="G26" s="60"/>
      <c r="H26" s="64">
        <v>150000</v>
      </c>
      <c r="I26" s="64"/>
      <c r="J26" s="64"/>
      <c r="K26" s="64"/>
      <c r="L26" s="64"/>
      <c r="M26" s="64"/>
      <c r="N26" s="64"/>
      <c r="O26" s="64"/>
      <c r="P26" s="55">
        <f t="shared" si="4"/>
        <v>150000</v>
      </c>
      <c r="Q26" s="53"/>
      <c r="R26" s="9"/>
      <c r="S26" s="9"/>
    </row>
    <row r="27" spans="1:19" ht="84.75" customHeight="1">
      <c r="A27" s="243"/>
      <c r="B27" s="240"/>
      <c r="C27" s="202"/>
      <c r="D27" s="197"/>
      <c r="E27" s="90" t="s">
        <v>221</v>
      </c>
      <c r="F27" s="53" t="s">
        <v>222</v>
      </c>
      <c r="G27" s="60"/>
      <c r="H27" s="64">
        <v>200000</v>
      </c>
      <c r="I27" s="64"/>
      <c r="J27" s="64"/>
      <c r="K27" s="64"/>
      <c r="L27" s="64"/>
      <c r="M27" s="64"/>
      <c r="N27" s="64"/>
      <c r="O27" s="64"/>
      <c r="P27" s="55">
        <f t="shared" si="4"/>
        <v>200000</v>
      </c>
      <c r="Q27" s="53"/>
      <c r="R27" s="9"/>
      <c r="S27" s="9"/>
    </row>
    <row r="28" spans="1:19" ht="48" customHeight="1">
      <c r="A28" s="243"/>
      <c r="B28" s="240"/>
      <c r="C28" s="202" t="s">
        <v>14</v>
      </c>
      <c r="D28" s="197" t="s">
        <v>272</v>
      </c>
      <c r="E28" s="90" t="s">
        <v>188</v>
      </c>
      <c r="F28" s="53" t="s">
        <v>189</v>
      </c>
      <c r="G28" s="60"/>
      <c r="H28" s="64">
        <v>200000</v>
      </c>
      <c r="I28" s="64"/>
      <c r="J28" s="64"/>
      <c r="K28" s="64"/>
      <c r="L28" s="64"/>
      <c r="M28" s="64"/>
      <c r="N28" s="64"/>
      <c r="O28" s="64"/>
      <c r="P28" s="55">
        <f t="shared" si="4"/>
        <v>200000</v>
      </c>
      <c r="Q28" s="53"/>
      <c r="R28" s="9"/>
      <c r="S28" s="9"/>
    </row>
    <row r="29" spans="1:19" ht="48" customHeight="1">
      <c r="A29" s="243"/>
      <c r="B29" s="240"/>
      <c r="C29" s="202"/>
      <c r="D29" s="197"/>
      <c r="E29" s="90" t="s">
        <v>205</v>
      </c>
      <c r="F29" s="53" t="s">
        <v>206</v>
      </c>
      <c r="G29" s="60"/>
      <c r="H29" s="64">
        <v>60000</v>
      </c>
      <c r="I29" s="64"/>
      <c r="J29" s="64"/>
      <c r="K29" s="64"/>
      <c r="L29" s="64"/>
      <c r="M29" s="64"/>
      <c r="N29" s="64"/>
      <c r="O29" s="64"/>
      <c r="P29" s="55">
        <f t="shared" si="4"/>
        <v>60000</v>
      </c>
      <c r="Q29" s="53"/>
      <c r="R29" s="9"/>
      <c r="S29" s="9"/>
    </row>
    <row r="30" spans="1:19" ht="48" customHeight="1">
      <c r="A30" s="243"/>
      <c r="B30" s="240"/>
      <c r="C30" s="202"/>
      <c r="D30" s="197"/>
      <c r="E30" s="90" t="s">
        <v>207</v>
      </c>
      <c r="F30" s="53" t="s">
        <v>208</v>
      </c>
      <c r="G30" s="60"/>
      <c r="H30" s="64">
        <v>20000</v>
      </c>
      <c r="I30" s="64"/>
      <c r="J30" s="64"/>
      <c r="K30" s="64"/>
      <c r="L30" s="64"/>
      <c r="M30" s="64"/>
      <c r="N30" s="64"/>
      <c r="O30" s="64"/>
      <c r="P30" s="55">
        <f t="shared" si="4"/>
        <v>20000</v>
      </c>
      <c r="Q30" s="53"/>
      <c r="R30" s="9"/>
      <c r="S30" s="9"/>
    </row>
    <row r="31" spans="1:19" ht="46.5" customHeight="1">
      <c r="A31" s="243"/>
      <c r="B31" s="240"/>
      <c r="C31" s="202" t="s">
        <v>15</v>
      </c>
      <c r="D31" s="197" t="s">
        <v>272</v>
      </c>
      <c r="E31" s="8" t="s">
        <v>213</v>
      </c>
      <c r="F31" s="129" t="s">
        <v>214</v>
      </c>
      <c r="G31" s="133"/>
      <c r="H31" s="64">
        <v>100000</v>
      </c>
      <c r="I31" s="64"/>
      <c r="J31" s="64"/>
      <c r="K31" s="64"/>
      <c r="L31" s="64"/>
      <c r="M31" s="64"/>
      <c r="N31" s="64"/>
      <c r="O31" s="64"/>
      <c r="P31" s="55">
        <f t="shared" si="4"/>
        <v>100000</v>
      </c>
      <c r="Q31" s="53"/>
      <c r="R31" s="9"/>
      <c r="S31" s="9"/>
    </row>
    <row r="32" spans="1:19" ht="45">
      <c r="A32" s="243"/>
      <c r="B32" s="240"/>
      <c r="C32" s="202"/>
      <c r="D32" s="197"/>
      <c r="E32" s="90" t="s">
        <v>223</v>
      </c>
      <c r="F32" s="129" t="s">
        <v>224</v>
      </c>
      <c r="G32" s="133"/>
      <c r="H32" s="64">
        <v>100000</v>
      </c>
      <c r="I32" s="64"/>
      <c r="J32" s="64"/>
      <c r="K32" s="64"/>
      <c r="L32" s="64"/>
      <c r="M32" s="64"/>
      <c r="N32" s="64"/>
      <c r="O32" s="64"/>
      <c r="P32" s="55">
        <f t="shared" si="4"/>
        <v>100000</v>
      </c>
      <c r="Q32" s="53"/>
      <c r="R32" s="9"/>
      <c r="S32" s="9"/>
    </row>
    <row r="33" spans="1:19" ht="58.5" customHeight="1">
      <c r="A33" s="243"/>
      <c r="B33" s="236" t="s">
        <v>25</v>
      </c>
      <c r="C33" s="236"/>
      <c r="D33" s="236"/>
      <c r="E33" s="236"/>
      <c r="F33" s="162"/>
      <c r="G33" s="66">
        <f>SUM(G14:G32)</f>
        <v>0</v>
      </c>
      <c r="H33" s="66">
        <f t="shared" ref="H33:P33" si="5">SUM(H14:H32)</f>
        <v>3970000</v>
      </c>
      <c r="I33" s="66">
        <f t="shared" si="5"/>
        <v>0</v>
      </c>
      <c r="J33" s="66">
        <f t="shared" si="5"/>
        <v>0</v>
      </c>
      <c r="K33" s="66">
        <f t="shared" si="5"/>
        <v>0</v>
      </c>
      <c r="L33" s="66">
        <f t="shared" si="5"/>
        <v>0</v>
      </c>
      <c r="M33" s="66">
        <f t="shared" si="5"/>
        <v>0</v>
      </c>
      <c r="N33" s="66">
        <f t="shared" si="5"/>
        <v>0</v>
      </c>
      <c r="O33" s="66">
        <f t="shared" si="5"/>
        <v>0</v>
      </c>
      <c r="P33" s="66">
        <f t="shared" si="5"/>
        <v>3970000</v>
      </c>
      <c r="Q33" s="68"/>
      <c r="R33" s="9"/>
      <c r="S33" s="9"/>
    </row>
    <row r="34" spans="1:19" s="10" customFormat="1" ht="36.75" customHeight="1">
      <c r="A34" s="243"/>
      <c r="B34" s="240" t="s">
        <v>16</v>
      </c>
      <c r="C34" s="7" t="s">
        <v>17</v>
      </c>
      <c r="D34" s="128" t="s">
        <v>274</v>
      </c>
      <c r="E34" s="90" t="s">
        <v>232</v>
      </c>
      <c r="F34" s="53"/>
      <c r="G34" s="60"/>
      <c r="H34" s="57">
        <f>12910890354.93/1000</f>
        <v>12910890.35493</v>
      </c>
      <c r="I34" s="57">
        <f>264000000/1000</f>
        <v>264000</v>
      </c>
      <c r="J34" s="57"/>
      <c r="K34" s="57"/>
      <c r="L34" s="57"/>
      <c r="M34" s="57">
        <f>2076878883/1000</f>
        <v>2076878.8829999999</v>
      </c>
      <c r="N34" s="57"/>
      <c r="O34" s="57"/>
      <c r="P34" s="55">
        <f>SUM(G34:O34)</f>
        <v>15251769.23793</v>
      </c>
      <c r="Q34" s="102"/>
      <c r="R34" s="9"/>
      <c r="S34" s="9"/>
    </row>
    <row r="35" spans="1:19" ht="33">
      <c r="A35" s="243"/>
      <c r="B35" s="240"/>
      <c r="C35" s="6" t="s">
        <v>18</v>
      </c>
      <c r="D35" s="128" t="s">
        <v>274</v>
      </c>
      <c r="E35" s="128" t="s">
        <v>233</v>
      </c>
      <c r="F35" s="53"/>
      <c r="G35" s="60"/>
      <c r="H35" s="57">
        <f>1121608955.535/1000</f>
        <v>1121608.9555350002</v>
      </c>
      <c r="I35" s="57"/>
      <c r="J35" s="57"/>
      <c r="K35" s="57"/>
      <c r="L35" s="57"/>
      <c r="M35" s="57"/>
      <c r="N35" s="57"/>
      <c r="O35" s="57"/>
      <c r="P35" s="55">
        <f>SUM(G35:O35)</f>
        <v>1121608.9555350002</v>
      </c>
      <c r="Q35" s="102"/>
      <c r="R35" s="9"/>
      <c r="S35" s="9"/>
    </row>
    <row r="36" spans="1:19" ht="63" customHeight="1">
      <c r="A36" s="243" t="s">
        <v>279</v>
      </c>
      <c r="B36" s="240"/>
      <c r="C36" s="6" t="s">
        <v>19</v>
      </c>
      <c r="D36" s="128" t="s">
        <v>274</v>
      </c>
      <c r="E36" s="128" t="s">
        <v>234</v>
      </c>
      <c r="F36" s="53"/>
      <c r="G36" s="60"/>
      <c r="H36" s="57">
        <f>1308552171.52/1000</f>
        <v>1308552.1715200001</v>
      </c>
      <c r="I36" s="57"/>
      <c r="J36" s="57"/>
      <c r="K36" s="57"/>
      <c r="L36" s="57"/>
      <c r="M36" s="57"/>
      <c r="N36" s="57"/>
      <c r="O36" s="57"/>
      <c r="P36" s="55">
        <f>SUM(G36:O36)</f>
        <v>1308552.1715200001</v>
      </c>
      <c r="Q36" s="102"/>
      <c r="R36" s="9"/>
      <c r="S36" s="9"/>
    </row>
    <row r="37" spans="1:19" ht="42.75" customHeight="1">
      <c r="A37" s="243"/>
      <c r="B37" s="236" t="s">
        <v>26</v>
      </c>
      <c r="C37" s="236"/>
      <c r="D37" s="236"/>
      <c r="E37" s="236"/>
      <c r="F37" s="162"/>
      <c r="G37" s="67">
        <f>SUM(G34:G36)</f>
        <v>0</v>
      </c>
      <c r="H37" s="67">
        <f t="shared" ref="H37:P37" si="6">SUM(H34:H36)</f>
        <v>15341051.481985001</v>
      </c>
      <c r="I37" s="67">
        <f t="shared" si="6"/>
        <v>264000</v>
      </c>
      <c r="J37" s="67">
        <f t="shared" si="6"/>
        <v>0</v>
      </c>
      <c r="K37" s="67">
        <f t="shared" si="6"/>
        <v>0</v>
      </c>
      <c r="L37" s="67">
        <f t="shared" si="6"/>
        <v>0</v>
      </c>
      <c r="M37" s="67">
        <f t="shared" si="6"/>
        <v>2076878.8829999999</v>
      </c>
      <c r="N37" s="67">
        <f t="shared" si="6"/>
        <v>0</v>
      </c>
      <c r="O37" s="67">
        <f t="shared" si="6"/>
        <v>0</v>
      </c>
      <c r="P37" s="67">
        <f t="shared" si="6"/>
        <v>17681930.364985</v>
      </c>
      <c r="Q37" s="106"/>
      <c r="R37" s="9"/>
      <c r="S37" s="9"/>
    </row>
    <row r="38" spans="1:19" ht="103.5" customHeight="1">
      <c r="A38" s="243"/>
      <c r="B38" s="244" t="s">
        <v>27</v>
      </c>
      <c r="C38" s="202" t="s">
        <v>28</v>
      </c>
      <c r="D38" s="128" t="s">
        <v>181</v>
      </c>
      <c r="E38" s="128" t="s">
        <v>184</v>
      </c>
      <c r="F38" s="123">
        <v>87</v>
      </c>
      <c r="G38" s="69">
        <v>0</v>
      </c>
      <c r="H38" s="69">
        <v>241500</v>
      </c>
      <c r="I38" s="69">
        <v>0</v>
      </c>
      <c r="J38" s="69">
        <v>0</v>
      </c>
      <c r="K38" s="69">
        <v>0</v>
      </c>
      <c r="L38" s="69">
        <v>48300</v>
      </c>
      <c r="M38" s="69">
        <v>103500</v>
      </c>
      <c r="N38" s="69">
        <v>1207500</v>
      </c>
      <c r="O38" s="69">
        <v>0</v>
      </c>
      <c r="P38" s="55">
        <f>SUM(G38:O38)</f>
        <v>1600800</v>
      </c>
      <c r="Q38" s="102"/>
      <c r="R38" s="9"/>
      <c r="S38" s="9"/>
    </row>
    <row r="39" spans="1:19" ht="92.25" customHeight="1">
      <c r="A39" s="243"/>
      <c r="B39" s="244"/>
      <c r="C39" s="202"/>
      <c r="D39" s="128" t="s">
        <v>181</v>
      </c>
      <c r="E39" s="128" t="s">
        <v>185</v>
      </c>
      <c r="F39" s="128" t="s">
        <v>182</v>
      </c>
      <c r="G39" s="69">
        <v>0</v>
      </c>
      <c r="H39" s="69">
        <v>91000</v>
      </c>
      <c r="I39" s="69">
        <v>0</v>
      </c>
      <c r="J39" s="69">
        <v>0</v>
      </c>
      <c r="K39" s="69">
        <v>0</v>
      </c>
      <c r="L39" s="69">
        <v>18200</v>
      </c>
      <c r="M39" s="69">
        <v>39000</v>
      </c>
      <c r="N39" s="69">
        <v>312000</v>
      </c>
      <c r="O39" s="69">
        <v>0</v>
      </c>
      <c r="P39" s="55">
        <f>SUM(G39:O39)</f>
        <v>460200</v>
      </c>
      <c r="Q39" s="102"/>
      <c r="R39" s="9"/>
      <c r="S39" s="9"/>
    </row>
    <row r="40" spans="1:19" ht="99.75" customHeight="1">
      <c r="A40" s="243"/>
      <c r="B40" s="244"/>
      <c r="C40" s="202"/>
      <c r="D40" s="128" t="s">
        <v>181</v>
      </c>
      <c r="E40" s="128" t="s">
        <v>186</v>
      </c>
      <c r="F40" s="128">
        <v>102</v>
      </c>
      <c r="G40" s="69">
        <v>2448</v>
      </c>
      <c r="H40" s="69">
        <v>152487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174347</v>
      </c>
      <c r="O40" s="69">
        <v>0</v>
      </c>
      <c r="P40" s="55">
        <f>SUM(G40:O40)</f>
        <v>329282</v>
      </c>
      <c r="Q40" s="102"/>
      <c r="R40" s="9"/>
      <c r="S40" s="9"/>
    </row>
    <row r="41" spans="1:19" ht="75" customHeight="1">
      <c r="A41" s="243"/>
      <c r="B41" s="244"/>
      <c r="C41" s="6" t="s">
        <v>29</v>
      </c>
      <c r="D41" s="128" t="s">
        <v>181</v>
      </c>
      <c r="E41" s="128" t="s">
        <v>187</v>
      </c>
      <c r="F41" s="128" t="s">
        <v>183</v>
      </c>
      <c r="G41" s="69">
        <v>0</v>
      </c>
      <c r="H41" s="69">
        <v>11124</v>
      </c>
      <c r="I41" s="69">
        <v>0</v>
      </c>
      <c r="J41" s="69">
        <v>0</v>
      </c>
      <c r="K41" s="69">
        <v>0</v>
      </c>
      <c r="L41" s="69"/>
      <c r="M41" s="69">
        <v>22500</v>
      </c>
      <c r="N41" s="69">
        <v>57500</v>
      </c>
      <c r="O41" s="69">
        <v>0</v>
      </c>
      <c r="P41" s="55">
        <f>SUM(G41:O41)</f>
        <v>91124</v>
      </c>
      <c r="Q41" s="107"/>
      <c r="R41" s="9"/>
      <c r="S41" s="9"/>
    </row>
    <row r="42" spans="1:19" ht="31.5" customHeight="1">
      <c r="A42" s="243"/>
      <c r="B42" s="236" t="s">
        <v>87</v>
      </c>
      <c r="C42" s="236"/>
      <c r="D42" s="236"/>
      <c r="E42" s="236"/>
      <c r="F42" s="162"/>
      <c r="G42" s="67">
        <f>SUM(G38:G41)</f>
        <v>2448</v>
      </c>
      <c r="H42" s="67">
        <f t="shared" ref="H42:P42" si="7">SUM(H38:H41)</f>
        <v>496111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66500</v>
      </c>
      <c r="M42" s="67">
        <f t="shared" si="7"/>
        <v>165000</v>
      </c>
      <c r="N42" s="67">
        <f t="shared" si="7"/>
        <v>1751347</v>
      </c>
      <c r="O42" s="67">
        <f t="shared" si="7"/>
        <v>0</v>
      </c>
      <c r="P42" s="67">
        <f t="shared" si="7"/>
        <v>2481406</v>
      </c>
      <c r="Q42" s="106"/>
      <c r="R42" s="9"/>
      <c r="S42" s="9"/>
    </row>
    <row r="43" spans="1:19" ht="31.5" customHeight="1">
      <c r="A43" s="243"/>
      <c r="B43" s="246" t="s">
        <v>284</v>
      </c>
      <c r="C43" s="199" t="s">
        <v>285</v>
      </c>
      <c r="D43" s="224" t="s">
        <v>274</v>
      </c>
      <c r="E43" s="169" t="s">
        <v>288</v>
      </c>
      <c r="F43" s="170"/>
      <c r="G43" s="69">
        <v>0</v>
      </c>
      <c r="H43" s="69">
        <v>10000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55">
        <f>SUM(G43:O43)</f>
        <v>10000</v>
      </c>
      <c r="Q43" s="102"/>
      <c r="R43" s="9"/>
      <c r="S43" s="9"/>
    </row>
    <row r="44" spans="1:19" ht="60.75" customHeight="1">
      <c r="A44" s="243"/>
      <c r="B44" s="247"/>
      <c r="C44" s="201"/>
      <c r="D44" s="225"/>
      <c r="E44" s="128" t="s">
        <v>287</v>
      </c>
      <c r="F44" s="53"/>
      <c r="G44" s="69">
        <v>0</v>
      </c>
      <c r="H44" s="69">
        <v>84000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55">
        <f>SUM(G44:O44)</f>
        <v>84000</v>
      </c>
      <c r="Q44" s="102"/>
      <c r="R44" s="9"/>
      <c r="S44" s="9"/>
    </row>
    <row r="45" spans="1:19" ht="31.5" customHeight="1">
      <c r="A45" s="243"/>
      <c r="B45" s="245" t="s">
        <v>286</v>
      </c>
      <c r="C45" s="245"/>
      <c r="D45" s="245"/>
      <c r="E45" s="245"/>
      <c r="F45" s="163"/>
      <c r="G45" s="67">
        <f>SUM(G44)</f>
        <v>0</v>
      </c>
      <c r="H45" s="67">
        <f>SUM(H43:H44)</f>
        <v>94000</v>
      </c>
      <c r="I45" s="67">
        <f t="shared" ref="I45:O45" si="8">SUM(I44)</f>
        <v>0</v>
      </c>
      <c r="J45" s="67">
        <f t="shared" si="8"/>
        <v>0</v>
      </c>
      <c r="K45" s="67">
        <f t="shared" si="8"/>
        <v>0</v>
      </c>
      <c r="L45" s="67">
        <f t="shared" si="8"/>
        <v>0</v>
      </c>
      <c r="M45" s="67">
        <f t="shared" si="8"/>
        <v>0</v>
      </c>
      <c r="N45" s="67">
        <f t="shared" si="8"/>
        <v>0</v>
      </c>
      <c r="O45" s="67">
        <f t="shared" si="8"/>
        <v>0</v>
      </c>
      <c r="P45" s="67">
        <f>SUM(P43:P44)</f>
        <v>94000</v>
      </c>
      <c r="Q45" s="108"/>
      <c r="R45" s="9"/>
      <c r="S45" s="9"/>
    </row>
    <row r="46" spans="1:19" ht="78.75" customHeight="1">
      <c r="A46" s="243"/>
      <c r="B46" s="122" t="s">
        <v>30</v>
      </c>
      <c r="C46" s="6" t="s">
        <v>32</v>
      </c>
      <c r="D46" s="128" t="s">
        <v>274</v>
      </c>
      <c r="E46" s="128" t="s">
        <v>235</v>
      </c>
      <c r="F46" s="53"/>
      <c r="G46" s="69">
        <v>0</v>
      </c>
      <c r="H46" s="69">
        <v>18000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57">
        <f>14674080.96/1000</f>
        <v>14674.080960000001</v>
      </c>
      <c r="O46" s="69">
        <v>0</v>
      </c>
      <c r="P46" s="55">
        <f>SUM(G46:O46)</f>
        <v>32674.080959999999</v>
      </c>
      <c r="Q46" s="102"/>
      <c r="R46" s="9"/>
      <c r="S46" s="9"/>
    </row>
    <row r="47" spans="1:19" ht="17.25" customHeight="1">
      <c r="A47" s="243"/>
      <c r="B47" s="245" t="s">
        <v>31</v>
      </c>
      <c r="C47" s="245"/>
      <c r="D47" s="245"/>
      <c r="E47" s="245"/>
      <c r="F47" s="163"/>
      <c r="G47" s="67">
        <f>SUM(G46)</f>
        <v>0</v>
      </c>
      <c r="H47" s="67">
        <f t="shared" ref="H47:P47" si="9">SUM(H46)</f>
        <v>18000</v>
      </c>
      <c r="I47" s="67">
        <f t="shared" si="9"/>
        <v>0</v>
      </c>
      <c r="J47" s="67">
        <f t="shared" si="9"/>
        <v>0</v>
      </c>
      <c r="K47" s="67">
        <f t="shared" si="9"/>
        <v>0</v>
      </c>
      <c r="L47" s="67">
        <f t="shared" si="9"/>
        <v>0</v>
      </c>
      <c r="M47" s="67">
        <f t="shared" si="9"/>
        <v>0</v>
      </c>
      <c r="N47" s="67">
        <f t="shared" si="9"/>
        <v>14674.080960000001</v>
      </c>
      <c r="O47" s="67">
        <f t="shared" si="9"/>
        <v>0</v>
      </c>
      <c r="P47" s="67">
        <f t="shared" si="9"/>
        <v>32674.080959999999</v>
      </c>
      <c r="Q47" s="108"/>
      <c r="R47" s="9"/>
      <c r="S47" s="9"/>
    </row>
    <row r="48" spans="1:19" ht="54.75" customHeight="1">
      <c r="A48" s="243"/>
      <c r="B48" s="122" t="s">
        <v>33</v>
      </c>
      <c r="C48" s="6" t="s">
        <v>34</v>
      </c>
      <c r="D48" s="128" t="s">
        <v>274</v>
      </c>
      <c r="E48" s="128" t="s">
        <v>236</v>
      </c>
      <c r="F48" s="53"/>
      <c r="G48" s="60"/>
      <c r="H48" s="69"/>
      <c r="I48" s="57"/>
      <c r="J48" s="69"/>
      <c r="K48" s="69"/>
      <c r="L48" s="57"/>
      <c r="M48" s="57">
        <f>25000000/1000</f>
        <v>25000</v>
      </c>
      <c r="N48" s="57">
        <f>108000000/1000</f>
        <v>108000</v>
      </c>
      <c r="O48" s="57"/>
      <c r="P48" s="55">
        <f>SUM(G48:O48)</f>
        <v>133000</v>
      </c>
      <c r="Q48" s="102"/>
      <c r="R48" s="9"/>
      <c r="S48" s="9"/>
    </row>
    <row r="49" spans="1:19" ht="43.5" customHeight="1">
      <c r="A49" s="243"/>
      <c r="B49" s="236" t="s">
        <v>37</v>
      </c>
      <c r="C49" s="236"/>
      <c r="D49" s="236"/>
      <c r="E49" s="236"/>
      <c r="F49" s="162"/>
      <c r="G49" s="67">
        <f>SUM(G48)</f>
        <v>0</v>
      </c>
      <c r="H49" s="67">
        <f t="shared" ref="H49:P49" si="10">SUM(H48)</f>
        <v>0</v>
      </c>
      <c r="I49" s="67">
        <f t="shared" si="10"/>
        <v>0</v>
      </c>
      <c r="J49" s="67">
        <f t="shared" si="10"/>
        <v>0</v>
      </c>
      <c r="K49" s="67">
        <f t="shared" si="10"/>
        <v>0</v>
      </c>
      <c r="L49" s="67">
        <f t="shared" si="10"/>
        <v>0</v>
      </c>
      <c r="M49" s="67">
        <f t="shared" si="10"/>
        <v>25000</v>
      </c>
      <c r="N49" s="67">
        <f t="shared" si="10"/>
        <v>108000</v>
      </c>
      <c r="O49" s="67">
        <f t="shared" si="10"/>
        <v>0</v>
      </c>
      <c r="P49" s="67">
        <f t="shared" si="10"/>
        <v>133000</v>
      </c>
      <c r="Q49" s="106"/>
      <c r="R49" s="9"/>
      <c r="S49" s="9"/>
    </row>
    <row r="50" spans="1:19" ht="59.25" customHeight="1">
      <c r="A50" s="243"/>
      <c r="B50" s="121" t="s">
        <v>35</v>
      </c>
      <c r="C50" s="6" t="s">
        <v>36</v>
      </c>
      <c r="D50" s="128" t="s">
        <v>274</v>
      </c>
      <c r="E50" s="128" t="s">
        <v>156</v>
      </c>
      <c r="F50" s="53"/>
      <c r="G50" s="60"/>
      <c r="H50" s="69">
        <v>13000</v>
      </c>
      <c r="I50" s="57"/>
      <c r="J50" s="57"/>
      <c r="K50" s="57"/>
      <c r="L50" s="57"/>
      <c r="M50" s="57"/>
      <c r="N50" s="57"/>
      <c r="O50" s="57"/>
      <c r="P50" s="55">
        <f>SUM(G50:O50)</f>
        <v>13000</v>
      </c>
      <c r="Q50" s="102"/>
      <c r="R50" s="9"/>
      <c r="S50" s="9"/>
    </row>
    <row r="51" spans="1:19" ht="17.25" customHeight="1">
      <c r="A51" s="243"/>
      <c r="B51" s="236" t="s">
        <v>38</v>
      </c>
      <c r="C51" s="236"/>
      <c r="D51" s="236"/>
      <c r="E51" s="236"/>
      <c r="F51" s="162"/>
      <c r="G51" s="67">
        <f>SUM(G50)</f>
        <v>0</v>
      </c>
      <c r="H51" s="67">
        <f t="shared" ref="H51:N51" si="11">SUM(H50)</f>
        <v>13000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>SUM(O50)</f>
        <v>0</v>
      </c>
      <c r="P51" s="67">
        <f>SUM(P50)</f>
        <v>13000</v>
      </c>
      <c r="Q51" s="106"/>
      <c r="R51" s="9"/>
      <c r="S51" s="9"/>
    </row>
    <row r="52" spans="1:19" ht="55.5" customHeight="1">
      <c r="A52" s="243"/>
      <c r="B52" s="121" t="s">
        <v>39</v>
      </c>
      <c r="C52" s="6" t="s">
        <v>41</v>
      </c>
      <c r="D52" s="128" t="s">
        <v>274</v>
      </c>
      <c r="E52" s="128" t="s">
        <v>237</v>
      </c>
      <c r="F52" s="53"/>
      <c r="G52" s="60"/>
      <c r="H52" s="69">
        <v>34000</v>
      </c>
      <c r="I52" s="57"/>
      <c r="J52" s="57"/>
      <c r="K52" s="57"/>
      <c r="L52" s="57"/>
      <c r="M52" s="57"/>
      <c r="N52" s="57"/>
      <c r="O52" s="57"/>
      <c r="P52" s="55">
        <f>SUM(G52:O52)</f>
        <v>34000</v>
      </c>
      <c r="Q52" s="102"/>
      <c r="R52" s="9"/>
      <c r="S52" s="9"/>
    </row>
    <row r="53" spans="1:19" ht="31.5" customHeight="1">
      <c r="A53" s="243"/>
      <c r="B53" s="236" t="s">
        <v>40</v>
      </c>
      <c r="C53" s="236"/>
      <c r="D53" s="236"/>
      <c r="E53" s="236"/>
      <c r="F53" s="162"/>
      <c r="G53" s="67">
        <f t="shared" ref="G53:O53" si="12">SUM(G52)</f>
        <v>0</v>
      </c>
      <c r="H53" s="67">
        <f t="shared" si="12"/>
        <v>34000</v>
      </c>
      <c r="I53" s="67">
        <f t="shared" si="12"/>
        <v>0</v>
      </c>
      <c r="J53" s="67">
        <f t="shared" si="12"/>
        <v>0</v>
      </c>
      <c r="K53" s="67">
        <f t="shared" si="12"/>
        <v>0</v>
      </c>
      <c r="L53" s="67">
        <f t="shared" si="12"/>
        <v>0</v>
      </c>
      <c r="M53" s="67">
        <f t="shared" si="12"/>
        <v>0</v>
      </c>
      <c r="N53" s="67">
        <f t="shared" si="12"/>
        <v>0</v>
      </c>
      <c r="O53" s="67">
        <f t="shared" si="12"/>
        <v>0</v>
      </c>
      <c r="P53" s="67">
        <f>SUM(P52)</f>
        <v>34000</v>
      </c>
      <c r="Q53" s="108"/>
      <c r="R53" s="9"/>
      <c r="S53" s="9"/>
    </row>
    <row r="54" spans="1:19" ht="128.25" customHeight="1">
      <c r="A54" s="243"/>
      <c r="B54" s="122" t="s">
        <v>42</v>
      </c>
      <c r="C54" s="6" t="s">
        <v>43</v>
      </c>
      <c r="D54" s="128" t="s">
        <v>274</v>
      </c>
      <c r="E54" s="6" t="s">
        <v>157</v>
      </c>
      <c r="F54" s="53"/>
      <c r="G54" s="60"/>
      <c r="H54" s="57">
        <f>133071614/1000</f>
        <v>133071.614</v>
      </c>
      <c r="I54" s="57"/>
      <c r="J54" s="57"/>
      <c r="K54" s="57"/>
      <c r="L54" s="57"/>
      <c r="M54" s="69"/>
      <c r="N54" s="57"/>
      <c r="O54" s="57"/>
      <c r="P54" s="55">
        <f>SUM(G54:O54)</f>
        <v>133071.614</v>
      </c>
      <c r="Q54" s="107"/>
      <c r="R54" s="9"/>
      <c r="S54" s="9"/>
    </row>
    <row r="55" spans="1:19" ht="41.25" customHeight="1">
      <c r="A55" s="243"/>
      <c r="B55" s="11" t="s">
        <v>88</v>
      </c>
      <c r="C55" s="12"/>
      <c r="D55" s="91"/>
      <c r="E55" s="13"/>
      <c r="F55" s="68"/>
      <c r="G55" s="67">
        <f t="shared" ref="G55:P55" si="13">SUM(G54:G54)</f>
        <v>0</v>
      </c>
      <c r="H55" s="67">
        <f t="shared" si="13"/>
        <v>133071.614</v>
      </c>
      <c r="I55" s="67">
        <f t="shared" si="13"/>
        <v>0</v>
      </c>
      <c r="J55" s="67">
        <f t="shared" si="13"/>
        <v>0</v>
      </c>
      <c r="K55" s="67">
        <f t="shared" si="13"/>
        <v>0</v>
      </c>
      <c r="L55" s="67">
        <f t="shared" si="13"/>
        <v>0</v>
      </c>
      <c r="M55" s="67">
        <f t="shared" si="13"/>
        <v>0</v>
      </c>
      <c r="N55" s="67">
        <f t="shared" si="13"/>
        <v>0</v>
      </c>
      <c r="O55" s="67">
        <f t="shared" si="13"/>
        <v>0</v>
      </c>
      <c r="P55" s="67">
        <f t="shared" si="13"/>
        <v>133071.614</v>
      </c>
      <c r="Q55" s="108"/>
      <c r="R55" s="9"/>
      <c r="S55" s="9"/>
    </row>
    <row r="56" spans="1:19" ht="60.75" customHeight="1">
      <c r="A56" s="243"/>
      <c r="B56" s="235" t="s">
        <v>44</v>
      </c>
      <c r="C56" s="202" t="s">
        <v>45</v>
      </c>
      <c r="D56" s="234" t="s">
        <v>121</v>
      </c>
      <c r="E56" s="6" t="s">
        <v>122</v>
      </c>
      <c r="F56" s="53" t="s">
        <v>123</v>
      </c>
      <c r="G56" s="54">
        <v>35000</v>
      </c>
      <c r="H56" s="54"/>
      <c r="I56" s="54"/>
      <c r="J56" s="54"/>
      <c r="K56" s="54"/>
      <c r="L56" s="54"/>
      <c r="M56" s="54"/>
      <c r="N56" s="54"/>
      <c r="O56" s="54"/>
      <c r="P56" s="55">
        <f>SUM(G56:O56)</f>
        <v>35000</v>
      </c>
      <c r="Q56" s="107" t="s">
        <v>124</v>
      </c>
      <c r="R56" s="9"/>
      <c r="S56" s="9"/>
    </row>
    <row r="57" spans="1:19" ht="62.25" customHeight="1">
      <c r="A57" s="243"/>
      <c r="B57" s="235"/>
      <c r="C57" s="202"/>
      <c r="D57" s="234"/>
      <c r="E57" s="6" t="s">
        <v>125</v>
      </c>
      <c r="F57" s="53" t="s">
        <v>126</v>
      </c>
      <c r="G57" s="54">
        <v>10000</v>
      </c>
      <c r="H57" s="54"/>
      <c r="I57" s="54"/>
      <c r="J57" s="54"/>
      <c r="K57" s="54"/>
      <c r="L57" s="54"/>
      <c r="M57" s="54"/>
      <c r="N57" s="54"/>
      <c r="O57" s="54"/>
      <c r="P57" s="55">
        <f>SUM(G57:O57)</f>
        <v>10000</v>
      </c>
      <c r="Q57" s="107" t="s">
        <v>127</v>
      </c>
      <c r="R57" s="9"/>
      <c r="S57" s="9"/>
    </row>
    <row r="58" spans="1:19" ht="64.5" customHeight="1">
      <c r="A58" s="167"/>
      <c r="B58" s="235"/>
      <c r="C58" s="202"/>
      <c r="D58" s="234"/>
      <c r="E58" s="6" t="s">
        <v>128</v>
      </c>
      <c r="F58" s="53" t="s">
        <v>129</v>
      </c>
      <c r="G58" s="54">
        <v>10000</v>
      </c>
      <c r="H58" s="54"/>
      <c r="I58" s="54"/>
      <c r="J58" s="54"/>
      <c r="K58" s="54"/>
      <c r="L58" s="54"/>
      <c r="M58" s="54"/>
      <c r="N58" s="54"/>
      <c r="O58" s="54"/>
      <c r="P58" s="55">
        <f>SUM(G58:O58)</f>
        <v>10000</v>
      </c>
      <c r="Q58" s="107" t="s">
        <v>130</v>
      </c>
      <c r="R58" s="9"/>
      <c r="S58" s="9"/>
    </row>
    <row r="59" spans="1:19" ht="131.25" customHeight="1">
      <c r="A59" s="167"/>
      <c r="B59" s="235"/>
      <c r="C59" s="202"/>
      <c r="D59" s="128" t="s">
        <v>249</v>
      </c>
      <c r="E59" s="156" t="s">
        <v>261</v>
      </c>
      <c r="F59" s="154" t="s">
        <v>260</v>
      </c>
      <c r="G59" s="54">
        <v>15000</v>
      </c>
      <c r="H59" s="54"/>
      <c r="I59" s="54"/>
      <c r="J59" s="54"/>
      <c r="K59" s="54"/>
      <c r="L59" s="54"/>
      <c r="M59" s="54"/>
      <c r="N59" s="54"/>
      <c r="O59" s="54"/>
      <c r="P59" s="55">
        <f>SUM(G59:O59)</f>
        <v>15000</v>
      </c>
      <c r="Q59" s="107" t="s">
        <v>271</v>
      </c>
      <c r="R59" s="9"/>
      <c r="S59" s="9"/>
    </row>
    <row r="60" spans="1:19" ht="60.75" customHeight="1">
      <c r="A60" s="168"/>
      <c r="B60" s="236" t="s">
        <v>89</v>
      </c>
      <c r="C60" s="236"/>
      <c r="D60" s="236"/>
      <c r="E60" s="236"/>
      <c r="F60" s="162"/>
      <c r="G60" s="66">
        <f t="shared" ref="G60:P60" si="14">SUM(G56:G59)</f>
        <v>70000</v>
      </c>
      <c r="H60" s="66">
        <f t="shared" si="14"/>
        <v>0</v>
      </c>
      <c r="I60" s="66">
        <f t="shared" si="14"/>
        <v>0</v>
      </c>
      <c r="J60" s="66">
        <f t="shared" si="14"/>
        <v>0</v>
      </c>
      <c r="K60" s="66">
        <f t="shared" si="14"/>
        <v>0</v>
      </c>
      <c r="L60" s="66">
        <f t="shared" si="14"/>
        <v>0</v>
      </c>
      <c r="M60" s="66">
        <f t="shared" si="14"/>
        <v>0</v>
      </c>
      <c r="N60" s="66">
        <f t="shared" si="14"/>
        <v>0</v>
      </c>
      <c r="O60" s="66">
        <f t="shared" si="14"/>
        <v>0</v>
      </c>
      <c r="P60" s="66">
        <f t="shared" si="14"/>
        <v>70000</v>
      </c>
      <c r="Q60" s="108"/>
      <c r="R60" s="9"/>
      <c r="S60" s="9"/>
    </row>
    <row r="61" spans="1:19" ht="45.75" customHeight="1">
      <c r="A61" s="237" t="s">
        <v>90</v>
      </c>
      <c r="B61" s="237"/>
      <c r="C61" s="237"/>
      <c r="D61" s="237"/>
      <c r="E61" s="237"/>
      <c r="F61" s="164"/>
      <c r="G61" s="66">
        <f t="shared" ref="G61:P61" si="15">G60+G53+G55+G51+G49+G47+G42+G37+G33</f>
        <v>72448</v>
      </c>
      <c r="H61" s="66">
        <f t="shared" si="15"/>
        <v>20005234.095985003</v>
      </c>
      <c r="I61" s="66">
        <f t="shared" si="15"/>
        <v>264000</v>
      </c>
      <c r="J61" s="66">
        <f t="shared" si="15"/>
        <v>0</v>
      </c>
      <c r="K61" s="66">
        <f t="shared" si="15"/>
        <v>0</v>
      </c>
      <c r="L61" s="66">
        <f t="shared" si="15"/>
        <v>66500</v>
      </c>
      <c r="M61" s="66">
        <f t="shared" si="15"/>
        <v>2266878.8829999999</v>
      </c>
      <c r="N61" s="66">
        <f t="shared" si="15"/>
        <v>1874021.0809599999</v>
      </c>
      <c r="O61" s="66">
        <f t="shared" si="15"/>
        <v>0</v>
      </c>
      <c r="P61" s="66">
        <f t="shared" si="15"/>
        <v>24549082.059945002</v>
      </c>
      <c r="Q61" s="108"/>
      <c r="R61" s="9"/>
      <c r="S61" s="9"/>
    </row>
    <row r="62" spans="1:19" ht="100.5" customHeight="1">
      <c r="A62" s="228" t="s">
        <v>91</v>
      </c>
      <c r="B62" s="165" t="s">
        <v>46</v>
      </c>
      <c r="C62" s="6" t="s">
        <v>47</v>
      </c>
      <c r="D62" s="117" t="s">
        <v>121</v>
      </c>
      <c r="E62" s="6" t="s">
        <v>131</v>
      </c>
      <c r="F62" s="53" t="s">
        <v>132</v>
      </c>
      <c r="G62" s="60">
        <f>5000-2300</f>
        <v>2700</v>
      </c>
      <c r="H62" s="54">
        <v>5000</v>
      </c>
      <c r="I62" s="71"/>
      <c r="J62" s="71"/>
      <c r="K62" s="71"/>
      <c r="L62" s="70"/>
      <c r="M62" s="70"/>
      <c r="N62" s="54"/>
      <c r="O62" s="70"/>
      <c r="P62" s="55">
        <f>SUM(G62:O62)</f>
        <v>7700</v>
      </c>
      <c r="Q62" s="109" t="s">
        <v>159</v>
      </c>
      <c r="R62" s="9"/>
      <c r="S62" s="9"/>
    </row>
    <row r="63" spans="1:19" ht="77.25" customHeight="1">
      <c r="A63" s="228"/>
      <c r="B63" s="232" t="s">
        <v>48</v>
      </c>
      <c r="C63" s="232"/>
      <c r="D63" s="232"/>
      <c r="E63" s="232"/>
      <c r="F63" s="166"/>
      <c r="G63" s="72">
        <f t="shared" ref="G63:P63" si="16">SUM(G62:G62)</f>
        <v>2700</v>
      </c>
      <c r="H63" s="72">
        <f t="shared" si="16"/>
        <v>5000</v>
      </c>
      <c r="I63" s="72">
        <f t="shared" si="16"/>
        <v>0</v>
      </c>
      <c r="J63" s="72">
        <f t="shared" si="16"/>
        <v>0</v>
      </c>
      <c r="K63" s="72">
        <f t="shared" si="16"/>
        <v>0</v>
      </c>
      <c r="L63" s="72">
        <f t="shared" si="16"/>
        <v>0</v>
      </c>
      <c r="M63" s="72">
        <f t="shared" si="16"/>
        <v>0</v>
      </c>
      <c r="N63" s="72">
        <f t="shared" si="16"/>
        <v>0</v>
      </c>
      <c r="O63" s="72">
        <f t="shared" si="16"/>
        <v>0</v>
      </c>
      <c r="P63" s="72">
        <f t="shared" si="16"/>
        <v>7700</v>
      </c>
      <c r="Q63" s="110"/>
      <c r="R63" s="9"/>
      <c r="S63" s="9"/>
    </row>
    <row r="64" spans="1:19" ht="88.5" customHeight="1">
      <c r="A64" s="228"/>
      <c r="B64" s="215" t="s">
        <v>50</v>
      </c>
      <c r="C64" s="202" t="s">
        <v>52</v>
      </c>
      <c r="D64" s="197" t="s">
        <v>121</v>
      </c>
      <c r="E64" s="6" t="s">
        <v>135</v>
      </c>
      <c r="F64" s="53"/>
      <c r="G64" s="60">
        <v>11000</v>
      </c>
      <c r="H64" s="69"/>
      <c r="I64" s="57"/>
      <c r="J64" s="57"/>
      <c r="K64" s="57"/>
      <c r="L64" s="57"/>
      <c r="M64" s="57"/>
      <c r="N64" s="57">
        <v>31600</v>
      </c>
      <c r="O64" s="57"/>
      <c r="P64" s="55">
        <f>SUM(G64:O64)</f>
        <v>42600</v>
      </c>
      <c r="Q64" s="107" t="s">
        <v>160</v>
      </c>
      <c r="R64" s="9"/>
      <c r="S64" s="9"/>
    </row>
    <row r="65" spans="1:19" ht="52.5" customHeight="1">
      <c r="A65" s="228"/>
      <c r="B65" s="215"/>
      <c r="C65" s="202"/>
      <c r="D65" s="197"/>
      <c r="E65" s="6" t="s">
        <v>136</v>
      </c>
      <c r="F65" s="53"/>
      <c r="G65" s="60">
        <f>5000-2300</f>
        <v>2700</v>
      </c>
      <c r="H65" s="69">
        <v>5000</v>
      </c>
      <c r="I65" s="57"/>
      <c r="J65" s="57"/>
      <c r="K65" s="57"/>
      <c r="L65" s="57"/>
      <c r="M65" s="57"/>
      <c r="N65" s="57"/>
      <c r="O65" s="57"/>
      <c r="P65" s="55">
        <f>SUM(G65:O65)</f>
        <v>7700</v>
      </c>
      <c r="Q65" s="107" t="s">
        <v>161</v>
      </c>
      <c r="R65" s="9"/>
      <c r="S65" s="9"/>
    </row>
    <row r="66" spans="1:19" ht="40.5" customHeight="1">
      <c r="A66" s="228"/>
      <c r="B66" s="232" t="s">
        <v>51</v>
      </c>
      <c r="C66" s="232"/>
      <c r="D66" s="232"/>
      <c r="E66" s="232"/>
      <c r="F66" s="166"/>
      <c r="G66" s="73">
        <f>SUM(G64:G65)</f>
        <v>13700</v>
      </c>
      <c r="H66" s="73">
        <f t="shared" ref="H66:P66" si="17">SUM(H64:H65)</f>
        <v>5000</v>
      </c>
      <c r="I66" s="73">
        <f t="shared" si="17"/>
        <v>0</v>
      </c>
      <c r="J66" s="73">
        <f t="shared" si="17"/>
        <v>0</v>
      </c>
      <c r="K66" s="73">
        <f t="shared" si="17"/>
        <v>0</v>
      </c>
      <c r="L66" s="73">
        <f t="shared" si="17"/>
        <v>0</v>
      </c>
      <c r="M66" s="73">
        <f t="shared" si="17"/>
        <v>0</v>
      </c>
      <c r="N66" s="73">
        <f t="shared" si="17"/>
        <v>31600</v>
      </c>
      <c r="O66" s="73">
        <f t="shared" si="17"/>
        <v>0</v>
      </c>
      <c r="P66" s="73">
        <f t="shared" si="17"/>
        <v>50300</v>
      </c>
      <c r="Q66" s="110"/>
      <c r="R66" s="9"/>
      <c r="S66" s="9"/>
    </row>
    <row r="67" spans="1:19" ht="77.25" customHeight="1">
      <c r="A67" s="228"/>
      <c r="B67" s="215" t="s">
        <v>53</v>
      </c>
      <c r="C67" s="202" t="s">
        <v>56</v>
      </c>
      <c r="D67" s="224" t="s">
        <v>121</v>
      </c>
      <c r="E67" s="6" t="s">
        <v>140</v>
      </c>
      <c r="F67" s="74" t="s">
        <v>147</v>
      </c>
      <c r="G67" s="60">
        <f>10000-2300</f>
        <v>7700</v>
      </c>
      <c r="H67" s="60"/>
      <c r="I67" s="75"/>
      <c r="J67" s="75"/>
      <c r="K67" s="75"/>
      <c r="L67" s="75"/>
      <c r="M67" s="75"/>
      <c r="N67" s="75"/>
      <c r="O67" s="75"/>
      <c r="P67" s="55">
        <f>SUM(G67:O67)</f>
        <v>7700</v>
      </c>
      <c r="Q67" s="107" t="s">
        <v>162</v>
      </c>
      <c r="R67" s="9"/>
      <c r="S67" s="9"/>
    </row>
    <row r="68" spans="1:19" ht="77.25" customHeight="1">
      <c r="A68" s="228"/>
      <c r="B68" s="215"/>
      <c r="C68" s="202"/>
      <c r="D68" s="233"/>
      <c r="E68" s="6" t="s">
        <v>133</v>
      </c>
      <c r="F68" s="74" t="s">
        <v>134</v>
      </c>
      <c r="G68" s="69">
        <f>5000-2300</f>
        <v>2700</v>
      </c>
      <c r="H68" s="69">
        <v>7000</v>
      </c>
      <c r="I68" s="75"/>
      <c r="J68" s="75"/>
      <c r="K68" s="75"/>
      <c r="L68" s="75"/>
      <c r="M68" s="75"/>
      <c r="N68" s="75"/>
      <c r="O68" s="75"/>
      <c r="P68" s="55">
        <f t="shared" ref="P68:P77" si="18">SUM(G68:O68)</f>
        <v>9700</v>
      </c>
      <c r="Q68" s="107" t="s">
        <v>163</v>
      </c>
      <c r="R68" s="9"/>
      <c r="S68" s="9"/>
    </row>
    <row r="69" spans="1:19" ht="82.5">
      <c r="A69" s="228"/>
      <c r="B69" s="215"/>
      <c r="C69" s="202"/>
      <c r="D69" s="233"/>
      <c r="E69" s="6" t="s">
        <v>148</v>
      </c>
      <c r="F69" s="74">
        <v>123</v>
      </c>
      <c r="G69" s="69">
        <f>(12*1750)-2300</f>
        <v>18700</v>
      </c>
      <c r="H69" s="69">
        <v>22705</v>
      </c>
      <c r="I69" s="69"/>
      <c r="J69" s="69"/>
      <c r="K69" s="69"/>
      <c r="L69" s="69"/>
      <c r="M69" s="69">
        <v>273419</v>
      </c>
      <c r="N69" s="69">
        <f>140778+51100+208851</f>
        <v>400729</v>
      </c>
      <c r="O69" s="69"/>
      <c r="P69" s="55">
        <f t="shared" si="18"/>
        <v>715553</v>
      </c>
      <c r="Q69" s="107" t="s">
        <v>164</v>
      </c>
      <c r="R69" s="9"/>
      <c r="S69" s="9"/>
    </row>
    <row r="70" spans="1:19" ht="82.5">
      <c r="A70" s="228"/>
      <c r="B70" s="215"/>
      <c r="C70" s="202"/>
      <c r="D70" s="233"/>
      <c r="E70" s="6" t="s">
        <v>138</v>
      </c>
      <c r="F70" s="74"/>
      <c r="G70" s="69">
        <f>8000-2300</f>
        <v>5700</v>
      </c>
      <c r="H70" s="69">
        <v>20000</v>
      </c>
      <c r="I70" s="69"/>
      <c r="J70" s="69"/>
      <c r="K70" s="69"/>
      <c r="L70" s="69"/>
      <c r="M70" s="69"/>
      <c r="N70" s="69"/>
      <c r="O70" s="69"/>
      <c r="P70" s="55">
        <f t="shared" si="18"/>
        <v>25700</v>
      </c>
      <c r="Q70" s="107" t="s">
        <v>165</v>
      </c>
      <c r="R70" s="9"/>
      <c r="S70" s="9"/>
    </row>
    <row r="71" spans="1:19" ht="99">
      <c r="A71" s="228"/>
      <c r="B71" s="215"/>
      <c r="C71" s="202"/>
      <c r="D71" s="233"/>
      <c r="E71" s="6" t="s">
        <v>139</v>
      </c>
      <c r="F71" s="74"/>
      <c r="G71" s="69">
        <f>38000-2300</f>
        <v>35700</v>
      </c>
      <c r="H71" s="69">
        <v>20000</v>
      </c>
      <c r="I71" s="69"/>
      <c r="J71" s="69"/>
      <c r="K71" s="69"/>
      <c r="L71" s="69"/>
      <c r="M71" s="69"/>
      <c r="N71" s="69"/>
      <c r="O71" s="69"/>
      <c r="P71" s="55">
        <f t="shared" si="18"/>
        <v>55700</v>
      </c>
      <c r="Q71" s="107" t="s">
        <v>166</v>
      </c>
      <c r="R71" s="9"/>
      <c r="S71" s="9"/>
    </row>
    <row r="72" spans="1:19" ht="77.25" customHeight="1">
      <c r="A72" s="228"/>
      <c r="B72" s="215"/>
      <c r="C72" s="202"/>
      <c r="D72" s="197" t="s">
        <v>121</v>
      </c>
      <c r="E72" s="6" t="s">
        <v>141</v>
      </c>
      <c r="F72" s="74"/>
      <c r="G72" s="69">
        <f>10000-2300</f>
        <v>7700</v>
      </c>
      <c r="H72" s="69">
        <v>10000</v>
      </c>
      <c r="I72" s="69"/>
      <c r="J72" s="75"/>
      <c r="K72" s="75"/>
      <c r="L72" s="75"/>
      <c r="M72" s="75"/>
      <c r="N72" s="75"/>
      <c r="O72" s="75"/>
      <c r="P72" s="55">
        <f t="shared" si="18"/>
        <v>17700</v>
      </c>
      <c r="Q72" s="107" t="s">
        <v>167</v>
      </c>
      <c r="R72" s="9"/>
      <c r="S72" s="9"/>
    </row>
    <row r="73" spans="1:19" ht="109.5" customHeight="1">
      <c r="A73" s="228"/>
      <c r="B73" s="215"/>
      <c r="C73" s="202"/>
      <c r="D73" s="197"/>
      <c r="E73" s="6" t="s">
        <v>142</v>
      </c>
      <c r="F73" s="74"/>
      <c r="G73" s="69">
        <v>10000</v>
      </c>
      <c r="H73" s="69">
        <v>10000</v>
      </c>
      <c r="I73" s="69"/>
      <c r="J73" s="69"/>
      <c r="K73" s="69"/>
      <c r="L73" s="69"/>
      <c r="M73" s="69"/>
      <c r="N73" s="69"/>
      <c r="O73" s="75"/>
      <c r="P73" s="55">
        <f t="shared" si="18"/>
        <v>20000</v>
      </c>
      <c r="Q73" s="107" t="s">
        <v>168</v>
      </c>
      <c r="R73" s="9"/>
      <c r="S73" s="9"/>
    </row>
    <row r="74" spans="1:19" ht="99">
      <c r="A74" s="228"/>
      <c r="B74" s="215"/>
      <c r="C74" s="202"/>
      <c r="D74" s="197"/>
      <c r="E74" s="6" t="s">
        <v>143</v>
      </c>
      <c r="F74" s="74"/>
      <c r="G74" s="69">
        <f>5000-2300</f>
        <v>2700</v>
      </c>
      <c r="H74" s="69"/>
      <c r="I74" s="69"/>
      <c r="J74" s="69"/>
      <c r="K74" s="69"/>
      <c r="L74" s="69"/>
      <c r="M74" s="69"/>
      <c r="N74" s="69"/>
      <c r="O74" s="75"/>
      <c r="P74" s="55">
        <f t="shared" si="18"/>
        <v>2700</v>
      </c>
      <c r="Q74" s="107" t="s">
        <v>169</v>
      </c>
      <c r="R74" s="9"/>
      <c r="S74" s="9"/>
    </row>
    <row r="75" spans="1:19" ht="77.25" customHeight="1">
      <c r="A75" s="228"/>
      <c r="B75" s="215"/>
      <c r="C75" s="202"/>
      <c r="D75" s="197"/>
      <c r="E75" s="6" t="s">
        <v>144</v>
      </c>
      <c r="F75" s="74"/>
      <c r="G75" s="69"/>
      <c r="H75" s="69">
        <v>5000</v>
      </c>
      <c r="I75" s="69"/>
      <c r="J75" s="69"/>
      <c r="K75" s="69"/>
      <c r="L75" s="69"/>
      <c r="M75" s="69"/>
      <c r="N75" s="69"/>
      <c r="O75" s="75"/>
      <c r="P75" s="55">
        <f t="shared" si="18"/>
        <v>5000</v>
      </c>
      <c r="Q75" s="107" t="s">
        <v>170</v>
      </c>
      <c r="R75" s="9"/>
      <c r="S75" s="9"/>
    </row>
    <row r="76" spans="1:19" ht="77.25" customHeight="1">
      <c r="A76" s="228"/>
      <c r="B76" s="215"/>
      <c r="C76" s="202"/>
      <c r="D76" s="224" t="s">
        <v>121</v>
      </c>
      <c r="E76" s="6" t="s">
        <v>145</v>
      </c>
      <c r="F76" s="74"/>
      <c r="G76" s="69">
        <f>10000-2300</f>
        <v>7700</v>
      </c>
      <c r="H76" s="69">
        <v>10000</v>
      </c>
      <c r="I76" s="69"/>
      <c r="J76" s="69"/>
      <c r="K76" s="69"/>
      <c r="L76" s="69"/>
      <c r="M76" s="69"/>
      <c r="N76" s="69"/>
      <c r="O76" s="75"/>
      <c r="P76" s="55">
        <f t="shared" si="18"/>
        <v>17700</v>
      </c>
      <c r="Q76" s="107" t="s">
        <v>171</v>
      </c>
      <c r="R76" s="9"/>
      <c r="S76" s="9"/>
    </row>
    <row r="77" spans="1:19" ht="99" customHeight="1">
      <c r="A77" s="228"/>
      <c r="B77" s="215"/>
      <c r="C77" s="202"/>
      <c r="D77" s="225"/>
      <c r="E77" s="6" t="s">
        <v>146</v>
      </c>
      <c r="F77" s="74"/>
      <c r="G77" s="69">
        <f>5000-2300</f>
        <v>2700</v>
      </c>
      <c r="H77" s="69"/>
      <c r="I77" s="69"/>
      <c r="J77" s="69"/>
      <c r="K77" s="69"/>
      <c r="L77" s="69"/>
      <c r="M77" s="69"/>
      <c r="N77" s="69"/>
      <c r="O77" s="75"/>
      <c r="P77" s="55">
        <f t="shared" si="18"/>
        <v>2700</v>
      </c>
      <c r="Q77" s="107" t="s">
        <v>172</v>
      </c>
      <c r="R77" s="9"/>
      <c r="S77" s="9"/>
    </row>
    <row r="78" spans="1:19" ht="30" customHeight="1">
      <c r="A78" s="228"/>
      <c r="B78" s="232" t="s">
        <v>55</v>
      </c>
      <c r="C78" s="232"/>
      <c r="D78" s="232"/>
      <c r="E78" s="232"/>
      <c r="F78" s="166"/>
      <c r="G78" s="73">
        <f t="shared" ref="G78:P78" si="19">SUM(G67:G77)</f>
        <v>101300</v>
      </c>
      <c r="H78" s="73">
        <f t="shared" si="19"/>
        <v>104705</v>
      </c>
      <c r="I78" s="73">
        <f t="shared" si="19"/>
        <v>0</v>
      </c>
      <c r="J78" s="73">
        <f t="shared" si="19"/>
        <v>0</v>
      </c>
      <c r="K78" s="73">
        <f t="shared" si="19"/>
        <v>0</v>
      </c>
      <c r="L78" s="73">
        <f t="shared" si="19"/>
        <v>0</v>
      </c>
      <c r="M78" s="73">
        <f t="shared" si="19"/>
        <v>273419</v>
      </c>
      <c r="N78" s="73">
        <f t="shared" si="19"/>
        <v>400729</v>
      </c>
      <c r="O78" s="73">
        <f t="shared" si="19"/>
        <v>0</v>
      </c>
      <c r="P78" s="73">
        <f t="shared" si="19"/>
        <v>880153</v>
      </c>
      <c r="Q78" s="110"/>
      <c r="R78" s="9"/>
      <c r="S78" s="9"/>
    </row>
    <row r="79" spans="1:19" ht="77.25" customHeight="1">
      <c r="A79" s="228"/>
      <c r="B79" s="4" t="s">
        <v>54</v>
      </c>
      <c r="C79" s="6" t="s">
        <v>57</v>
      </c>
      <c r="D79" s="90" t="s">
        <v>121</v>
      </c>
      <c r="E79" s="7" t="s">
        <v>149</v>
      </c>
      <c r="F79" s="53"/>
      <c r="G79" s="60">
        <f>10000-2300</f>
        <v>7700</v>
      </c>
      <c r="H79" s="57">
        <v>10000</v>
      </c>
      <c r="I79" s="57"/>
      <c r="J79" s="57"/>
      <c r="K79" s="57"/>
      <c r="L79" s="57"/>
      <c r="M79" s="57"/>
      <c r="N79" s="57"/>
      <c r="O79" s="57"/>
      <c r="P79" s="55">
        <f>SUM(G79:O79)</f>
        <v>17700</v>
      </c>
      <c r="Q79" s="107" t="s">
        <v>173</v>
      </c>
      <c r="R79" s="9"/>
      <c r="S79" s="9"/>
    </row>
    <row r="80" spans="1:19" ht="36" customHeight="1">
      <c r="A80" s="228"/>
      <c r="B80" s="232" t="s">
        <v>58</v>
      </c>
      <c r="C80" s="232"/>
      <c r="D80" s="232"/>
      <c r="E80" s="232"/>
      <c r="F80" s="166"/>
      <c r="G80" s="73">
        <f>SUM(G79)</f>
        <v>7700</v>
      </c>
      <c r="H80" s="73">
        <f t="shared" ref="H80:P80" si="20">SUM(H79)</f>
        <v>10000</v>
      </c>
      <c r="I80" s="73">
        <f t="shared" si="20"/>
        <v>0</v>
      </c>
      <c r="J80" s="73">
        <f t="shared" si="20"/>
        <v>0</v>
      </c>
      <c r="K80" s="73">
        <f t="shared" si="20"/>
        <v>0</v>
      </c>
      <c r="L80" s="73">
        <f t="shared" si="20"/>
        <v>0</v>
      </c>
      <c r="M80" s="73">
        <f t="shared" si="20"/>
        <v>0</v>
      </c>
      <c r="N80" s="73">
        <f t="shared" si="20"/>
        <v>0</v>
      </c>
      <c r="O80" s="73">
        <f t="shared" si="20"/>
        <v>0</v>
      </c>
      <c r="P80" s="73">
        <f t="shared" si="20"/>
        <v>17700</v>
      </c>
      <c r="Q80" s="110"/>
      <c r="R80" s="9"/>
      <c r="S80" s="9"/>
    </row>
    <row r="81" spans="1:55" ht="36" customHeight="1">
      <c r="A81" s="228" t="s">
        <v>92</v>
      </c>
      <c r="B81" s="228"/>
      <c r="C81" s="228"/>
      <c r="D81" s="228"/>
      <c r="E81" s="228"/>
      <c r="F81" s="76"/>
      <c r="G81" s="73">
        <f>G80+G78+G66+G63</f>
        <v>125400</v>
      </c>
      <c r="H81" s="73">
        <f t="shared" ref="H81:P81" si="21">H80+H78+H66+H63</f>
        <v>124705</v>
      </c>
      <c r="I81" s="73">
        <f t="shared" si="21"/>
        <v>0</v>
      </c>
      <c r="J81" s="73">
        <f t="shared" si="21"/>
        <v>0</v>
      </c>
      <c r="K81" s="73">
        <f t="shared" si="21"/>
        <v>0</v>
      </c>
      <c r="L81" s="73">
        <f t="shared" si="21"/>
        <v>0</v>
      </c>
      <c r="M81" s="73">
        <f t="shared" si="21"/>
        <v>273419</v>
      </c>
      <c r="N81" s="73">
        <f t="shared" si="21"/>
        <v>432329</v>
      </c>
      <c r="O81" s="73">
        <f t="shared" si="21"/>
        <v>0</v>
      </c>
      <c r="P81" s="73">
        <f t="shared" si="21"/>
        <v>955853</v>
      </c>
      <c r="Q81" s="110"/>
      <c r="R81" s="9"/>
      <c r="S81" s="9"/>
    </row>
    <row r="82" spans="1:55" ht="144" customHeight="1">
      <c r="A82" s="229" t="s">
        <v>60</v>
      </c>
      <c r="B82" s="203" t="s">
        <v>93</v>
      </c>
      <c r="C82" s="199" t="s">
        <v>61</v>
      </c>
      <c r="D82" s="90" t="s">
        <v>273</v>
      </c>
      <c r="E82" s="128" t="s">
        <v>158</v>
      </c>
      <c r="F82" s="115">
        <v>104</v>
      </c>
      <c r="G82" s="60"/>
      <c r="H82" s="69">
        <v>339830.19</v>
      </c>
      <c r="I82" s="69"/>
      <c r="J82" s="57">
        <v>2175511.61</v>
      </c>
      <c r="K82" s="57"/>
      <c r="L82" s="69"/>
      <c r="M82" s="57"/>
      <c r="N82" s="57"/>
      <c r="O82" s="57"/>
      <c r="P82" s="55">
        <f>SUM(G82:O82)</f>
        <v>2515341.7999999998</v>
      </c>
      <c r="Q82" s="107" t="s">
        <v>167</v>
      </c>
      <c r="R82" s="9"/>
      <c r="S82" s="9"/>
    </row>
    <row r="83" spans="1:55" ht="58.5" customHeight="1">
      <c r="A83" s="230"/>
      <c r="B83" s="204"/>
      <c r="C83" s="200"/>
      <c r="D83" s="90" t="s">
        <v>248</v>
      </c>
      <c r="E83" s="128" t="s">
        <v>238</v>
      </c>
      <c r="F83" s="129"/>
      <c r="G83" s="60"/>
      <c r="H83" s="69">
        <v>150000</v>
      </c>
      <c r="I83" s="69"/>
      <c r="J83" s="57"/>
      <c r="K83" s="57"/>
      <c r="L83" s="69"/>
      <c r="M83" s="57"/>
      <c r="N83" s="57"/>
      <c r="O83" s="57"/>
      <c r="P83" s="55">
        <f t="shared" ref="P83:P88" si="22">SUM(G83:O83)</f>
        <v>150000</v>
      </c>
      <c r="Q83" s="107"/>
      <c r="R83" s="9"/>
      <c r="S83" s="9"/>
    </row>
    <row r="84" spans="1:55" ht="54" customHeight="1">
      <c r="A84" s="230"/>
      <c r="B84" s="204"/>
      <c r="C84" s="201"/>
      <c r="D84" s="90" t="s">
        <v>248</v>
      </c>
      <c r="E84" s="128" t="s">
        <v>239</v>
      </c>
      <c r="F84" s="129"/>
      <c r="G84" s="60"/>
      <c r="H84" s="69">
        <v>120000</v>
      </c>
      <c r="I84" s="69"/>
      <c r="J84" s="57"/>
      <c r="K84" s="57"/>
      <c r="L84" s="69"/>
      <c r="M84" s="57"/>
      <c r="N84" s="57"/>
      <c r="O84" s="57"/>
      <c r="P84" s="55">
        <f t="shared" si="22"/>
        <v>120000</v>
      </c>
      <c r="Q84" s="107"/>
      <c r="R84" s="9"/>
      <c r="S84" s="9"/>
    </row>
    <row r="85" spans="1:55" ht="68.25" customHeight="1">
      <c r="A85" s="230"/>
      <c r="B85" s="204"/>
      <c r="C85" s="199" t="s">
        <v>62</v>
      </c>
      <c r="D85" s="90" t="s">
        <v>273</v>
      </c>
      <c r="E85" s="7" t="s">
        <v>110</v>
      </c>
      <c r="F85" s="53" t="s">
        <v>120</v>
      </c>
      <c r="G85" s="60">
        <f>10000-2300</f>
        <v>7700</v>
      </c>
      <c r="H85" s="69"/>
      <c r="I85" s="69"/>
      <c r="J85" s="57"/>
      <c r="K85" s="57"/>
      <c r="L85" s="69"/>
      <c r="M85" s="57"/>
      <c r="N85" s="57">
        <v>14000</v>
      </c>
      <c r="O85" s="57"/>
      <c r="P85" s="55">
        <f t="shared" si="22"/>
        <v>21700</v>
      </c>
      <c r="Q85" s="107" t="s">
        <v>113</v>
      </c>
      <c r="R85" s="9"/>
      <c r="S85" s="9"/>
    </row>
    <row r="86" spans="1:55" ht="68.25" customHeight="1">
      <c r="A86" s="230"/>
      <c r="B86" s="204"/>
      <c r="C86" s="200"/>
      <c r="D86" s="130" t="s">
        <v>248</v>
      </c>
      <c r="E86" s="7" t="s">
        <v>240</v>
      </c>
      <c r="F86" s="53"/>
      <c r="G86" s="60"/>
      <c r="H86" s="69">
        <v>135000</v>
      </c>
      <c r="I86" s="69"/>
      <c r="J86" s="57"/>
      <c r="K86" s="57"/>
      <c r="L86" s="69"/>
      <c r="M86" s="57"/>
      <c r="N86" s="57"/>
      <c r="O86" s="57"/>
      <c r="P86" s="55">
        <f t="shared" si="22"/>
        <v>135000</v>
      </c>
      <c r="Q86" s="107"/>
      <c r="R86" s="9"/>
      <c r="S86" s="9"/>
    </row>
    <row r="87" spans="1:55" ht="68.25" customHeight="1">
      <c r="A87" s="230"/>
      <c r="B87" s="204"/>
      <c r="C87" s="200"/>
      <c r="D87" s="130" t="s">
        <v>248</v>
      </c>
      <c r="E87" s="7" t="s">
        <v>241</v>
      </c>
      <c r="F87" s="53"/>
      <c r="G87" s="60"/>
      <c r="H87" s="69">
        <v>84000</v>
      </c>
      <c r="I87" s="69"/>
      <c r="J87" s="57"/>
      <c r="K87" s="57"/>
      <c r="L87" s="69"/>
      <c r="M87" s="57"/>
      <c r="N87" s="57"/>
      <c r="O87" s="57"/>
      <c r="P87" s="55">
        <f t="shared" si="22"/>
        <v>84000</v>
      </c>
      <c r="Q87" s="107"/>
      <c r="R87" s="9"/>
      <c r="S87" s="9"/>
    </row>
    <row r="88" spans="1:55" ht="68.25" customHeight="1">
      <c r="A88" s="230"/>
      <c r="B88" s="205"/>
      <c r="C88" s="201"/>
      <c r="D88" s="130" t="s">
        <v>248</v>
      </c>
      <c r="E88" s="7" t="s">
        <v>242</v>
      </c>
      <c r="F88" s="53"/>
      <c r="G88" s="60"/>
      <c r="H88" s="69">
        <v>56000</v>
      </c>
      <c r="I88" s="69"/>
      <c r="J88" s="57"/>
      <c r="K88" s="57"/>
      <c r="L88" s="69"/>
      <c r="M88" s="57"/>
      <c r="N88" s="57"/>
      <c r="O88" s="57"/>
      <c r="P88" s="55">
        <f t="shared" si="22"/>
        <v>56000</v>
      </c>
      <c r="Q88" s="107"/>
      <c r="R88" s="9"/>
      <c r="S88" s="9"/>
    </row>
    <row r="89" spans="1:55" ht="48.75" customHeight="1">
      <c r="A89" s="230"/>
      <c r="B89" s="15" t="s">
        <v>94</v>
      </c>
      <c r="C89" s="16"/>
      <c r="D89" s="92"/>
      <c r="E89" s="17"/>
      <c r="F89" s="16"/>
      <c r="G89" s="77">
        <f>SUM(G82:G88)</f>
        <v>7700</v>
      </c>
      <c r="H89" s="77">
        <f t="shared" ref="H89:P89" si="23">SUM(H82:H88)</f>
        <v>884830.19</v>
      </c>
      <c r="I89" s="77">
        <f t="shared" si="23"/>
        <v>0</v>
      </c>
      <c r="J89" s="77">
        <f t="shared" si="23"/>
        <v>2175511.61</v>
      </c>
      <c r="K89" s="77">
        <f t="shared" si="23"/>
        <v>0</v>
      </c>
      <c r="L89" s="77">
        <f t="shared" si="23"/>
        <v>0</v>
      </c>
      <c r="M89" s="77">
        <f t="shared" si="23"/>
        <v>0</v>
      </c>
      <c r="N89" s="77">
        <f t="shared" si="23"/>
        <v>14000</v>
      </c>
      <c r="O89" s="77">
        <f t="shared" si="23"/>
        <v>0</v>
      </c>
      <c r="P89" s="77">
        <f t="shared" si="23"/>
        <v>3082041.8</v>
      </c>
      <c r="Q89" s="111"/>
      <c r="R89" s="9"/>
      <c r="S89" s="9"/>
    </row>
    <row r="90" spans="1:55" ht="49.5" customHeight="1">
      <c r="A90" s="230"/>
      <c r="B90" s="215" t="s">
        <v>63</v>
      </c>
      <c r="C90" s="202" t="s">
        <v>64</v>
      </c>
      <c r="D90" s="217" t="s">
        <v>248</v>
      </c>
      <c r="E90" s="7" t="s">
        <v>243</v>
      </c>
      <c r="F90" s="53"/>
      <c r="G90" s="54"/>
      <c r="H90" s="54">
        <v>210000</v>
      </c>
      <c r="I90" s="54"/>
      <c r="J90" s="54"/>
      <c r="K90" s="54"/>
      <c r="L90" s="54"/>
      <c r="M90" s="54"/>
      <c r="N90" s="54"/>
      <c r="O90" s="54"/>
      <c r="P90" s="55">
        <f>SUM(G90:O90)</f>
        <v>210000</v>
      </c>
      <c r="Q90" s="107"/>
      <c r="R90" s="9"/>
      <c r="S90" s="9"/>
    </row>
    <row r="91" spans="1:55">
      <c r="A91" s="230"/>
      <c r="B91" s="215"/>
      <c r="C91" s="202"/>
      <c r="D91" s="218"/>
      <c r="E91" s="7" t="s">
        <v>244</v>
      </c>
      <c r="F91" s="53"/>
      <c r="G91" s="54"/>
      <c r="H91" s="54">
        <v>245000</v>
      </c>
      <c r="I91" s="54"/>
      <c r="J91" s="54"/>
      <c r="K91" s="54"/>
      <c r="L91" s="54"/>
      <c r="M91" s="54"/>
      <c r="N91" s="54"/>
      <c r="O91" s="54"/>
      <c r="P91" s="55">
        <f>SUM(G91:O91)</f>
        <v>245000</v>
      </c>
      <c r="Q91" s="107"/>
      <c r="R91" s="9"/>
      <c r="S91" s="9"/>
    </row>
    <row r="92" spans="1:55">
      <c r="A92" s="230"/>
      <c r="B92" s="215"/>
      <c r="C92" s="202"/>
      <c r="D92" s="219"/>
      <c r="E92" s="7" t="s">
        <v>245</v>
      </c>
      <c r="F92" s="53"/>
      <c r="G92" s="54"/>
      <c r="H92" s="54"/>
      <c r="I92" s="54"/>
      <c r="J92" s="54"/>
      <c r="K92" s="54"/>
      <c r="L92" s="54"/>
      <c r="M92" s="54">
        <v>4000000</v>
      </c>
      <c r="N92" s="54"/>
      <c r="O92" s="54"/>
      <c r="P92" s="55">
        <f>SUM(G92:O92)</f>
        <v>4000000</v>
      </c>
      <c r="Q92" s="107"/>
      <c r="R92" s="9"/>
      <c r="S92" s="9"/>
    </row>
    <row r="93" spans="1:55" s="3" customFormat="1" ht="42.75" customHeight="1">
      <c r="A93" s="230"/>
      <c r="B93" s="215"/>
      <c r="C93" s="202" t="s">
        <v>65</v>
      </c>
      <c r="D93" s="217" t="s">
        <v>248</v>
      </c>
      <c r="E93" s="7" t="s">
        <v>246</v>
      </c>
      <c r="F93" s="53"/>
      <c r="G93" s="60"/>
      <c r="H93" s="57">
        <v>163000</v>
      </c>
      <c r="I93" s="57"/>
      <c r="J93" s="71"/>
      <c r="K93" s="71"/>
      <c r="L93" s="78"/>
      <c r="M93" s="57"/>
      <c r="N93" s="57"/>
      <c r="O93" s="57"/>
      <c r="P93" s="55">
        <f>SUM(G93:O93)</f>
        <v>163000</v>
      </c>
      <c r="Q93" s="107"/>
      <c r="R93" s="14"/>
      <c r="S93" s="9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s="3" customFormat="1" ht="42.75" customHeight="1">
      <c r="A94" s="230"/>
      <c r="B94" s="215"/>
      <c r="C94" s="202"/>
      <c r="D94" s="219"/>
      <c r="E94" s="7" t="s">
        <v>247</v>
      </c>
      <c r="F94" s="116"/>
      <c r="G94" s="60"/>
      <c r="H94" s="57">
        <v>120000</v>
      </c>
      <c r="I94" s="57"/>
      <c r="J94" s="71"/>
      <c r="K94" s="71"/>
      <c r="L94" s="78"/>
      <c r="M94" s="57"/>
      <c r="N94" s="57"/>
      <c r="O94" s="57"/>
      <c r="P94" s="55">
        <f>SUM(G94:O94)</f>
        <v>120000</v>
      </c>
      <c r="Q94" s="107"/>
      <c r="R94" s="14"/>
      <c r="S94" s="9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s="3" customFormat="1" ht="47.25" customHeight="1">
      <c r="A95" s="230"/>
      <c r="B95" s="212" t="s">
        <v>66</v>
      </c>
      <c r="C95" s="213"/>
      <c r="D95" s="213"/>
      <c r="E95" s="214"/>
      <c r="F95" s="79"/>
      <c r="G95" s="80">
        <f>SUM(G90:G94)</f>
        <v>0</v>
      </c>
      <c r="H95" s="80">
        <f t="shared" ref="H95:P95" si="24">SUM(H90:H94)</f>
        <v>738000</v>
      </c>
      <c r="I95" s="80">
        <f t="shared" si="24"/>
        <v>0</v>
      </c>
      <c r="J95" s="80">
        <f t="shared" si="24"/>
        <v>0</v>
      </c>
      <c r="K95" s="80">
        <f t="shared" si="24"/>
        <v>0</v>
      </c>
      <c r="L95" s="80">
        <f t="shared" si="24"/>
        <v>0</v>
      </c>
      <c r="M95" s="80">
        <f t="shared" si="24"/>
        <v>4000000</v>
      </c>
      <c r="N95" s="80">
        <f t="shared" si="24"/>
        <v>0</v>
      </c>
      <c r="O95" s="80">
        <f t="shared" si="24"/>
        <v>0</v>
      </c>
      <c r="P95" s="80">
        <f t="shared" si="24"/>
        <v>4738000</v>
      </c>
      <c r="Q95" s="111"/>
      <c r="R95" s="14"/>
      <c r="S95" s="9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s="3" customFormat="1" ht="66">
      <c r="A96" s="230"/>
      <c r="B96" s="231"/>
      <c r="C96" s="124" t="s">
        <v>67</v>
      </c>
      <c r="D96" s="7" t="s">
        <v>121</v>
      </c>
      <c r="E96" s="7" t="s">
        <v>150</v>
      </c>
      <c r="F96" s="53"/>
      <c r="G96" s="60">
        <f>5000-2300</f>
        <v>2700</v>
      </c>
      <c r="H96" s="57">
        <v>5000</v>
      </c>
      <c r="I96" s="57"/>
      <c r="J96" s="71"/>
      <c r="K96" s="71"/>
      <c r="L96" s="78">
        <v>20000</v>
      </c>
      <c r="M96" s="57"/>
      <c r="N96" s="57">
        <v>20000</v>
      </c>
      <c r="O96" s="57"/>
      <c r="P96" s="55">
        <f t="shared" ref="P96:P101" si="25">SUM(G96:O96)</f>
        <v>47700</v>
      </c>
      <c r="Q96" s="107" t="s">
        <v>174</v>
      </c>
      <c r="R96" s="14"/>
      <c r="S96" s="9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s="3" customFormat="1" ht="126.75" customHeight="1">
      <c r="A97" s="230"/>
      <c r="B97" s="231"/>
      <c r="C97" s="199" t="s">
        <v>68</v>
      </c>
      <c r="D97" s="210" t="s">
        <v>137</v>
      </c>
      <c r="E97" s="7" t="s">
        <v>151</v>
      </c>
      <c r="F97" s="53"/>
      <c r="G97" s="54">
        <v>10000</v>
      </c>
      <c r="H97" s="54">
        <f>6000-705</f>
        <v>5295</v>
      </c>
      <c r="I97" s="54"/>
      <c r="J97" s="54"/>
      <c r="K97" s="54"/>
      <c r="L97" s="54"/>
      <c r="M97" s="54"/>
      <c r="N97" s="54"/>
      <c r="O97" s="54"/>
      <c r="P97" s="55">
        <f t="shared" si="25"/>
        <v>15295</v>
      </c>
      <c r="Q97" s="107" t="s">
        <v>175</v>
      </c>
      <c r="R97" s="9"/>
      <c r="S97" s="9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s="3" customFormat="1" ht="126.75" customHeight="1">
      <c r="A98" s="230"/>
      <c r="B98" s="231"/>
      <c r="C98" s="200"/>
      <c r="D98" s="216"/>
      <c r="E98" s="7" t="s">
        <v>154</v>
      </c>
      <c r="F98" s="53"/>
      <c r="G98" s="54">
        <f>5000-2300</f>
        <v>2700</v>
      </c>
      <c r="H98" s="54"/>
      <c r="I98" s="54"/>
      <c r="J98" s="54"/>
      <c r="K98" s="54"/>
      <c r="L98" s="54"/>
      <c r="M98" s="54"/>
      <c r="N98" s="54"/>
      <c r="O98" s="54"/>
      <c r="P98" s="55">
        <f t="shared" si="25"/>
        <v>2700</v>
      </c>
      <c r="Q98" s="107" t="s">
        <v>176</v>
      </c>
      <c r="R98" s="9"/>
      <c r="S98" s="9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s="3" customFormat="1" ht="126.75" customHeight="1">
      <c r="A99" s="230"/>
      <c r="B99" s="231"/>
      <c r="C99" s="201"/>
      <c r="D99" s="211"/>
      <c r="E99" s="7" t="s">
        <v>152</v>
      </c>
      <c r="F99" s="53"/>
      <c r="G99" s="54"/>
      <c r="H99" s="54">
        <v>10000</v>
      </c>
      <c r="I99" s="54"/>
      <c r="J99" s="54"/>
      <c r="K99" s="54"/>
      <c r="L99" s="54"/>
      <c r="M99" s="54"/>
      <c r="N99" s="54"/>
      <c r="O99" s="54"/>
      <c r="P99" s="55">
        <f t="shared" si="25"/>
        <v>10000</v>
      </c>
      <c r="Q99" s="107" t="s">
        <v>177</v>
      </c>
      <c r="R99" s="9"/>
      <c r="S99" s="9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s="3" customFormat="1" ht="132">
      <c r="A100" s="230"/>
      <c r="B100" s="231"/>
      <c r="C100" s="6" t="s">
        <v>69</v>
      </c>
      <c r="D100" s="147" t="s">
        <v>137</v>
      </c>
      <c r="E100" s="7" t="s">
        <v>153</v>
      </c>
      <c r="F100" s="53"/>
      <c r="G100" s="60">
        <f>10000-2300-1200</f>
        <v>6500</v>
      </c>
      <c r="H100" s="57"/>
      <c r="I100" s="57"/>
      <c r="J100" s="57"/>
      <c r="K100" s="57"/>
      <c r="L100" s="57"/>
      <c r="M100" s="57"/>
      <c r="N100" s="57"/>
      <c r="O100" s="57"/>
      <c r="P100" s="55">
        <f t="shared" si="25"/>
        <v>6500</v>
      </c>
      <c r="Q100" s="107" t="s">
        <v>179</v>
      </c>
      <c r="R100" s="9"/>
      <c r="S100" s="9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s="3" customFormat="1" ht="99">
      <c r="A101" s="230"/>
      <c r="B101" s="231"/>
      <c r="C101" s="6" t="s">
        <v>70</v>
      </c>
      <c r="D101" s="147" t="s">
        <v>137</v>
      </c>
      <c r="E101" s="7" t="s">
        <v>178</v>
      </c>
      <c r="F101" s="53"/>
      <c r="G101" s="60">
        <f>5000-2300</f>
        <v>2700</v>
      </c>
      <c r="H101" s="57">
        <v>5000</v>
      </c>
      <c r="I101" s="57"/>
      <c r="J101" s="57"/>
      <c r="K101" s="57"/>
      <c r="L101" s="57"/>
      <c r="M101" s="57"/>
      <c r="N101" s="57"/>
      <c r="O101" s="57"/>
      <c r="P101" s="55">
        <f t="shared" si="25"/>
        <v>7700</v>
      </c>
      <c r="Q101" s="112"/>
      <c r="R101" s="9"/>
      <c r="S101" s="9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s="3" customFormat="1" ht="33" customHeight="1">
      <c r="A102" s="230"/>
      <c r="B102" s="212" t="s">
        <v>71</v>
      </c>
      <c r="C102" s="213"/>
      <c r="D102" s="213"/>
      <c r="E102" s="214"/>
      <c r="F102" s="79"/>
      <c r="G102" s="81">
        <f>SUM(G96:G101)</f>
        <v>24600</v>
      </c>
      <c r="H102" s="81">
        <f t="shared" ref="H102:P102" si="26">SUM(H96:H101)</f>
        <v>25295</v>
      </c>
      <c r="I102" s="81">
        <f t="shared" si="26"/>
        <v>0</v>
      </c>
      <c r="J102" s="81">
        <f t="shared" si="26"/>
        <v>0</v>
      </c>
      <c r="K102" s="81">
        <f t="shared" si="26"/>
        <v>0</v>
      </c>
      <c r="L102" s="81">
        <f t="shared" si="26"/>
        <v>20000</v>
      </c>
      <c r="M102" s="81">
        <f t="shared" si="26"/>
        <v>0</v>
      </c>
      <c r="N102" s="81">
        <f t="shared" si="26"/>
        <v>20000</v>
      </c>
      <c r="O102" s="81">
        <f t="shared" si="26"/>
        <v>0</v>
      </c>
      <c r="P102" s="81">
        <f t="shared" si="26"/>
        <v>89895</v>
      </c>
      <c r="Q102" s="111"/>
      <c r="R102" s="9"/>
      <c r="S102" s="9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s="3" customFormat="1" ht="47.25" customHeight="1">
      <c r="A103" s="230"/>
      <c r="B103" s="215" t="s">
        <v>72</v>
      </c>
      <c r="C103" s="202" t="s">
        <v>73</v>
      </c>
      <c r="D103" s="209" t="s">
        <v>225</v>
      </c>
      <c r="E103" s="6" t="s">
        <v>229</v>
      </c>
      <c r="F103" s="53" t="s">
        <v>226</v>
      </c>
      <c r="G103" s="60">
        <v>9450</v>
      </c>
      <c r="H103" s="54">
        <v>0</v>
      </c>
      <c r="I103" s="57"/>
      <c r="J103" s="57"/>
      <c r="K103" s="57"/>
      <c r="L103" s="57"/>
      <c r="M103" s="57"/>
      <c r="N103" s="57"/>
      <c r="O103" s="57"/>
      <c r="P103" s="55">
        <f>SUM(G103:O103)</f>
        <v>9450</v>
      </c>
      <c r="Q103" s="107"/>
      <c r="R103" s="9"/>
      <c r="S103" s="9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s="3" customFormat="1" ht="47.25" customHeight="1">
      <c r="A104" s="230"/>
      <c r="B104" s="215"/>
      <c r="C104" s="202"/>
      <c r="D104" s="209"/>
      <c r="E104" s="6" t="s">
        <v>230</v>
      </c>
      <c r="F104" s="53" t="s">
        <v>226</v>
      </c>
      <c r="G104" s="60">
        <v>150000</v>
      </c>
      <c r="H104" s="54">
        <v>0</v>
      </c>
      <c r="I104" s="57"/>
      <c r="J104" s="57"/>
      <c r="K104" s="57"/>
      <c r="L104" s="57"/>
      <c r="M104" s="57"/>
      <c r="N104" s="57"/>
      <c r="O104" s="57"/>
      <c r="P104" s="55">
        <f>SUM(G104:O104)</f>
        <v>150000</v>
      </c>
      <c r="Q104" s="107"/>
      <c r="R104" s="9"/>
      <c r="S104" s="9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s="3" customFormat="1" ht="47.25" customHeight="1">
      <c r="A105" s="230"/>
      <c r="B105" s="215"/>
      <c r="C105" s="202"/>
      <c r="D105" s="209"/>
      <c r="E105" s="6" t="s">
        <v>227</v>
      </c>
      <c r="F105" s="53" t="s">
        <v>226</v>
      </c>
      <c r="G105" s="60">
        <v>40000</v>
      </c>
      <c r="H105" s="54">
        <v>0</v>
      </c>
      <c r="I105" s="57"/>
      <c r="J105" s="57"/>
      <c r="K105" s="57"/>
      <c r="L105" s="57"/>
      <c r="M105" s="57"/>
      <c r="N105" s="57"/>
      <c r="O105" s="57"/>
      <c r="P105" s="55">
        <f>SUM(G105:O105)</f>
        <v>40000</v>
      </c>
      <c r="Q105" s="107"/>
      <c r="R105" s="9"/>
      <c r="S105" s="9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s="3" customFormat="1" ht="47.25" customHeight="1">
      <c r="A106" s="230"/>
      <c r="B106" s="215"/>
      <c r="C106" s="202"/>
      <c r="D106" s="209"/>
      <c r="E106" s="6" t="s">
        <v>228</v>
      </c>
      <c r="F106" s="53" t="s">
        <v>226</v>
      </c>
      <c r="G106" s="54">
        <v>81000</v>
      </c>
      <c r="H106" s="54">
        <v>0</v>
      </c>
      <c r="I106" s="57"/>
      <c r="J106" s="57"/>
      <c r="K106" s="57"/>
      <c r="L106" s="57"/>
      <c r="M106" s="57"/>
      <c r="N106" s="57"/>
      <c r="O106" s="57"/>
      <c r="P106" s="55">
        <f>SUM(G106:O106)</f>
        <v>81000</v>
      </c>
      <c r="Q106" s="107"/>
      <c r="R106" s="9"/>
      <c r="S106" s="9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s="3" customFormat="1" ht="47.25" customHeight="1">
      <c r="A107" s="230"/>
      <c r="B107" s="215"/>
      <c r="C107" s="202"/>
      <c r="D107" s="209"/>
      <c r="E107" s="6" t="s">
        <v>231</v>
      </c>
      <c r="F107" s="53" t="s">
        <v>226</v>
      </c>
      <c r="G107" s="54">
        <v>20000</v>
      </c>
      <c r="H107" s="54">
        <v>0</v>
      </c>
      <c r="I107" s="57"/>
      <c r="J107" s="57"/>
      <c r="K107" s="57"/>
      <c r="L107" s="57"/>
      <c r="M107" s="57"/>
      <c r="N107" s="57"/>
      <c r="O107" s="57"/>
      <c r="P107" s="55">
        <f>SUM(G107:O107)</f>
        <v>20000</v>
      </c>
      <c r="Q107" s="107"/>
      <c r="R107" s="9"/>
      <c r="S107" s="9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s="3" customFormat="1" ht="31.5" customHeight="1">
      <c r="A108" s="230"/>
      <c r="B108" s="212" t="s">
        <v>74</v>
      </c>
      <c r="C108" s="213"/>
      <c r="D108" s="213"/>
      <c r="E108" s="214"/>
      <c r="F108" s="79"/>
      <c r="G108" s="80">
        <f>SUM(G103:G107)</f>
        <v>300450</v>
      </c>
      <c r="H108" s="80">
        <f t="shared" ref="H108:P108" si="27">SUM(H103:H107)</f>
        <v>0</v>
      </c>
      <c r="I108" s="80">
        <f t="shared" si="27"/>
        <v>0</v>
      </c>
      <c r="J108" s="80">
        <f t="shared" si="27"/>
        <v>0</v>
      </c>
      <c r="K108" s="80">
        <f t="shared" si="27"/>
        <v>0</v>
      </c>
      <c r="L108" s="80">
        <f t="shared" si="27"/>
        <v>0</v>
      </c>
      <c r="M108" s="80">
        <f t="shared" si="27"/>
        <v>0</v>
      </c>
      <c r="N108" s="80">
        <f t="shared" si="27"/>
        <v>0</v>
      </c>
      <c r="O108" s="80">
        <f t="shared" si="27"/>
        <v>0</v>
      </c>
      <c r="P108" s="80">
        <f t="shared" si="27"/>
        <v>300450</v>
      </c>
      <c r="Q108" s="111"/>
      <c r="R108" s="9"/>
      <c r="S108" s="9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s="3" customFormat="1" ht="110.25" customHeight="1">
      <c r="A109" s="230"/>
      <c r="B109" s="127"/>
      <c r="C109" s="6" t="s">
        <v>75</v>
      </c>
      <c r="D109" s="147" t="s">
        <v>249</v>
      </c>
      <c r="E109" s="157" t="s">
        <v>262</v>
      </c>
      <c r="F109" s="154" t="s">
        <v>263</v>
      </c>
      <c r="G109" s="158">
        <v>6000</v>
      </c>
      <c r="H109" s="54"/>
      <c r="I109" s="54"/>
      <c r="J109" s="54"/>
      <c r="K109" s="54"/>
      <c r="L109" s="54"/>
      <c r="M109" s="54"/>
      <c r="N109" s="54"/>
      <c r="O109" s="54"/>
      <c r="P109" s="55">
        <f>SUM(G109:O109)</f>
        <v>6000</v>
      </c>
      <c r="Q109" s="107" t="s">
        <v>264</v>
      </c>
      <c r="R109" s="9"/>
      <c r="S109" s="9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s="3" customFormat="1" ht="31.5" customHeight="1">
      <c r="A110" s="230"/>
      <c r="B110" s="212" t="s">
        <v>76</v>
      </c>
      <c r="C110" s="213"/>
      <c r="D110" s="213"/>
      <c r="E110" s="214"/>
      <c r="F110" s="79"/>
      <c r="G110" s="80">
        <f t="shared" ref="G110:P110" si="28">SUM(G109:G109)</f>
        <v>6000</v>
      </c>
      <c r="H110" s="80">
        <f t="shared" si="28"/>
        <v>0</v>
      </c>
      <c r="I110" s="80">
        <f t="shared" si="28"/>
        <v>0</v>
      </c>
      <c r="J110" s="80">
        <f t="shared" si="28"/>
        <v>0</v>
      </c>
      <c r="K110" s="80">
        <f t="shared" si="28"/>
        <v>0</v>
      </c>
      <c r="L110" s="80">
        <f t="shared" si="28"/>
        <v>0</v>
      </c>
      <c r="M110" s="80">
        <f t="shared" si="28"/>
        <v>0</v>
      </c>
      <c r="N110" s="80">
        <f t="shared" si="28"/>
        <v>0</v>
      </c>
      <c r="O110" s="80">
        <f t="shared" si="28"/>
        <v>0</v>
      </c>
      <c r="P110" s="80">
        <f t="shared" si="28"/>
        <v>6000</v>
      </c>
      <c r="Q110" s="111"/>
      <c r="R110" s="9"/>
      <c r="S110" s="9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s="3" customFormat="1" ht="69" customHeight="1">
      <c r="A111" s="230"/>
      <c r="B111" s="203" t="s">
        <v>78</v>
      </c>
      <c r="C111" s="199" t="s">
        <v>77</v>
      </c>
      <c r="D111" s="210" t="s">
        <v>273</v>
      </c>
      <c r="E111" s="6" t="s">
        <v>155</v>
      </c>
      <c r="F111" s="18">
        <v>182</v>
      </c>
      <c r="G111" s="60"/>
      <c r="H111" s="57">
        <v>55000</v>
      </c>
      <c r="I111" s="57"/>
      <c r="J111" s="57"/>
      <c r="K111" s="57"/>
      <c r="L111" s="57"/>
      <c r="M111" s="57">
        <v>50000</v>
      </c>
      <c r="N111" s="57"/>
      <c r="O111" s="57"/>
      <c r="P111" s="55">
        <f>SUM(G111:O111)</f>
        <v>105000</v>
      </c>
      <c r="Q111" s="6"/>
      <c r="R111" s="9"/>
      <c r="S111" s="9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s="3" customFormat="1" ht="69" customHeight="1">
      <c r="A112" s="230"/>
      <c r="B112" s="204"/>
      <c r="C112" s="201"/>
      <c r="D112" s="211"/>
      <c r="E112" s="6" t="s">
        <v>104</v>
      </c>
      <c r="F112" s="6" t="s">
        <v>119</v>
      </c>
      <c r="G112" s="60"/>
      <c r="H112" s="57">
        <v>5000</v>
      </c>
      <c r="I112" s="57"/>
      <c r="J112" s="134"/>
      <c r="K112" s="57"/>
      <c r="L112" s="57"/>
      <c r="M112" s="57"/>
      <c r="N112" s="57"/>
      <c r="O112" s="57"/>
      <c r="P112" s="55">
        <f>SUM(G112:O112)</f>
        <v>5000</v>
      </c>
      <c r="Q112" s="6" t="s">
        <v>114</v>
      </c>
      <c r="R112" s="9"/>
      <c r="S112" s="9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69">
      <c r="A113" s="230"/>
      <c r="B113" s="15" t="s">
        <v>79</v>
      </c>
      <c r="C113" s="16"/>
      <c r="D113" s="92"/>
      <c r="E113" s="19"/>
      <c r="F113" s="82"/>
      <c r="G113" s="80">
        <f>SUM(G111:G112)</f>
        <v>0</v>
      </c>
      <c r="H113" s="80">
        <f t="shared" ref="H113:P113" si="29">SUM(H111:H112)</f>
        <v>60000</v>
      </c>
      <c r="I113" s="80">
        <f t="shared" si="29"/>
        <v>0</v>
      </c>
      <c r="J113" s="80">
        <f t="shared" si="29"/>
        <v>0</v>
      </c>
      <c r="K113" s="80">
        <f t="shared" si="29"/>
        <v>0</v>
      </c>
      <c r="L113" s="80">
        <f t="shared" si="29"/>
        <v>0</v>
      </c>
      <c r="M113" s="80">
        <f t="shared" si="29"/>
        <v>50000</v>
      </c>
      <c r="N113" s="80">
        <f t="shared" si="29"/>
        <v>0</v>
      </c>
      <c r="O113" s="80">
        <f t="shared" si="29"/>
        <v>0</v>
      </c>
      <c r="P113" s="80">
        <f t="shared" si="29"/>
        <v>110000</v>
      </c>
      <c r="Q113" s="111"/>
      <c r="R113" s="9"/>
      <c r="S113" s="9"/>
    </row>
    <row r="114" spans="1:55" ht="20.25">
      <c r="A114" s="222" t="s">
        <v>95</v>
      </c>
      <c r="B114" s="222"/>
      <c r="C114" s="222"/>
      <c r="D114" s="222"/>
      <c r="E114" s="223"/>
      <c r="F114" s="83"/>
      <c r="G114" s="80">
        <f>G113+G110+G108+G102+G95+G89</f>
        <v>338750</v>
      </c>
      <c r="H114" s="80">
        <f t="shared" ref="H114:P114" si="30">H113+H110+H108+H102+H95+H89</f>
        <v>1708125.19</v>
      </c>
      <c r="I114" s="80">
        <f t="shared" si="30"/>
        <v>0</v>
      </c>
      <c r="J114" s="80">
        <f t="shared" si="30"/>
        <v>2175511.61</v>
      </c>
      <c r="K114" s="80">
        <f t="shared" si="30"/>
        <v>0</v>
      </c>
      <c r="L114" s="80">
        <f t="shared" si="30"/>
        <v>20000</v>
      </c>
      <c r="M114" s="80">
        <f t="shared" si="30"/>
        <v>4050000</v>
      </c>
      <c r="N114" s="80">
        <f t="shared" si="30"/>
        <v>34000</v>
      </c>
      <c r="O114" s="80">
        <f t="shared" si="30"/>
        <v>0</v>
      </c>
      <c r="P114" s="80">
        <f t="shared" si="30"/>
        <v>8326386.7999999998</v>
      </c>
      <c r="Q114" s="113"/>
      <c r="R114" s="14"/>
      <c r="S114" s="9"/>
    </row>
    <row r="115" spans="1:55" ht="68.25" customHeight="1">
      <c r="A115" s="226"/>
      <c r="B115" s="220" t="s">
        <v>96</v>
      </c>
      <c r="C115" s="199" t="s">
        <v>80</v>
      </c>
      <c r="D115" s="224" t="s">
        <v>103</v>
      </c>
      <c r="E115" s="6" t="s">
        <v>109</v>
      </c>
      <c r="F115" s="53">
        <v>136</v>
      </c>
      <c r="G115" s="60">
        <v>50000</v>
      </c>
      <c r="H115" s="57"/>
      <c r="I115" s="57"/>
      <c r="J115" s="57"/>
      <c r="K115" s="70"/>
      <c r="L115" s="57"/>
      <c r="M115" s="57"/>
      <c r="N115" s="57">
        <v>130000</v>
      </c>
      <c r="O115" s="57"/>
      <c r="P115" s="55">
        <f>SUM(G115:O115)</f>
        <v>180000</v>
      </c>
      <c r="Q115" s="107" t="s">
        <v>115</v>
      </c>
      <c r="R115" s="9"/>
      <c r="S115" s="9"/>
    </row>
    <row r="116" spans="1:55" ht="68.25" customHeight="1">
      <c r="A116" s="226"/>
      <c r="B116" s="221"/>
      <c r="C116" s="201"/>
      <c r="D116" s="225"/>
      <c r="E116" s="6" t="s">
        <v>112</v>
      </c>
      <c r="F116" s="53" t="s">
        <v>118</v>
      </c>
      <c r="G116" s="60"/>
      <c r="H116" s="57">
        <v>50000</v>
      </c>
      <c r="I116" s="57"/>
      <c r="J116" s="57">
        <v>73500</v>
      </c>
      <c r="K116" s="70"/>
      <c r="L116" s="57"/>
      <c r="M116" s="57"/>
      <c r="N116" s="57"/>
      <c r="O116" s="57"/>
      <c r="P116" s="55">
        <f>SUM(G116:O116)</f>
        <v>123500</v>
      </c>
      <c r="Q116" s="107" t="s">
        <v>116</v>
      </c>
      <c r="R116" s="9"/>
      <c r="S116" s="9"/>
    </row>
    <row r="117" spans="1:55" ht="66" customHeight="1">
      <c r="A117" s="226"/>
      <c r="B117" s="20" t="s">
        <v>97</v>
      </c>
      <c r="C117" s="21"/>
      <c r="D117" s="93"/>
      <c r="E117" s="22"/>
      <c r="F117" s="84"/>
      <c r="G117" s="86">
        <f>SUM(G115:G116)</f>
        <v>50000</v>
      </c>
      <c r="H117" s="86">
        <f t="shared" ref="H117:P117" si="31">SUM(H115:H116)</f>
        <v>50000</v>
      </c>
      <c r="I117" s="86">
        <f t="shared" si="31"/>
        <v>0</v>
      </c>
      <c r="J117" s="86">
        <f t="shared" si="31"/>
        <v>73500</v>
      </c>
      <c r="K117" s="86">
        <f t="shared" si="31"/>
        <v>0</v>
      </c>
      <c r="L117" s="86">
        <f t="shared" si="31"/>
        <v>0</v>
      </c>
      <c r="M117" s="86">
        <f t="shared" si="31"/>
        <v>0</v>
      </c>
      <c r="N117" s="86">
        <f t="shared" si="31"/>
        <v>130000</v>
      </c>
      <c r="O117" s="86">
        <f t="shared" si="31"/>
        <v>0</v>
      </c>
      <c r="P117" s="86">
        <f t="shared" si="31"/>
        <v>303500</v>
      </c>
      <c r="Q117" s="114"/>
      <c r="R117" s="14"/>
      <c r="S117" s="9"/>
    </row>
    <row r="118" spans="1:55" ht="49.5" customHeight="1">
      <c r="A118" s="226"/>
      <c r="B118" s="206" t="s">
        <v>100</v>
      </c>
      <c r="C118" s="199" t="s">
        <v>81</v>
      </c>
      <c r="D118" s="125" t="s">
        <v>275</v>
      </c>
      <c r="E118" s="6" t="s">
        <v>111</v>
      </c>
      <c r="F118" s="101">
        <v>174</v>
      </c>
      <c r="G118" s="60">
        <v>200000</v>
      </c>
      <c r="H118" s="57">
        <v>100000</v>
      </c>
      <c r="I118" s="71"/>
      <c r="J118" s="71"/>
      <c r="K118" s="70"/>
      <c r="L118" s="78"/>
      <c r="M118" s="78">
        <v>500000</v>
      </c>
      <c r="N118" s="70">
        <f>199454+300546</f>
        <v>500000</v>
      </c>
      <c r="O118" s="70"/>
      <c r="P118" s="55">
        <f>SUM(G118:O118)</f>
        <v>1300000</v>
      </c>
      <c r="Q118" s="109" t="s">
        <v>117</v>
      </c>
      <c r="R118" s="14"/>
      <c r="S118" s="9"/>
    </row>
    <row r="119" spans="1:55" ht="49.5" customHeight="1">
      <c r="A119" s="227"/>
      <c r="B119" s="207"/>
      <c r="C119" s="200"/>
      <c r="D119" s="125" t="s">
        <v>276</v>
      </c>
      <c r="E119" s="148" t="s">
        <v>277</v>
      </c>
      <c r="F119" s="101"/>
      <c r="G119" s="60">
        <v>25000</v>
      </c>
      <c r="H119" s="57">
        <v>11385</v>
      </c>
      <c r="I119" s="71"/>
      <c r="J119" s="71"/>
      <c r="K119" s="70"/>
      <c r="L119" s="78"/>
      <c r="M119" s="78"/>
      <c r="N119" s="70"/>
      <c r="O119" s="70"/>
      <c r="P119" s="55">
        <f>SUM(G119:O119)</f>
        <v>36385</v>
      </c>
      <c r="Q119" s="109"/>
      <c r="R119" s="14"/>
      <c r="S119" s="9"/>
    </row>
    <row r="120" spans="1:55" ht="49.5" customHeight="1">
      <c r="A120" s="227"/>
      <c r="B120" s="208"/>
      <c r="C120" s="201"/>
      <c r="D120" s="125" t="s">
        <v>276</v>
      </c>
      <c r="E120" s="148" t="s">
        <v>278</v>
      </c>
      <c r="F120" s="101"/>
      <c r="G120" s="60">
        <v>10000</v>
      </c>
      <c r="H120" s="57"/>
      <c r="I120" s="71"/>
      <c r="J120" s="71"/>
      <c r="K120" s="70"/>
      <c r="L120" s="78"/>
      <c r="M120" s="78"/>
      <c r="N120" s="70"/>
      <c r="O120" s="70"/>
      <c r="P120" s="55">
        <f>SUM(G120:O120)</f>
        <v>10000</v>
      </c>
      <c r="Q120" s="109"/>
      <c r="R120" s="14"/>
      <c r="S120" s="9"/>
    </row>
    <row r="121" spans="1:55" s="3" customFormat="1" ht="47.25" customHeight="1">
      <c r="A121" s="227"/>
      <c r="B121" s="20" t="s">
        <v>101</v>
      </c>
      <c r="C121" s="24"/>
      <c r="D121" s="94"/>
      <c r="E121" s="25"/>
      <c r="F121" s="87"/>
      <c r="G121" s="86">
        <f>SUM(G118:G120)</f>
        <v>235000</v>
      </c>
      <c r="H121" s="86">
        <f t="shared" ref="H121:P121" si="32">SUM(H118:H120)</f>
        <v>111385</v>
      </c>
      <c r="I121" s="86">
        <f t="shared" si="32"/>
        <v>0</v>
      </c>
      <c r="J121" s="86">
        <f t="shared" si="32"/>
        <v>0</v>
      </c>
      <c r="K121" s="86">
        <f t="shared" si="32"/>
        <v>0</v>
      </c>
      <c r="L121" s="86">
        <f t="shared" si="32"/>
        <v>0</v>
      </c>
      <c r="M121" s="86">
        <f t="shared" si="32"/>
        <v>500000</v>
      </c>
      <c r="N121" s="86">
        <f t="shared" si="32"/>
        <v>500000</v>
      </c>
      <c r="O121" s="86">
        <f t="shared" si="32"/>
        <v>0</v>
      </c>
      <c r="P121" s="86">
        <f t="shared" si="32"/>
        <v>1346385</v>
      </c>
      <c r="Q121" s="23"/>
      <c r="R121" s="14"/>
      <c r="S121" s="9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s="3" customFormat="1" ht="20.25">
      <c r="A122" s="198" t="s">
        <v>98</v>
      </c>
      <c r="B122" s="198"/>
      <c r="C122" s="198"/>
      <c r="D122" s="198"/>
      <c r="E122" s="198"/>
      <c r="F122" s="88"/>
      <c r="G122" s="85">
        <f>G121+G117</f>
        <v>285000</v>
      </c>
      <c r="H122" s="85">
        <f t="shared" ref="H122:P122" si="33">H121+H117</f>
        <v>161385</v>
      </c>
      <c r="I122" s="85">
        <f t="shared" si="33"/>
        <v>0</v>
      </c>
      <c r="J122" s="85">
        <f t="shared" si="33"/>
        <v>73500</v>
      </c>
      <c r="K122" s="85">
        <f t="shared" si="33"/>
        <v>0</v>
      </c>
      <c r="L122" s="85">
        <f t="shared" si="33"/>
        <v>0</v>
      </c>
      <c r="M122" s="85">
        <f t="shared" si="33"/>
        <v>500000</v>
      </c>
      <c r="N122" s="85">
        <f t="shared" si="33"/>
        <v>630000</v>
      </c>
      <c r="O122" s="85">
        <f t="shared" si="33"/>
        <v>0</v>
      </c>
      <c r="P122" s="85">
        <f t="shared" si="33"/>
        <v>1649885</v>
      </c>
      <c r="Q122" s="23"/>
      <c r="R122" s="14"/>
      <c r="S122" s="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s="3" customFormat="1" ht="45" customHeight="1">
      <c r="C123" s="193" t="s">
        <v>180</v>
      </c>
      <c r="D123" s="194"/>
      <c r="E123" s="195"/>
      <c r="F123" s="119"/>
      <c r="G123" s="120">
        <f t="shared" ref="G123:P123" si="34">G13+G61+G81+G114+G122</f>
        <v>911598</v>
      </c>
      <c r="H123" s="120">
        <f t="shared" si="34"/>
        <v>21999449.285985004</v>
      </c>
      <c r="I123" s="120">
        <f t="shared" si="34"/>
        <v>264000</v>
      </c>
      <c r="J123" s="120">
        <f t="shared" si="34"/>
        <v>2249011.61</v>
      </c>
      <c r="K123" s="120">
        <f t="shared" si="34"/>
        <v>0</v>
      </c>
      <c r="L123" s="120">
        <f t="shared" si="34"/>
        <v>86500</v>
      </c>
      <c r="M123" s="120">
        <f t="shared" si="34"/>
        <v>7090297.8829999994</v>
      </c>
      <c r="N123" s="120">
        <f t="shared" si="34"/>
        <v>2990350.0809599999</v>
      </c>
      <c r="O123" s="120">
        <f t="shared" si="34"/>
        <v>0</v>
      </c>
      <c r="P123" s="120">
        <f t="shared" si="34"/>
        <v>35591206.859944999</v>
      </c>
      <c r="Q123" s="118"/>
      <c r="R123" s="9"/>
      <c r="S123" s="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s="3" customFormat="1">
      <c r="D124" s="9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R124" s="9"/>
      <c r="S124" s="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s="3" customFormat="1">
      <c r="D125" s="9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R125" s="14"/>
      <c r="S125" s="14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s="3" customFormat="1">
      <c r="D126" s="96"/>
      <c r="E126" s="27"/>
      <c r="F126" s="27"/>
      <c r="G126" s="28"/>
      <c r="H126" s="28"/>
      <c r="I126" s="28"/>
      <c r="J126" s="28"/>
      <c r="K126" s="28"/>
      <c r="L126" s="28"/>
      <c r="M126" s="28"/>
      <c r="N126" s="28"/>
      <c r="O126" s="28"/>
      <c r="P126" s="31"/>
      <c r="Q126" s="32"/>
      <c r="R126" s="14"/>
      <c r="S126" s="14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s="3" customFormat="1">
      <c r="D127" s="96"/>
      <c r="E127" s="27"/>
      <c r="F127" s="27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2"/>
      <c r="R127" s="14"/>
      <c r="S127" s="14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s="3" customFormat="1">
      <c r="D128" s="96"/>
      <c r="E128" s="27"/>
      <c r="F128" s="27"/>
      <c r="G128" s="28"/>
      <c r="H128" s="28"/>
      <c r="I128" s="28"/>
      <c r="J128" s="28"/>
      <c r="K128" s="28"/>
      <c r="L128" s="28"/>
      <c r="M128" s="28"/>
      <c r="N128" s="28"/>
      <c r="O128" s="28"/>
      <c r="P128" s="31"/>
      <c r="Q128" s="32"/>
      <c r="R128" s="14"/>
      <c r="S128" s="14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s="3" customFormat="1">
      <c r="D129" s="96"/>
      <c r="E129" s="27"/>
      <c r="F129" s="27"/>
      <c r="G129" s="28"/>
      <c r="H129" s="28"/>
      <c r="I129" s="28"/>
      <c r="J129" s="28"/>
      <c r="K129" s="28"/>
      <c r="L129" s="28"/>
      <c r="M129" s="28"/>
      <c r="N129" s="28"/>
      <c r="O129" s="28"/>
      <c r="P129" s="31"/>
      <c r="Q129" s="32"/>
      <c r="R129" s="14"/>
      <c r="S129" s="14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s="3" customFormat="1">
      <c r="A130" s="14"/>
      <c r="B130" s="34" t="s">
        <v>280</v>
      </c>
      <c r="C130" s="35"/>
      <c r="D130" s="96"/>
      <c r="E130" s="36"/>
      <c r="F130" s="36"/>
      <c r="G130" s="136"/>
      <c r="H130" s="137"/>
      <c r="I130" s="138"/>
      <c r="J130" s="29"/>
      <c r="K130" s="29"/>
      <c r="L130" s="30"/>
      <c r="M130" s="29" t="s">
        <v>282</v>
      </c>
      <c r="N130" s="30"/>
      <c r="O130" s="29"/>
      <c r="P130" s="31"/>
      <c r="Q130" s="32"/>
      <c r="R130" s="14"/>
      <c r="S130" s="14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s="3" customFormat="1">
      <c r="A131" s="14"/>
      <c r="B131" s="34" t="s">
        <v>281</v>
      </c>
      <c r="C131" s="35"/>
      <c r="D131" s="96"/>
      <c r="E131" s="37"/>
      <c r="F131" s="37"/>
      <c r="G131" s="136"/>
      <c r="H131" s="137"/>
      <c r="I131" s="138"/>
      <c r="J131" s="29"/>
      <c r="K131" s="29"/>
      <c r="L131" s="30"/>
      <c r="M131" s="29" t="s">
        <v>283</v>
      </c>
      <c r="N131" s="30"/>
      <c r="O131" s="29"/>
      <c r="P131" s="31"/>
      <c r="Q131" s="32"/>
      <c r="R131" s="14"/>
      <c r="S131" s="14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s="3" customFormat="1">
      <c r="A132" s="14"/>
      <c r="B132" s="36"/>
      <c r="C132" s="35"/>
      <c r="D132" s="97"/>
      <c r="E132" s="34"/>
      <c r="F132" s="34"/>
      <c r="G132" s="136"/>
      <c r="H132" s="137"/>
      <c r="I132" s="138"/>
      <c r="J132" s="29"/>
      <c r="K132" s="29"/>
      <c r="L132" s="30"/>
      <c r="M132" s="29"/>
      <c r="N132" s="30"/>
      <c r="O132" s="29"/>
      <c r="P132" s="31"/>
      <c r="Q132" s="32"/>
      <c r="R132" s="14"/>
      <c r="S132" s="14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s="3" customFormat="1">
      <c r="A133" s="14"/>
      <c r="B133" s="37"/>
      <c r="C133" s="35"/>
      <c r="D133" s="97"/>
      <c r="E133" s="14"/>
      <c r="F133" s="14"/>
      <c r="G133" s="28"/>
      <c r="H133" s="29"/>
      <c r="I133" s="29"/>
      <c r="J133" s="29"/>
      <c r="K133" s="29"/>
      <c r="L133" s="30"/>
      <c r="M133" s="29"/>
      <c r="N133" s="30"/>
      <c r="O133" s="29"/>
      <c r="P133" s="31"/>
      <c r="Q133" s="32"/>
      <c r="R133" s="14"/>
      <c r="S133" s="14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s="3" customFormat="1">
      <c r="A134" s="14"/>
      <c r="B134" s="34"/>
      <c r="C134" s="35"/>
      <c r="D134" s="97"/>
      <c r="E134" s="14"/>
      <c r="F134" s="14"/>
      <c r="G134" s="28"/>
      <c r="H134" s="29"/>
      <c r="I134" s="29"/>
      <c r="J134" s="29"/>
      <c r="K134" s="29"/>
      <c r="L134" s="30"/>
      <c r="M134" s="29"/>
      <c r="N134" s="30"/>
      <c r="O134" s="29"/>
      <c r="P134" s="31"/>
      <c r="Q134" s="32"/>
      <c r="R134" s="14"/>
      <c r="S134" s="14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s="3" customFormat="1">
      <c r="A135" s="14"/>
      <c r="B135" s="34"/>
      <c r="C135" s="35"/>
      <c r="D135" s="97"/>
      <c r="E135" s="14"/>
      <c r="F135" s="14"/>
      <c r="G135" s="28"/>
      <c r="H135" s="29"/>
      <c r="I135" s="29"/>
      <c r="J135" s="29"/>
      <c r="K135" s="29"/>
      <c r="L135" s="30"/>
      <c r="M135" s="29"/>
      <c r="N135" s="30"/>
      <c r="O135" s="29"/>
      <c r="P135" s="31"/>
      <c r="Q135" s="32"/>
      <c r="R135" s="14"/>
      <c r="S135" s="14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s="3" customFormat="1">
      <c r="A136" s="14"/>
      <c r="B136" s="34"/>
      <c r="C136" s="35"/>
      <c r="D136" s="97"/>
      <c r="E136" s="14"/>
      <c r="F136" s="14"/>
      <c r="G136" s="28"/>
      <c r="H136" s="29"/>
      <c r="I136" s="29"/>
      <c r="J136" s="29"/>
      <c r="K136" s="29"/>
      <c r="L136" s="30"/>
      <c r="M136" s="29"/>
      <c r="N136" s="30"/>
      <c r="O136" s="29"/>
      <c r="P136" s="31"/>
      <c r="Q136" s="32"/>
      <c r="R136" s="14"/>
      <c r="S136" s="14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s="3" customFormat="1">
      <c r="A137" s="14"/>
      <c r="B137" s="34"/>
      <c r="C137" s="35"/>
      <c r="D137" s="97"/>
      <c r="E137" s="14"/>
      <c r="F137" s="14"/>
      <c r="G137" s="28"/>
      <c r="H137" s="29"/>
      <c r="I137" s="29"/>
      <c r="J137" s="29"/>
      <c r="K137" s="29"/>
      <c r="L137" s="30"/>
      <c r="M137" s="29"/>
      <c r="N137" s="30"/>
      <c r="O137" s="29"/>
      <c r="P137" s="31"/>
      <c r="Q137" s="32"/>
      <c r="R137" s="14"/>
      <c r="S137" s="14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s="3" customFormat="1">
      <c r="A138" s="14"/>
      <c r="B138" s="36"/>
      <c r="C138" s="35"/>
      <c r="D138" s="97"/>
      <c r="E138" s="14"/>
      <c r="F138" s="14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3"/>
      <c r="R138" s="14"/>
      <c r="S138" s="14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s="3" customFormat="1">
      <c r="A139" s="14"/>
      <c r="B139" s="38"/>
      <c r="C139" s="35"/>
      <c r="D139" s="97"/>
      <c r="E139" s="14"/>
      <c r="F139" s="14"/>
      <c r="G139" s="28"/>
      <c r="H139" s="29"/>
      <c r="I139" s="29"/>
      <c r="J139" s="29"/>
      <c r="K139" s="29"/>
      <c r="L139" s="30"/>
      <c r="M139" s="29"/>
      <c r="N139" s="29"/>
      <c r="O139" s="29"/>
      <c r="P139" s="31"/>
      <c r="Q139" s="32"/>
      <c r="R139" s="14"/>
      <c r="S139" s="14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s="3" customFormat="1">
      <c r="A140" s="14"/>
      <c r="B140" s="38"/>
      <c r="C140" s="35"/>
      <c r="D140" s="97"/>
      <c r="E140" s="14"/>
      <c r="F140" s="14"/>
      <c r="G140" s="28"/>
      <c r="H140" s="29"/>
      <c r="I140" s="29"/>
      <c r="J140" s="29"/>
      <c r="K140" s="29"/>
      <c r="L140" s="30"/>
      <c r="M140" s="29"/>
      <c r="N140" s="29"/>
      <c r="O140" s="29"/>
      <c r="P140" s="31"/>
      <c r="Q140" s="32"/>
      <c r="R140" s="14"/>
      <c r="S140" s="14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s="3" customFormat="1">
      <c r="A141" s="14"/>
      <c r="B141" s="38"/>
      <c r="C141" s="35"/>
      <c r="D141" s="97"/>
      <c r="E141" s="14"/>
      <c r="F141" s="14"/>
      <c r="G141" s="28"/>
      <c r="H141" s="29"/>
      <c r="I141" s="29"/>
      <c r="J141" s="29"/>
      <c r="K141" s="29"/>
      <c r="L141" s="30"/>
      <c r="M141" s="29"/>
      <c r="N141" s="29"/>
      <c r="O141" s="29"/>
      <c r="P141" s="31"/>
      <c r="Q141" s="32"/>
      <c r="R141" s="14"/>
      <c r="S141" s="14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s="3" customFormat="1">
      <c r="A142" s="14"/>
      <c r="B142" s="34"/>
      <c r="C142" s="35"/>
      <c r="D142" s="97"/>
      <c r="E142" s="14"/>
      <c r="F142" s="14"/>
      <c r="G142" s="28"/>
      <c r="H142" s="29"/>
      <c r="I142" s="29"/>
      <c r="J142" s="29"/>
      <c r="K142" s="29"/>
      <c r="L142" s="30"/>
      <c r="M142" s="29"/>
      <c r="N142" s="30"/>
      <c r="O142" s="29"/>
      <c r="P142" s="31"/>
      <c r="Q142" s="32"/>
      <c r="R142" s="14"/>
      <c r="S142" s="14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s="3" customFormat="1">
      <c r="A143" s="14"/>
      <c r="B143" s="34"/>
      <c r="C143" s="35"/>
      <c r="D143" s="97"/>
      <c r="E143" s="14"/>
      <c r="F143" s="14"/>
      <c r="G143" s="28"/>
      <c r="H143" s="29"/>
      <c r="I143" s="29"/>
      <c r="J143" s="29"/>
      <c r="K143" s="29"/>
      <c r="L143" s="30"/>
      <c r="M143" s="29"/>
      <c r="N143" s="30"/>
      <c r="O143" s="29"/>
      <c r="P143" s="31"/>
      <c r="Q143" s="32"/>
      <c r="R143" s="14"/>
      <c r="S143" s="14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s="3" customFormat="1">
      <c r="A144" s="14"/>
      <c r="B144" s="34"/>
      <c r="C144" s="35"/>
      <c r="D144" s="97"/>
      <c r="E144" s="14"/>
      <c r="F144" s="14"/>
      <c r="G144" s="28"/>
      <c r="H144" s="29"/>
      <c r="I144" s="29"/>
      <c r="J144" s="29"/>
      <c r="K144" s="29"/>
      <c r="L144" s="30"/>
      <c r="M144" s="29"/>
      <c r="N144" s="30"/>
      <c r="O144" s="29"/>
      <c r="P144" s="31"/>
      <c r="Q144" s="32"/>
      <c r="R144" s="14"/>
      <c r="S144" s="14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3" customFormat="1">
      <c r="A145" s="14"/>
      <c r="B145" s="34"/>
      <c r="C145" s="35"/>
      <c r="D145" s="97"/>
      <c r="E145" s="14"/>
      <c r="F145" s="14"/>
      <c r="G145" s="28"/>
      <c r="H145" s="29"/>
      <c r="I145" s="29"/>
      <c r="J145" s="29"/>
      <c r="K145" s="29"/>
      <c r="L145" s="30"/>
      <c r="M145" s="29"/>
      <c r="N145" s="30"/>
      <c r="O145" s="29"/>
      <c r="P145" s="31"/>
      <c r="Q145" s="32"/>
      <c r="R145" s="14"/>
      <c r="S145" s="14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s="3" customFormat="1">
      <c r="A146" s="14"/>
      <c r="B146" s="36"/>
      <c r="C146" s="35"/>
      <c r="D146" s="97"/>
      <c r="E146" s="14"/>
      <c r="F146" s="14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14"/>
      <c r="S146" s="14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s="3" customFormat="1">
      <c r="A147" s="14"/>
      <c r="B147" s="37"/>
      <c r="C147" s="35"/>
      <c r="D147" s="97"/>
      <c r="E147" s="14"/>
      <c r="F147" s="14"/>
      <c r="G147" s="28"/>
      <c r="H147" s="29"/>
      <c r="I147" s="29"/>
      <c r="J147" s="29"/>
      <c r="K147" s="29"/>
      <c r="L147" s="30"/>
      <c r="M147" s="29"/>
      <c r="N147" s="30"/>
      <c r="O147" s="29"/>
      <c r="P147" s="31"/>
      <c r="Q147" s="32"/>
      <c r="R147" s="14"/>
      <c r="S147" s="14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s="3" customFormat="1">
      <c r="A148" s="14"/>
      <c r="B148" s="34"/>
      <c r="C148" s="35"/>
      <c r="D148" s="97"/>
      <c r="E148" s="14"/>
      <c r="F148" s="14"/>
      <c r="G148" s="28"/>
      <c r="H148" s="29"/>
      <c r="I148" s="29"/>
      <c r="J148" s="29"/>
      <c r="K148" s="29"/>
      <c r="L148" s="30"/>
      <c r="M148" s="29"/>
      <c r="N148" s="30"/>
      <c r="O148" s="29"/>
      <c r="P148" s="31"/>
      <c r="Q148" s="32"/>
      <c r="R148" s="14"/>
      <c r="S148" s="14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s="3" customFormat="1">
      <c r="A149" s="14"/>
      <c r="B149" s="34"/>
      <c r="C149" s="35"/>
      <c r="D149" s="97"/>
      <c r="E149" s="14"/>
      <c r="F149" s="14"/>
      <c r="G149" s="28"/>
      <c r="H149" s="29"/>
      <c r="I149" s="29"/>
      <c r="J149" s="29"/>
      <c r="K149" s="29"/>
      <c r="L149" s="30"/>
      <c r="M149" s="29"/>
      <c r="N149" s="30"/>
      <c r="O149" s="29"/>
      <c r="P149" s="31"/>
      <c r="Q149" s="32"/>
      <c r="R149" s="14"/>
      <c r="S149" s="14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s="3" customFormat="1">
      <c r="A150" s="14"/>
      <c r="B150" s="34"/>
      <c r="C150" s="35"/>
      <c r="D150" s="97"/>
      <c r="E150" s="14"/>
      <c r="F150" s="14"/>
      <c r="G150" s="28"/>
      <c r="H150" s="29"/>
      <c r="I150" s="29"/>
      <c r="J150" s="29"/>
      <c r="K150" s="29"/>
      <c r="L150" s="30"/>
      <c r="M150" s="29"/>
      <c r="N150" s="30"/>
      <c r="O150" s="29"/>
      <c r="P150" s="31"/>
      <c r="Q150" s="32"/>
      <c r="R150" s="14"/>
      <c r="S150" s="14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s="3" customFormat="1">
      <c r="A151" s="14"/>
      <c r="B151" s="34"/>
      <c r="C151" s="35"/>
      <c r="D151" s="97"/>
      <c r="E151" s="14"/>
      <c r="F151" s="14"/>
      <c r="G151" s="28"/>
      <c r="H151" s="29"/>
      <c r="I151" s="29"/>
      <c r="J151" s="29"/>
      <c r="K151" s="29"/>
      <c r="L151" s="30"/>
      <c r="M151" s="29"/>
      <c r="N151" s="30"/>
      <c r="O151" s="29"/>
      <c r="P151" s="31"/>
      <c r="Q151" s="32"/>
      <c r="R151" s="14"/>
      <c r="S151" s="14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s="3" customFormat="1">
      <c r="A152" s="14"/>
      <c r="B152" s="34"/>
      <c r="C152" s="35"/>
      <c r="D152" s="97"/>
      <c r="E152" s="14"/>
      <c r="F152" s="14"/>
      <c r="G152" s="28"/>
      <c r="H152" s="29"/>
      <c r="I152" s="29"/>
      <c r="J152" s="29"/>
      <c r="K152" s="29"/>
      <c r="L152" s="30"/>
      <c r="M152" s="29"/>
      <c r="N152" s="30"/>
      <c r="O152" s="29"/>
      <c r="P152" s="31"/>
      <c r="Q152" s="32"/>
      <c r="R152" s="14"/>
      <c r="S152" s="14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s="3" customFormat="1">
      <c r="A153" s="14"/>
      <c r="B153" s="34"/>
      <c r="C153" s="35"/>
      <c r="D153" s="97"/>
      <c r="E153" s="14"/>
      <c r="F153" s="14"/>
      <c r="G153" s="28"/>
      <c r="H153" s="29"/>
      <c r="I153" s="29"/>
      <c r="J153" s="29"/>
      <c r="K153" s="29"/>
      <c r="L153" s="30"/>
      <c r="M153" s="29"/>
      <c r="N153" s="30"/>
      <c r="O153" s="29"/>
      <c r="P153" s="31"/>
      <c r="Q153" s="32"/>
      <c r="R153" s="14"/>
      <c r="S153" s="14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s="3" customFormat="1">
      <c r="A154" s="14"/>
      <c r="B154" s="36"/>
      <c r="C154" s="35"/>
      <c r="D154" s="97"/>
      <c r="E154" s="14"/>
      <c r="F154" s="14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2"/>
      <c r="R154" s="14"/>
      <c r="S154" s="14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s="3" customFormat="1">
      <c r="A155" s="14"/>
      <c r="B155" s="37"/>
      <c r="C155" s="35"/>
      <c r="D155" s="97"/>
      <c r="E155" s="14"/>
      <c r="F155" s="14"/>
      <c r="G155" s="28"/>
      <c r="H155" s="29"/>
      <c r="I155" s="29"/>
      <c r="J155" s="29"/>
      <c r="K155" s="29"/>
      <c r="L155" s="30"/>
      <c r="M155" s="29"/>
      <c r="N155" s="30"/>
      <c r="O155" s="29"/>
      <c r="P155" s="31"/>
      <c r="Q155" s="32"/>
      <c r="R155" s="14"/>
      <c r="S155" s="14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s="3" customFormat="1">
      <c r="A156" s="14"/>
      <c r="B156" s="34"/>
      <c r="C156" s="35"/>
      <c r="D156" s="97"/>
      <c r="E156" s="14"/>
      <c r="F156" s="14"/>
      <c r="G156" s="28"/>
      <c r="H156" s="29"/>
      <c r="I156" s="29"/>
      <c r="J156" s="29"/>
      <c r="K156" s="29"/>
      <c r="L156" s="30"/>
      <c r="M156" s="29"/>
      <c r="N156" s="30"/>
      <c r="O156" s="29"/>
      <c r="P156" s="31"/>
      <c r="Q156" s="32"/>
      <c r="R156" s="14"/>
      <c r="S156" s="14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s="3" customFormat="1">
      <c r="A157" s="14"/>
      <c r="B157" s="39"/>
      <c r="C157" s="35"/>
      <c r="D157" s="97"/>
      <c r="E157" s="14"/>
      <c r="F157" s="14"/>
      <c r="G157" s="28"/>
      <c r="H157" s="29"/>
      <c r="I157" s="29"/>
      <c r="J157" s="29"/>
      <c r="K157" s="29"/>
      <c r="L157" s="30"/>
      <c r="M157" s="29"/>
      <c r="N157" s="30"/>
      <c r="O157" s="29"/>
      <c r="P157" s="31"/>
      <c r="Q157" s="32"/>
      <c r="R157" s="14"/>
      <c r="S157" s="14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s="3" customFormat="1">
      <c r="A158" s="14"/>
      <c r="B158" s="39"/>
      <c r="C158" s="35"/>
      <c r="D158" s="97"/>
      <c r="E158" s="14"/>
      <c r="F158" s="14"/>
      <c r="G158" s="28"/>
      <c r="H158" s="139"/>
      <c r="I158" s="140"/>
      <c r="J158" s="29"/>
      <c r="K158" s="29"/>
      <c r="L158" s="29"/>
      <c r="M158" s="30"/>
      <c r="N158" s="29"/>
      <c r="O158" s="29"/>
      <c r="P158" s="31"/>
      <c r="Q158" s="40"/>
      <c r="R158" s="14"/>
      <c r="S158" s="14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s="3" customFormat="1">
      <c r="A159" s="14"/>
      <c r="B159" s="36"/>
      <c r="C159" s="35"/>
      <c r="D159" s="97"/>
      <c r="E159" s="14"/>
      <c r="F159" s="14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3"/>
      <c r="R159" s="14"/>
      <c r="S159" s="14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s="3" customFormat="1">
      <c r="A160" s="14"/>
      <c r="B160" s="38"/>
      <c r="C160" s="35"/>
      <c r="D160" s="97"/>
      <c r="E160" s="14"/>
      <c r="F160" s="14"/>
      <c r="G160" s="28"/>
      <c r="H160" s="140"/>
      <c r="I160" s="140"/>
      <c r="J160" s="29"/>
      <c r="K160" s="29"/>
      <c r="L160" s="29"/>
      <c r="M160" s="29"/>
      <c r="N160" s="29"/>
      <c r="O160" s="29"/>
      <c r="P160" s="31"/>
      <c r="Q160" s="40"/>
      <c r="R160" s="14"/>
      <c r="S160" s="14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s="3" customFormat="1">
      <c r="A161" s="14"/>
      <c r="B161" s="38"/>
      <c r="C161" s="35"/>
      <c r="D161" s="97"/>
      <c r="E161" s="14"/>
      <c r="F161" s="14"/>
      <c r="G161" s="28"/>
      <c r="H161" s="140"/>
      <c r="I161" s="140"/>
      <c r="J161" s="29"/>
      <c r="K161" s="29"/>
      <c r="L161" s="29"/>
      <c r="M161" s="29"/>
      <c r="N161" s="29"/>
      <c r="O161" s="29"/>
      <c r="P161" s="31"/>
      <c r="Q161" s="40"/>
      <c r="R161" s="14"/>
      <c r="S161" s="14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s="3" customFormat="1">
      <c r="A162" s="14"/>
      <c r="B162" s="38"/>
      <c r="C162" s="35"/>
      <c r="D162" s="97"/>
      <c r="E162" s="14"/>
      <c r="F162" s="14"/>
      <c r="G162" s="28"/>
      <c r="H162" s="140"/>
      <c r="I162" s="140"/>
      <c r="J162" s="29"/>
      <c r="K162" s="29"/>
      <c r="L162" s="29"/>
      <c r="M162" s="29"/>
      <c r="N162" s="29"/>
      <c r="O162" s="29"/>
      <c r="P162" s="31"/>
      <c r="Q162" s="40"/>
      <c r="R162" s="14"/>
      <c r="S162" s="14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s="3" customFormat="1">
      <c r="A163" s="14"/>
      <c r="B163" s="38"/>
      <c r="C163" s="35"/>
      <c r="D163" s="97"/>
      <c r="E163" s="14"/>
      <c r="F163" s="14"/>
      <c r="G163" s="28"/>
      <c r="H163" s="140"/>
      <c r="I163" s="140"/>
      <c r="J163" s="29"/>
      <c r="K163" s="29"/>
      <c r="L163" s="29"/>
      <c r="M163" s="29"/>
      <c r="N163" s="29"/>
      <c r="O163" s="29"/>
      <c r="P163" s="31"/>
      <c r="Q163" s="40"/>
      <c r="R163" s="14"/>
      <c r="S163" s="14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s="3" customFormat="1">
      <c r="A164" s="14"/>
      <c r="B164" s="38"/>
      <c r="C164" s="35"/>
      <c r="D164" s="97"/>
      <c r="E164" s="14"/>
      <c r="F164" s="14"/>
      <c r="G164" s="28"/>
      <c r="H164" s="140"/>
      <c r="I164" s="140"/>
      <c r="J164" s="29"/>
      <c r="K164" s="29"/>
      <c r="L164" s="29"/>
      <c r="M164" s="29"/>
      <c r="N164" s="29"/>
      <c r="O164" s="29"/>
      <c r="P164" s="31"/>
      <c r="Q164" s="40"/>
      <c r="R164" s="14"/>
      <c r="S164" s="14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s="3" customFormat="1">
      <c r="A165" s="14"/>
      <c r="B165" s="39"/>
      <c r="C165" s="35"/>
      <c r="D165" s="97"/>
      <c r="E165" s="14"/>
      <c r="F165" s="14"/>
      <c r="G165" s="28"/>
      <c r="H165" s="141"/>
      <c r="I165" s="140"/>
      <c r="J165" s="29"/>
      <c r="K165" s="29"/>
      <c r="L165" s="29"/>
      <c r="M165" s="29"/>
      <c r="N165" s="29"/>
      <c r="O165" s="29"/>
      <c r="P165" s="31"/>
      <c r="Q165" s="40"/>
      <c r="R165" s="14"/>
      <c r="S165" s="14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s="3" customFormat="1">
      <c r="A166" s="14"/>
      <c r="B166" s="36"/>
      <c r="C166" s="35"/>
      <c r="D166" s="97"/>
      <c r="E166" s="14"/>
      <c r="F166" s="14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14"/>
      <c r="S166" s="14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s="3" customFormat="1">
      <c r="A167" s="14"/>
      <c r="B167" s="37"/>
      <c r="C167" s="35"/>
      <c r="D167" s="97"/>
      <c r="E167" s="14"/>
      <c r="F167" s="14"/>
      <c r="G167" s="28"/>
      <c r="H167" s="141"/>
      <c r="I167" s="140"/>
      <c r="J167" s="29"/>
      <c r="K167" s="29"/>
      <c r="L167" s="29"/>
      <c r="M167" s="29"/>
      <c r="N167" s="29"/>
      <c r="O167" s="29"/>
      <c r="P167" s="31"/>
      <c r="Q167" s="40"/>
      <c r="R167" s="14"/>
      <c r="S167" s="14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s="3" customFormat="1">
      <c r="A168" s="14"/>
      <c r="B168" s="34"/>
      <c r="C168" s="35"/>
      <c r="D168" s="97"/>
      <c r="E168" s="14"/>
      <c r="F168" s="14"/>
      <c r="G168" s="28"/>
      <c r="H168" s="141"/>
      <c r="I168" s="140"/>
      <c r="J168" s="29"/>
      <c r="K168" s="29"/>
      <c r="L168" s="29"/>
      <c r="M168" s="29"/>
      <c r="N168" s="29"/>
      <c r="O168" s="29"/>
      <c r="P168" s="31"/>
      <c r="Q168" s="40"/>
      <c r="R168" s="14"/>
      <c r="S168" s="14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s="3" customFormat="1">
      <c r="A169" s="14"/>
      <c r="B169" s="36"/>
      <c r="C169" s="35"/>
      <c r="D169" s="97"/>
      <c r="E169" s="14"/>
      <c r="F169" s="14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2"/>
      <c r="R169" s="14"/>
      <c r="S169" s="14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s="3" customFormat="1">
      <c r="A170" s="14"/>
      <c r="B170" s="37"/>
      <c r="C170" s="35"/>
      <c r="D170" s="97"/>
      <c r="E170" s="14"/>
      <c r="F170" s="14"/>
      <c r="G170" s="28"/>
      <c r="H170" s="141"/>
      <c r="I170" s="140"/>
      <c r="J170" s="29"/>
      <c r="K170" s="29"/>
      <c r="L170" s="29"/>
      <c r="M170" s="29"/>
      <c r="N170" s="29"/>
      <c r="O170" s="29"/>
      <c r="P170" s="31"/>
      <c r="Q170" s="40"/>
      <c r="R170" s="14"/>
      <c r="S170" s="14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s="3" customFormat="1">
      <c r="A171" s="14"/>
      <c r="B171" s="34"/>
      <c r="C171" s="35"/>
      <c r="D171" s="97"/>
      <c r="E171" s="14"/>
      <c r="F171" s="14"/>
      <c r="G171" s="28"/>
      <c r="H171" s="141"/>
      <c r="I171" s="140"/>
      <c r="J171" s="29"/>
      <c r="K171" s="29"/>
      <c r="L171" s="29"/>
      <c r="M171" s="29"/>
      <c r="N171" s="29"/>
      <c r="O171" s="29"/>
      <c r="P171" s="31"/>
      <c r="Q171" s="40"/>
      <c r="R171" s="14"/>
      <c r="S171" s="14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s="3" customFormat="1">
      <c r="A172" s="14"/>
      <c r="B172" s="34"/>
      <c r="C172" s="35"/>
      <c r="D172" s="97"/>
      <c r="E172" s="14"/>
      <c r="F172" s="14"/>
      <c r="G172" s="28"/>
      <c r="H172" s="141"/>
      <c r="I172" s="140"/>
      <c r="J172" s="29"/>
      <c r="K172" s="29"/>
      <c r="L172" s="29"/>
      <c r="M172" s="29"/>
      <c r="N172" s="29"/>
      <c r="O172" s="29"/>
      <c r="P172" s="31"/>
      <c r="Q172" s="40"/>
      <c r="R172" s="14"/>
      <c r="S172" s="14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s="3" customFormat="1">
      <c r="A173" s="14"/>
      <c r="B173" s="34"/>
      <c r="C173" s="35"/>
      <c r="D173" s="97"/>
      <c r="E173" s="14"/>
      <c r="F173" s="14"/>
      <c r="G173" s="28"/>
      <c r="H173" s="141"/>
      <c r="I173" s="140"/>
      <c r="J173" s="29"/>
      <c r="K173" s="29"/>
      <c r="L173" s="29"/>
      <c r="M173" s="29"/>
      <c r="N173" s="29"/>
      <c r="O173" s="29"/>
      <c r="P173" s="31"/>
      <c r="Q173" s="40"/>
      <c r="R173" s="14"/>
      <c r="S173" s="14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s="3" customFormat="1">
      <c r="A174" s="14"/>
      <c r="B174" s="34"/>
      <c r="C174" s="35"/>
      <c r="D174" s="97"/>
      <c r="E174" s="14"/>
      <c r="F174" s="14"/>
      <c r="G174" s="28"/>
      <c r="H174" s="141"/>
      <c r="I174" s="140"/>
      <c r="J174" s="29"/>
      <c r="K174" s="29"/>
      <c r="L174" s="29"/>
      <c r="M174" s="29"/>
      <c r="N174" s="29"/>
      <c r="O174" s="29"/>
      <c r="P174" s="31"/>
      <c r="Q174" s="40"/>
      <c r="R174" s="14"/>
      <c r="S174" s="14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s="3" customFormat="1">
      <c r="A175" s="14"/>
      <c r="B175" s="34"/>
      <c r="C175" s="35"/>
      <c r="D175" s="97"/>
      <c r="E175" s="14"/>
      <c r="F175" s="14"/>
      <c r="G175" s="28"/>
      <c r="H175" s="141"/>
      <c r="I175" s="140"/>
      <c r="J175" s="29"/>
      <c r="K175" s="29"/>
      <c r="L175" s="29"/>
      <c r="M175" s="29"/>
      <c r="N175" s="29"/>
      <c r="O175" s="29"/>
      <c r="P175" s="31"/>
      <c r="Q175" s="40"/>
      <c r="R175" s="14"/>
      <c r="S175" s="14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3" customFormat="1">
      <c r="A176" s="14"/>
      <c r="B176" s="34"/>
      <c r="C176" s="35"/>
      <c r="D176" s="97"/>
      <c r="E176" s="14"/>
      <c r="F176" s="14"/>
      <c r="G176" s="28"/>
      <c r="H176" s="141"/>
      <c r="I176" s="140"/>
      <c r="J176" s="29"/>
      <c r="K176" s="29"/>
      <c r="L176" s="29"/>
      <c r="M176" s="29"/>
      <c r="N176" s="29"/>
      <c r="O176" s="29"/>
      <c r="P176" s="31"/>
      <c r="Q176" s="40"/>
      <c r="R176" s="14"/>
      <c r="S176" s="14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s="3" customFormat="1">
      <c r="A177" s="14"/>
      <c r="B177" s="36"/>
      <c r="C177" s="35"/>
      <c r="D177" s="97"/>
      <c r="E177" s="14"/>
      <c r="F177" s="14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3"/>
      <c r="R177" s="14"/>
      <c r="S177" s="14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s="3" customFormat="1">
      <c r="A178" s="14"/>
      <c r="B178" s="38"/>
      <c r="C178" s="35"/>
      <c r="D178" s="97"/>
      <c r="E178" s="14"/>
      <c r="F178" s="14"/>
      <c r="G178" s="28"/>
      <c r="H178" s="29"/>
      <c r="I178" s="140"/>
      <c r="J178" s="29"/>
      <c r="K178" s="29"/>
      <c r="L178" s="29"/>
      <c r="M178" s="29"/>
      <c r="N178" s="29"/>
      <c r="O178" s="29"/>
      <c r="P178" s="31"/>
      <c r="Q178" s="40"/>
      <c r="R178" s="14"/>
      <c r="S178" s="14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s="3" customFormat="1" ht="45.75" customHeight="1">
      <c r="A179" s="41"/>
      <c r="B179" s="38"/>
      <c r="C179" s="35"/>
      <c r="D179" s="97"/>
      <c r="E179" s="14"/>
      <c r="F179" s="14"/>
      <c r="G179" s="28"/>
      <c r="H179" s="29"/>
      <c r="I179" s="140"/>
      <c r="J179" s="29"/>
      <c r="K179" s="29"/>
      <c r="L179" s="29"/>
      <c r="M179" s="29"/>
      <c r="N179" s="29"/>
      <c r="O179" s="29"/>
      <c r="P179" s="31"/>
      <c r="Q179" s="40"/>
      <c r="R179" s="14"/>
      <c r="S179" s="14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s="3" customFormat="1" ht="30.75" customHeight="1">
      <c r="A180" s="41"/>
      <c r="B180" s="38"/>
      <c r="C180" s="35"/>
      <c r="D180" s="97"/>
      <c r="E180" s="14"/>
      <c r="F180" s="14"/>
      <c r="G180" s="28"/>
      <c r="H180" s="29"/>
      <c r="I180" s="140"/>
      <c r="J180" s="29"/>
      <c r="K180" s="29"/>
      <c r="L180" s="29"/>
      <c r="M180" s="29"/>
      <c r="N180" s="29"/>
      <c r="O180" s="29"/>
      <c r="P180" s="31"/>
      <c r="Q180" s="40"/>
      <c r="R180" s="14"/>
      <c r="S180" s="14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s="3" customFormat="1" ht="27.75" customHeight="1">
      <c r="A181" s="41"/>
      <c r="B181" s="38"/>
      <c r="C181" s="35"/>
      <c r="D181" s="97"/>
      <c r="E181" s="14"/>
      <c r="F181" s="14"/>
      <c r="G181" s="28"/>
      <c r="H181" s="141"/>
      <c r="I181" s="140"/>
      <c r="J181" s="29"/>
      <c r="K181" s="29"/>
      <c r="L181" s="29"/>
      <c r="M181" s="29"/>
      <c r="N181" s="29"/>
      <c r="O181" s="29"/>
      <c r="P181" s="31"/>
      <c r="Q181" s="40"/>
      <c r="R181" s="14"/>
      <c r="S181" s="14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s="3" customFormat="1" ht="26.25" customHeight="1">
      <c r="A182" s="41"/>
      <c r="B182" s="38"/>
      <c r="C182" s="35"/>
      <c r="D182" s="97"/>
      <c r="E182" s="14"/>
      <c r="F182" s="14"/>
      <c r="G182" s="28"/>
      <c r="H182" s="141"/>
      <c r="I182" s="140"/>
      <c r="J182" s="29"/>
      <c r="K182" s="29"/>
      <c r="L182" s="29"/>
      <c r="M182" s="29"/>
      <c r="N182" s="29"/>
      <c r="O182" s="29"/>
      <c r="P182" s="31"/>
      <c r="Q182" s="40"/>
      <c r="R182" s="14"/>
      <c r="S182" s="14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s="3" customFormat="1" ht="33" customHeight="1">
      <c r="A183" s="41"/>
      <c r="B183" s="14"/>
      <c r="C183" s="35"/>
      <c r="D183" s="97"/>
      <c r="E183" s="14"/>
      <c r="F183" s="14"/>
      <c r="G183" s="28"/>
      <c r="H183" s="141"/>
      <c r="I183" s="140"/>
      <c r="J183" s="29"/>
      <c r="K183" s="29"/>
      <c r="L183" s="29"/>
      <c r="M183" s="29"/>
      <c r="N183" s="29"/>
      <c r="O183" s="29"/>
      <c r="P183" s="31"/>
      <c r="Q183" s="40"/>
      <c r="R183" s="14"/>
      <c r="S183" s="14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s="3" customFormat="1">
      <c r="A184" s="41"/>
      <c r="B184" s="36"/>
      <c r="C184" s="35"/>
      <c r="D184" s="97"/>
      <c r="E184" s="14"/>
      <c r="F184" s="14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3"/>
      <c r="R184" s="14"/>
      <c r="S184" s="14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s="3" customFormat="1">
      <c r="A185" s="41"/>
      <c r="B185" s="38"/>
      <c r="C185" s="35"/>
      <c r="D185" s="97"/>
      <c r="E185" s="14"/>
      <c r="F185" s="14"/>
      <c r="G185" s="28"/>
      <c r="H185" s="29"/>
      <c r="I185" s="140"/>
      <c r="J185" s="29"/>
      <c r="K185" s="29"/>
      <c r="L185" s="29"/>
      <c r="M185" s="29"/>
      <c r="N185" s="29"/>
      <c r="O185" s="29"/>
      <c r="P185" s="31"/>
      <c r="Q185" s="40"/>
      <c r="R185" s="14"/>
      <c r="S185" s="14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s="3" customFormat="1">
      <c r="A186" s="41"/>
      <c r="B186" s="38"/>
      <c r="C186" s="35"/>
      <c r="D186" s="97"/>
      <c r="E186" s="14"/>
      <c r="F186" s="14"/>
      <c r="G186" s="28"/>
      <c r="H186" s="29"/>
      <c r="I186" s="140"/>
      <c r="J186" s="29"/>
      <c r="K186" s="29"/>
      <c r="L186" s="29"/>
      <c r="M186" s="29"/>
      <c r="N186" s="29"/>
      <c r="O186" s="29"/>
      <c r="P186" s="31"/>
      <c r="Q186" s="40"/>
      <c r="R186" s="14"/>
      <c r="S186" s="14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s="3" customFormat="1">
      <c r="A187" s="41"/>
      <c r="B187" s="38"/>
      <c r="C187" s="35"/>
      <c r="D187" s="97"/>
      <c r="E187" s="14"/>
      <c r="F187" s="14"/>
      <c r="G187" s="28"/>
      <c r="H187" s="29"/>
      <c r="I187" s="140"/>
      <c r="J187" s="29"/>
      <c r="K187" s="29"/>
      <c r="L187" s="29"/>
      <c r="M187" s="29"/>
      <c r="N187" s="29"/>
      <c r="O187" s="29"/>
      <c r="P187" s="31"/>
      <c r="Q187" s="40"/>
      <c r="R187" s="14"/>
      <c r="S187" s="14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s="3" customFormat="1">
      <c r="A188" s="41"/>
      <c r="B188" s="34"/>
      <c r="C188" s="35"/>
      <c r="D188" s="97"/>
      <c r="E188" s="14"/>
      <c r="F188" s="14"/>
      <c r="G188" s="28"/>
      <c r="H188" s="141"/>
      <c r="I188" s="140"/>
      <c r="J188" s="29"/>
      <c r="K188" s="29"/>
      <c r="L188" s="29"/>
      <c r="M188" s="29"/>
      <c r="N188" s="29"/>
      <c r="O188" s="29"/>
      <c r="P188" s="31"/>
      <c r="Q188" s="40"/>
      <c r="R188" s="14"/>
      <c r="S188" s="14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s="3" customFormat="1">
      <c r="A189" s="41"/>
      <c r="B189" s="34"/>
      <c r="C189" s="35"/>
      <c r="D189" s="97"/>
      <c r="E189" s="14"/>
      <c r="F189" s="14"/>
      <c r="G189" s="28"/>
      <c r="H189" s="141"/>
      <c r="I189" s="140"/>
      <c r="J189" s="29"/>
      <c r="K189" s="29"/>
      <c r="L189" s="29"/>
      <c r="M189" s="29"/>
      <c r="N189" s="29"/>
      <c r="O189" s="29"/>
      <c r="P189" s="31"/>
      <c r="Q189" s="40"/>
      <c r="R189" s="14"/>
      <c r="S189" s="14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s="3" customFormat="1">
      <c r="A190" s="41"/>
      <c r="B190" s="34"/>
      <c r="C190" s="35"/>
      <c r="D190" s="97"/>
      <c r="E190" s="14"/>
      <c r="F190" s="14"/>
      <c r="G190" s="28"/>
      <c r="H190" s="141"/>
      <c r="I190" s="140"/>
      <c r="J190" s="29"/>
      <c r="K190" s="29"/>
      <c r="L190" s="29"/>
      <c r="M190" s="29"/>
      <c r="N190" s="29"/>
      <c r="O190" s="29"/>
      <c r="P190" s="31"/>
      <c r="Q190" s="40"/>
      <c r="R190" s="14"/>
      <c r="S190" s="14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s="3" customFormat="1">
      <c r="A191" s="42"/>
      <c r="B191" s="43"/>
      <c r="C191" s="44"/>
      <c r="D191" s="98"/>
      <c r="E191" s="14"/>
      <c r="F191" s="14"/>
      <c r="G191" s="28"/>
      <c r="H191" s="141"/>
      <c r="I191" s="140"/>
      <c r="J191" s="29"/>
      <c r="K191" s="29"/>
      <c r="L191" s="29"/>
      <c r="M191" s="29"/>
      <c r="N191" s="29"/>
      <c r="O191" s="29"/>
      <c r="P191" s="31"/>
      <c r="Q191" s="40"/>
      <c r="R191" s="14"/>
      <c r="S191" s="14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s="3" customFormat="1">
      <c r="A192" s="42"/>
      <c r="B192" s="45"/>
      <c r="C192" s="46"/>
      <c r="D192" s="99"/>
      <c r="E192" s="14"/>
      <c r="F192" s="14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32"/>
      <c r="R192" s="14"/>
      <c r="S192" s="14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s="3" customFormat="1">
      <c r="A193" s="27"/>
      <c r="B193" s="27"/>
      <c r="C193" s="46"/>
      <c r="D193" s="99"/>
      <c r="E193" s="47"/>
      <c r="F193" s="47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14"/>
      <c r="R193" s="14"/>
      <c r="S193" s="14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s="3" customFormat="1">
      <c r="A194" s="27"/>
      <c r="B194" s="27"/>
      <c r="C194" s="46"/>
      <c r="D194" s="99"/>
      <c r="E194" s="48"/>
      <c r="F194" s="48"/>
      <c r="G194" s="142"/>
      <c r="H194" s="142"/>
      <c r="I194" s="142"/>
      <c r="J194" s="142"/>
      <c r="K194" s="142"/>
      <c r="L194" s="142"/>
      <c r="M194" s="142"/>
      <c r="N194" s="143"/>
      <c r="O194" s="143"/>
      <c r="P194" s="143"/>
      <c r="Q194" s="14"/>
      <c r="R194" s="14"/>
      <c r="S194" s="14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s="3" customFormat="1">
      <c r="A195" s="27"/>
      <c r="B195" s="27"/>
      <c r="C195" s="46"/>
      <c r="D195" s="99"/>
      <c r="E195" s="47"/>
      <c r="F195" s="47"/>
      <c r="G195" s="138"/>
      <c r="H195" s="138"/>
      <c r="I195" s="138"/>
      <c r="J195" s="138"/>
      <c r="K195" s="138"/>
      <c r="L195" s="138"/>
      <c r="M195" s="138"/>
      <c r="N195" s="143"/>
      <c r="O195" s="143"/>
      <c r="P195" s="143"/>
      <c r="Q195" s="14"/>
      <c r="R195" s="14"/>
      <c r="S195" s="14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s="3" customFormat="1">
      <c r="A196" s="27"/>
      <c r="B196" s="27"/>
      <c r="C196" s="46"/>
      <c r="D196" s="99"/>
      <c r="E196" s="50"/>
      <c r="F196" s="50"/>
      <c r="G196" s="144"/>
      <c r="H196" s="144"/>
      <c r="I196" s="144"/>
      <c r="J196" s="144"/>
      <c r="K196" s="138"/>
      <c r="L196" s="138"/>
      <c r="M196" s="143"/>
      <c r="N196" s="143"/>
      <c r="O196" s="143"/>
      <c r="P196" s="143"/>
      <c r="Q196" s="14"/>
      <c r="R196" s="14"/>
      <c r="S196" s="14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s="3" customFormat="1">
      <c r="A197" s="27"/>
      <c r="B197" s="27"/>
      <c r="C197" s="46"/>
      <c r="D197" s="99"/>
      <c r="E197" s="49"/>
      <c r="F197" s="49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"/>
      <c r="R197" s="14"/>
      <c r="S197" s="14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s="3" customFormat="1">
      <c r="A198" s="27"/>
      <c r="B198" s="27"/>
      <c r="C198" s="46"/>
      <c r="D198" s="99"/>
      <c r="E198" s="47"/>
      <c r="F198" s="47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4"/>
      <c r="R198" s="14"/>
      <c r="S198" s="14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s="3" customFormat="1">
      <c r="A199" s="27"/>
      <c r="B199" s="27"/>
      <c r="C199" s="46"/>
      <c r="D199" s="99"/>
      <c r="E199" s="47"/>
      <c r="F199" s="47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4"/>
      <c r="R199" s="14"/>
      <c r="S199" s="14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>
      <c r="A200" s="26"/>
      <c r="B200" s="26"/>
      <c r="C200" s="46"/>
      <c r="D200" s="100"/>
      <c r="E200" s="47"/>
      <c r="F200" s="47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4"/>
      <c r="R200" s="14"/>
      <c r="S200" s="14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</row>
    <row r="201" spans="1:55" s="26" customFormat="1">
      <c r="C201" s="46"/>
      <c r="D201" s="100"/>
      <c r="E201" s="47"/>
      <c r="F201" s="47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4"/>
      <c r="R201" s="14"/>
      <c r="S201" s="14"/>
    </row>
    <row r="202" spans="1:55" s="26" customFormat="1">
      <c r="C202" s="46"/>
      <c r="D202" s="100"/>
      <c r="E202" s="47"/>
      <c r="F202" s="47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4"/>
      <c r="R202" s="14"/>
      <c r="S202" s="14"/>
    </row>
    <row r="203" spans="1:55" s="26" customFormat="1">
      <c r="C203" s="46"/>
      <c r="D203" s="100"/>
      <c r="E203" s="51"/>
      <c r="F203" s="51"/>
      <c r="G203" s="138"/>
      <c r="H203" s="138"/>
      <c r="I203" s="30"/>
      <c r="J203" s="138"/>
      <c r="K203" s="138"/>
      <c r="L203" s="138"/>
      <c r="M203" s="138"/>
      <c r="N203" s="138"/>
      <c r="O203" s="138"/>
      <c r="P203" s="138"/>
      <c r="Q203" s="14"/>
      <c r="R203" s="14"/>
      <c r="S203" s="14"/>
    </row>
    <row r="204" spans="1:55" s="26" customFormat="1">
      <c r="C204" s="46"/>
      <c r="D204" s="100"/>
      <c r="E204" s="47"/>
      <c r="F204" s="47"/>
      <c r="G204" s="138"/>
      <c r="H204" s="138"/>
      <c r="I204" s="30"/>
      <c r="J204" s="138"/>
      <c r="K204" s="138"/>
      <c r="L204" s="138"/>
      <c r="M204" s="138"/>
      <c r="N204" s="138"/>
      <c r="O204" s="138"/>
      <c r="P204" s="138"/>
      <c r="Q204" s="14"/>
      <c r="R204" s="14"/>
      <c r="S204" s="14"/>
    </row>
    <row r="205" spans="1:55" s="26" customFormat="1">
      <c r="C205" s="46"/>
      <c r="D205" s="100"/>
      <c r="E205" s="47"/>
      <c r="F205" s="47"/>
      <c r="G205" s="138"/>
      <c r="H205" s="145"/>
      <c r="I205" s="30"/>
      <c r="J205" s="138"/>
      <c r="K205" s="138"/>
      <c r="L205" s="138"/>
      <c r="M205" s="138"/>
      <c r="N205" s="138"/>
      <c r="O205" s="138"/>
      <c r="P205" s="138"/>
      <c r="Q205" s="14"/>
      <c r="R205" s="14"/>
      <c r="S205" s="14"/>
    </row>
    <row r="206" spans="1:55" s="26" customFormat="1">
      <c r="C206" s="46"/>
      <c r="D206" s="100"/>
      <c r="E206" s="47"/>
      <c r="F206" s="47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4"/>
      <c r="R206" s="14"/>
      <c r="S206" s="14"/>
    </row>
    <row r="207" spans="1:55" s="26" customFormat="1">
      <c r="C207" s="46"/>
      <c r="D207" s="100"/>
      <c r="E207" s="47"/>
      <c r="F207" s="47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4"/>
      <c r="R207" s="14"/>
      <c r="S207" s="14"/>
    </row>
    <row r="208" spans="1:55" s="26" customFormat="1">
      <c r="C208" s="46"/>
      <c r="D208" s="100"/>
      <c r="E208" s="51"/>
      <c r="F208" s="51"/>
      <c r="G208" s="138"/>
      <c r="H208" s="145"/>
      <c r="I208" s="30"/>
      <c r="J208" s="138"/>
      <c r="K208" s="138"/>
      <c r="L208" s="138"/>
      <c r="M208" s="138"/>
      <c r="N208" s="138"/>
      <c r="O208" s="138"/>
      <c r="P208" s="138"/>
      <c r="Q208" s="14"/>
      <c r="R208" s="14"/>
      <c r="S208" s="14"/>
    </row>
    <row r="209" spans="1:34" s="26" customFormat="1">
      <c r="C209" s="46"/>
      <c r="D209" s="100"/>
      <c r="E209" s="47"/>
      <c r="F209" s="47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4"/>
      <c r="R209" s="14"/>
      <c r="S209" s="14"/>
    </row>
    <row r="210" spans="1:34" s="26" customFormat="1">
      <c r="C210" s="46"/>
      <c r="D210" s="100"/>
      <c r="E210" s="47"/>
      <c r="F210" s="47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4"/>
      <c r="R210" s="14"/>
      <c r="S210" s="14"/>
    </row>
    <row r="211" spans="1:34" s="26" customFormat="1">
      <c r="C211" s="46"/>
      <c r="D211" s="100"/>
      <c r="E211" s="51"/>
      <c r="F211" s="51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4"/>
      <c r="R211" s="14"/>
      <c r="S211" s="14"/>
    </row>
    <row r="212" spans="1:34" s="26" customFormat="1">
      <c r="C212" s="46"/>
      <c r="D212" s="100"/>
      <c r="E212" s="47"/>
      <c r="F212" s="47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4"/>
      <c r="R212" s="14"/>
      <c r="S212" s="14"/>
    </row>
    <row r="213" spans="1:34" s="26" customFormat="1">
      <c r="C213" s="46"/>
      <c r="D213" s="100"/>
      <c r="E213" s="47"/>
      <c r="F213" s="47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4"/>
      <c r="R213" s="14"/>
      <c r="S213" s="14"/>
    </row>
    <row r="214" spans="1:34" s="26" customFormat="1">
      <c r="C214" s="46"/>
      <c r="D214" s="100"/>
      <c r="E214" s="47"/>
      <c r="F214" s="47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4"/>
      <c r="R214" s="14"/>
      <c r="S214" s="14"/>
    </row>
    <row r="215" spans="1:34" s="26" customFormat="1">
      <c r="C215" s="46"/>
      <c r="D215" s="100"/>
      <c r="E215" s="47"/>
      <c r="F215" s="47"/>
      <c r="G215" s="138"/>
      <c r="H215" s="138"/>
      <c r="I215" s="30"/>
      <c r="J215" s="138"/>
      <c r="K215" s="138"/>
      <c r="L215" s="138"/>
      <c r="M215" s="138"/>
      <c r="N215" s="138"/>
      <c r="O215" s="138"/>
      <c r="P215" s="138"/>
      <c r="Q215" s="14"/>
      <c r="R215" s="14"/>
      <c r="S215" s="14"/>
    </row>
    <row r="216" spans="1:34" s="26" customFormat="1">
      <c r="C216" s="46"/>
      <c r="D216" s="100"/>
      <c r="E216" s="47"/>
      <c r="F216" s="47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4"/>
      <c r="R216" s="14"/>
      <c r="S216" s="14"/>
    </row>
    <row r="217" spans="1:34" s="26" customFormat="1">
      <c r="C217" s="46"/>
      <c r="D217" s="100"/>
      <c r="E217" s="47"/>
      <c r="F217" s="47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4"/>
      <c r="R217" s="14"/>
      <c r="S217" s="14"/>
    </row>
    <row r="218" spans="1:34" s="26" customFormat="1">
      <c r="C218" s="46"/>
      <c r="D218" s="100"/>
      <c r="E218" s="47"/>
      <c r="F218" s="47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4"/>
      <c r="R218" s="14"/>
      <c r="S218" s="14"/>
    </row>
    <row r="219" spans="1:34" s="26" customFormat="1">
      <c r="C219" s="46"/>
      <c r="D219" s="100"/>
      <c r="E219" s="47"/>
      <c r="F219" s="47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4"/>
      <c r="R219" s="14"/>
      <c r="S219" s="14"/>
    </row>
    <row r="220" spans="1:34">
      <c r="A220" s="26"/>
      <c r="B220" s="26"/>
      <c r="C220" s="46"/>
      <c r="D220" s="100"/>
      <c r="E220" s="47"/>
      <c r="F220" s="47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4"/>
      <c r="R220" s="14"/>
      <c r="S220" s="14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</row>
    <row r="221" spans="1:34">
      <c r="A221" s="26"/>
      <c r="B221" s="26"/>
      <c r="C221" s="46"/>
      <c r="D221" s="100"/>
      <c r="E221" s="47"/>
      <c r="F221" s="47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4"/>
      <c r="R221" s="14"/>
      <c r="S221" s="14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</row>
    <row r="222" spans="1:34">
      <c r="A222" s="26"/>
      <c r="B222" s="26"/>
      <c r="C222" s="46"/>
      <c r="D222" s="100"/>
      <c r="E222" s="47"/>
      <c r="F222" s="47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4"/>
      <c r="R222" s="14"/>
      <c r="S222" s="14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</row>
    <row r="223" spans="1:34">
      <c r="A223" s="26"/>
      <c r="B223" s="26"/>
      <c r="C223" s="46"/>
      <c r="D223" s="100"/>
      <c r="E223" s="47"/>
      <c r="F223" s="47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4"/>
      <c r="R223" s="14"/>
      <c r="S223" s="14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</row>
    <row r="224" spans="1:34">
      <c r="A224" s="26"/>
      <c r="B224" s="26"/>
      <c r="C224" s="46"/>
      <c r="D224" s="100"/>
      <c r="E224" s="47"/>
      <c r="F224" s="47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4"/>
      <c r="R224" s="14"/>
      <c r="S224" s="14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</row>
    <row r="225" spans="3:55">
      <c r="E225" s="52"/>
      <c r="F225" s="52"/>
      <c r="G225" s="146"/>
      <c r="H225" s="146"/>
      <c r="I225" s="146"/>
      <c r="J225" s="146"/>
      <c r="M225" s="146"/>
      <c r="O225" s="146"/>
      <c r="P225" s="146"/>
      <c r="Q225" s="9"/>
      <c r="R225" s="9"/>
      <c r="S225" s="9"/>
    </row>
    <row r="226" spans="3:55">
      <c r="E226" s="52"/>
      <c r="F226" s="52"/>
      <c r="G226" s="146"/>
      <c r="H226" s="146"/>
      <c r="I226" s="146"/>
      <c r="J226" s="146"/>
      <c r="M226" s="146"/>
      <c r="O226" s="146"/>
      <c r="P226" s="146"/>
      <c r="Q226" s="9"/>
      <c r="R226" s="9"/>
      <c r="S226" s="9"/>
    </row>
    <row r="227" spans="3:55">
      <c r="E227" s="52"/>
      <c r="F227" s="52"/>
      <c r="G227" s="146"/>
      <c r="H227" s="146"/>
      <c r="I227" s="146"/>
      <c r="J227" s="146"/>
      <c r="M227" s="146"/>
      <c r="O227" s="146"/>
      <c r="P227" s="146"/>
      <c r="Q227" s="9"/>
      <c r="R227" s="9"/>
      <c r="S227" s="9"/>
    </row>
    <row r="228" spans="3:55">
      <c r="E228" s="52"/>
      <c r="F228" s="52"/>
      <c r="G228" s="146"/>
      <c r="H228" s="146"/>
      <c r="I228" s="146"/>
      <c r="J228" s="146"/>
      <c r="M228" s="146"/>
      <c r="O228" s="146"/>
      <c r="P228" s="146"/>
      <c r="Q228" s="9"/>
      <c r="R228" s="9"/>
      <c r="S228" s="9"/>
    </row>
    <row r="229" spans="3:55">
      <c r="E229" s="52"/>
      <c r="F229" s="52"/>
      <c r="G229" s="146"/>
      <c r="H229" s="146"/>
      <c r="I229" s="146"/>
      <c r="J229" s="146"/>
      <c r="M229" s="146"/>
      <c r="O229" s="146"/>
      <c r="P229" s="146"/>
      <c r="Q229" s="9"/>
      <c r="R229" s="9"/>
      <c r="S229" s="9"/>
    </row>
    <row r="230" spans="3:55">
      <c r="E230" s="52"/>
      <c r="F230" s="52"/>
      <c r="G230" s="146"/>
      <c r="H230" s="146"/>
      <c r="I230" s="146"/>
      <c r="J230" s="146"/>
      <c r="M230" s="146"/>
      <c r="O230" s="146"/>
      <c r="P230" s="146"/>
      <c r="Q230" s="9"/>
      <c r="R230" s="9"/>
      <c r="S230" s="9"/>
    </row>
    <row r="231" spans="3:55">
      <c r="E231" s="9"/>
      <c r="F231" s="9"/>
      <c r="G231" s="146"/>
      <c r="H231" s="146"/>
      <c r="I231" s="146"/>
      <c r="J231" s="146"/>
      <c r="M231" s="146"/>
      <c r="O231" s="146"/>
      <c r="P231" s="146"/>
      <c r="Q231" s="9"/>
      <c r="R231" s="9"/>
      <c r="S231" s="9"/>
    </row>
    <row r="232" spans="3:55" s="3" customFormat="1">
      <c r="C232" s="2"/>
      <c r="D232" s="95"/>
      <c r="E232" s="9"/>
      <c r="F232" s="9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9"/>
      <c r="R232" s="9"/>
      <c r="S232" s="9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</sheetData>
  <mergeCells count="87">
    <mergeCell ref="D28:D30"/>
    <mergeCell ref="E1:Q1"/>
    <mergeCell ref="F2:P2"/>
    <mergeCell ref="A4:A12"/>
    <mergeCell ref="B4:B7"/>
    <mergeCell ref="B8:E8"/>
    <mergeCell ref="B10:E10"/>
    <mergeCell ref="B12:E12"/>
    <mergeCell ref="C4:C7"/>
    <mergeCell ref="D31:D32"/>
    <mergeCell ref="B51:E51"/>
    <mergeCell ref="B33:E33"/>
    <mergeCell ref="B34:B36"/>
    <mergeCell ref="B37:E37"/>
    <mergeCell ref="D43:D44"/>
    <mergeCell ref="B43:B44"/>
    <mergeCell ref="C43:C44"/>
    <mergeCell ref="B42:E42"/>
    <mergeCell ref="B47:E47"/>
    <mergeCell ref="B49:E49"/>
    <mergeCell ref="B67:B77"/>
    <mergeCell ref="D72:D75"/>
    <mergeCell ref="B63:E63"/>
    <mergeCell ref="A13:E13"/>
    <mergeCell ref="B14:B32"/>
    <mergeCell ref="C14:C16"/>
    <mergeCell ref="C17:C27"/>
    <mergeCell ref="C28:C30"/>
    <mergeCell ref="B53:E53"/>
    <mergeCell ref="C31:C32"/>
    <mergeCell ref="A14:A16"/>
    <mergeCell ref="A17:A35"/>
    <mergeCell ref="A36:A57"/>
    <mergeCell ref="B38:B41"/>
    <mergeCell ref="C38:C40"/>
    <mergeCell ref="B45:E45"/>
    <mergeCell ref="D56:D58"/>
    <mergeCell ref="B56:B59"/>
    <mergeCell ref="C56:C59"/>
    <mergeCell ref="B60:E60"/>
    <mergeCell ref="A61:E61"/>
    <mergeCell ref="A81:E81"/>
    <mergeCell ref="A82:A113"/>
    <mergeCell ref="B95:E95"/>
    <mergeCell ref="B96:B101"/>
    <mergeCell ref="D76:D77"/>
    <mergeCell ref="C97:C99"/>
    <mergeCell ref="C93:C94"/>
    <mergeCell ref="A62:A80"/>
    <mergeCell ref="B64:B65"/>
    <mergeCell ref="C67:C77"/>
    <mergeCell ref="B78:E78"/>
    <mergeCell ref="B80:E80"/>
    <mergeCell ref="D67:D71"/>
    <mergeCell ref="C64:C65"/>
    <mergeCell ref="D64:D65"/>
    <mergeCell ref="B66:E66"/>
    <mergeCell ref="C118:C120"/>
    <mergeCell ref="B90:B94"/>
    <mergeCell ref="D97:D99"/>
    <mergeCell ref="B102:E102"/>
    <mergeCell ref="D90:D92"/>
    <mergeCell ref="B111:B112"/>
    <mergeCell ref="B115:B116"/>
    <mergeCell ref="C115:C116"/>
    <mergeCell ref="B110:E110"/>
    <mergeCell ref="D93:D94"/>
    <mergeCell ref="A114:E114"/>
    <mergeCell ref="B103:B107"/>
    <mergeCell ref="D115:D116"/>
    <mergeCell ref="A115:A121"/>
    <mergeCell ref="C123:E123"/>
    <mergeCell ref="D15:D16"/>
    <mergeCell ref="D17:D20"/>
    <mergeCell ref="D21:D24"/>
    <mergeCell ref="D25:D27"/>
    <mergeCell ref="A122:E122"/>
    <mergeCell ref="C82:C84"/>
    <mergeCell ref="C85:C88"/>
    <mergeCell ref="C90:C92"/>
    <mergeCell ref="B82:B88"/>
    <mergeCell ref="B118:B120"/>
    <mergeCell ref="C103:C107"/>
    <mergeCell ref="D103:D107"/>
    <mergeCell ref="C111:C112"/>
    <mergeCell ref="D111:D112"/>
    <mergeCell ref="B108:E108"/>
  </mergeCells>
  <printOptions horizontalCentered="1" verticalCentered="1"/>
  <pageMargins left="1.1811023622047245" right="0.19685039370078741" top="0.19685039370078741" bottom="0.19685039370078741" header="0.15748031496062992" footer="0"/>
  <pageSetup paperSize="5" scale="40" orientation="landscape" horizontalDpi="300" verticalDpi="300" r:id="rId1"/>
  <headerFooter alignWithMargins="0"/>
  <rowBreaks count="6" manualBreakCount="6">
    <brk id="13" max="16383" man="1"/>
    <brk id="47" max="16383" man="1"/>
    <brk id="61" max="16383" man="1"/>
    <brk id="78" max="16383" man="1"/>
    <brk id="96" max="16383" man="1"/>
    <brk id="11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>
      <selection activeCell="B27" sqref="B27"/>
    </sheetView>
  </sheetViews>
  <sheetFormatPr baseColWidth="10" defaultRowHeight="12.75"/>
  <sheetData>
    <row r="1" spans="1:1">
      <c r="A1">
        <v>217000</v>
      </c>
    </row>
    <row r="2" spans="1:1">
      <c r="A2">
        <v>100000</v>
      </c>
    </row>
    <row r="3" spans="1:1">
      <c r="A3">
        <v>100000</v>
      </c>
    </row>
    <row r="4" spans="1:1">
      <c r="A4">
        <v>400000</v>
      </c>
    </row>
    <row r="5" spans="1:1">
      <c r="A5">
        <v>250000</v>
      </c>
    </row>
    <row r="6" spans="1:1">
      <c r="A6">
        <v>350000</v>
      </c>
    </row>
    <row r="7" spans="1:1">
      <c r="A7">
        <v>100000</v>
      </c>
    </row>
    <row r="8" spans="1:1">
      <c r="A8">
        <v>1200000</v>
      </c>
    </row>
    <row r="9" spans="1:1">
      <c r="A9">
        <v>1880684.828</v>
      </c>
    </row>
    <row r="10" spans="1:1">
      <c r="A10">
        <v>100000</v>
      </c>
    </row>
    <row r="11" spans="1:1">
      <c r="A11">
        <v>100000</v>
      </c>
    </row>
    <row r="12" spans="1:1">
      <c r="A12">
        <v>100000</v>
      </c>
    </row>
    <row r="13" spans="1:1">
      <c r="A13">
        <v>2000684.828</v>
      </c>
    </row>
    <row r="14" spans="1:1">
      <c r="A14">
        <v>120000</v>
      </c>
    </row>
    <row r="15" spans="1:1">
      <c r="A15">
        <v>1031181.825</v>
      </c>
    </row>
    <row r="16" spans="1:1">
      <c r="A16">
        <v>150000</v>
      </c>
    </row>
    <row r="17" spans="1:1">
      <c r="A17">
        <v>150000</v>
      </c>
    </row>
    <row r="18" spans="1:1">
      <c r="A18">
        <v>300000</v>
      </c>
    </row>
    <row r="19" spans="1:1">
      <c r="A19">
        <v>38472638.229000002</v>
      </c>
    </row>
    <row r="20" spans="1:1">
      <c r="A20">
        <v>5160889.8310000002</v>
      </c>
    </row>
    <row r="21" spans="1:1">
      <c r="A21">
        <v>448555.717</v>
      </c>
    </row>
    <row r="22" spans="1:1">
      <c r="A22">
        <v>3074965.6808600002</v>
      </c>
    </row>
    <row r="23" spans="1:1">
      <c r="A23">
        <v>60000</v>
      </c>
    </row>
    <row r="24" spans="1:1">
      <c r="A24">
        <v>20000</v>
      </c>
    </row>
    <row r="25" spans="1:1">
      <c r="A25">
        <v>100000</v>
      </c>
    </row>
    <row r="26" spans="1:1">
      <c r="A26">
        <v>150000</v>
      </c>
    </row>
    <row r="27" spans="1:1">
      <c r="A27">
        <f>SUM(A1:A26)</f>
        <v>56136600.938859999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1"/>
  <sheetViews>
    <sheetView tabSelected="1" zoomScale="65" zoomScaleNormal="65"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Q4" sqref="Q4:Q7"/>
    </sheetView>
  </sheetViews>
  <sheetFormatPr baseColWidth="10" defaultRowHeight="17.25"/>
  <cols>
    <col min="1" max="1" width="30.7109375" style="1" customWidth="1"/>
    <col min="2" max="2" width="29.140625" style="1" customWidth="1"/>
    <col min="3" max="3" width="51.42578125" style="2" customWidth="1"/>
    <col min="4" max="4" width="25.7109375" style="89" customWidth="1"/>
    <col min="5" max="5" width="42.42578125" style="3" customWidth="1"/>
    <col min="6" max="6" width="14.5703125" style="3" customWidth="1"/>
    <col min="7" max="7" width="18" style="135" customWidth="1"/>
    <col min="8" max="8" width="21.85546875" style="174" customWidth="1"/>
    <col min="9" max="9" width="17.42578125" style="135" customWidth="1"/>
    <col min="10" max="10" width="20.42578125" style="135" customWidth="1"/>
    <col min="11" max="11" width="19.28515625" style="146" customWidth="1"/>
    <col min="12" max="12" width="17.7109375" style="146" customWidth="1"/>
    <col min="13" max="13" width="19.85546875" style="174" customWidth="1"/>
    <col min="14" max="14" width="19.42578125" style="174" customWidth="1"/>
    <col min="15" max="15" width="25" style="174" customWidth="1"/>
    <col min="16" max="16" width="25" style="135" bestFit="1" customWidth="1"/>
    <col min="17" max="17" width="47" style="3" customWidth="1"/>
    <col min="18" max="19" width="11.42578125" style="3"/>
    <col min="20" max="16384" width="11.42578125" style="1"/>
  </cols>
  <sheetData>
    <row r="1" spans="1:55" ht="45" customHeight="1">
      <c r="E1" s="248" t="s">
        <v>289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55" ht="56.25" customHeight="1">
      <c r="F2" s="255" t="s">
        <v>105</v>
      </c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55" s="5" customFormat="1" ht="72.75" customHeight="1">
      <c r="A3" s="4" t="s">
        <v>82</v>
      </c>
      <c r="B3" s="4" t="s">
        <v>8</v>
      </c>
      <c r="C3" s="4" t="s">
        <v>7</v>
      </c>
      <c r="D3" s="4" t="s">
        <v>49</v>
      </c>
      <c r="E3" s="4" t="s">
        <v>99</v>
      </c>
      <c r="F3" s="4" t="s">
        <v>107</v>
      </c>
      <c r="G3" s="131" t="s">
        <v>108</v>
      </c>
      <c r="H3" s="171" t="s">
        <v>0</v>
      </c>
      <c r="I3" s="131" t="s">
        <v>6</v>
      </c>
      <c r="J3" s="131" t="s">
        <v>83</v>
      </c>
      <c r="K3" s="131" t="s">
        <v>1</v>
      </c>
      <c r="L3" s="132" t="s">
        <v>84</v>
      </c>
      <c r="M3" s="171" t="s">
        <v>102</v>
      </c>
      <c r="N3" s="171" t="s">
        <v>2</v>
      </c>
      <c r="O3" s="171" t="s">
        <v>4</v>
      </c>
      <c r="P3" s="131" t="s">
        <v>3</v>
      </c>
      <c r="Q3" s="4" t="s">
        <v>5</v>
      </c>
    </row>
    <row r="4" spans="1:55" ht="70.5" customHeight="1">
      <c r="A4" s="226" t="s">
        <v>290</v>
      </c>
      <c r="B4" s="206" t="s">
        <v>100</v>
      </c>
      <c r="C4" s="256" t="s">
        <v>81</v>
      </c>
      <c r="D4" s="189" t="s">
        <v>276</v>
      </c>
      <c r="E4" s="190" t="s">
        <v>291</v>
      </c>
      <c r="F4" s="101"/>
      <c r="G4" s="60"/>
      <c r="H4" s="172">
        <v>60000</v>
      </c>
      <c r="I4" s="71"/>
      <c r="J4" s="71"/>
      <c r="K4" s="70"/>
      <c r="L4" s="78"/>
      <c r="M4" s="188"/>
      <c r="N4" s="173"/>
      <c r="O4" s="173"/>
      <c r="P4" s="55">
        <f>SUM(G4:O4)</f>
        <v>60000</v>
      </c>
      <c r="Q4" s="191" t="s">
        <v>295</v>
      </c>
      <c r="R4" s="14"/>
      <c r="S4" s="9"/>
    </row>
    <row r="5" spans="1:55" ht="79.5" customHeight="1">
      <c r="A5" s="227"/>
      <c r="B5" s="207"/>
      <c r="C5" s="257"/>
      <c r="D5" s="189" t="s">
        <v>276</v>
      </c>
      <c r="E5" s="190" t="s">
        <v>292</v>
      </c>
      <c r="F5" s="101"/>
      <c r="G5" s="60"/>
      <c r="H5" s="172">
        <v>30000</v>
      </c>
      <c r="I5" s="71"/>
      <c r="J5" s="71"/>
      <c r="K5" s="70"/>
      <c r="L5" s="78"/>
      <c r="M5" s="188"/>
      <c r="N5" s="173"/>
      <c r="O5" s="173"/>
      <c r="P5" s="55">
        <f>SUM(G5:O5)</f>
        <v>30000</v>
      </c>
      <c r="Q5" s="191" t="s">
        <v>295</v>
      </c>
      <c r="R5" s="14"/>
      <c r="S5" s="9"/>
    </row>
    <row r="6" spans="1:55" ht="78" customHeight="1">
      <c r="A6" s="227"/>
      <c r="B6" s="207"/>
      <c r="C6" s="257"/>
      <c r="D6" s="125" t="s">
        <v>276</v>
      </c>
      <c r="E6" s="190" t="s">
        <v>294</v>
      </c>
      <c r="F6" s="101"/>
      <c r="G6" s="60"/>
      <c r="H6" s="172">
        <v>10000</v>
      </c>
      <c r="I6" s="71"/>
      <c r="J6" s="71"/>
      <c r="K6" s="70"/>
      <c r="L6" s="78"/>
      <c r="M6" s="188"/>
      <c r="N6" s="173"/>
      <c r="O6" s="173"/>
      <c r="P6" s="55">
        <f>SUM(G6:O6)</f>
        <v>10000</v>
      </c>
      <c r="Q6" s="192" t="s">
        <v>296</v>
      </c>
      <c r="R6" s="14"/>
      <c r="S6" s="9"/>
    </row>
    <row r="7" spans="1:55" ht="49.5" customHeight="1">
      <c r="A7" s="227"/>
      <c r="B7" s="208"/>
      <c r="C7" s="258"/>
      <c r="D7" s="125" t="s">
        <v>276</v>
      </c>
      <c r="E7" s="190" t="s">
        <v>293</v>
      </c>
      <c r="F7" s="101"/>
      <c r="G7" s="60"/>
      <c r="H7" s="172">
        <v>15000</v>
      </c>
      <c r="I7" s="71"/>
      <c r="J7" s="71"/>
      <c r="K7" s="70"/>
      <c r="L7" s="78"/>
      <c r="M7" s="188"/>
      <c r="N7" s="173"/>
      <c r="O7" s="173"/>
      <c r="P7" s="55">
        <f>SUM(G7:O7)</f>
        <v>15000</v>
      </c>
      <c r="Q7" s="191" t="s">
        <v>297</v>
      </c>
      <c r="R7" s="14"/>
      <c r="S7" s="9"/>
    </row>
    <row r="8" spans="1:55" s="3" customFormat="1" ht="47.25" customHeight="1">
      <c r="A8" s="227"/>
      <c r="B8" s="20" t="s">
        <v>101</v>
      </c>
      <c r="C8" s="24"/>
      <c r="D8" s="94"/>
      <c r="E8" s="25"/>
      <c r="F8" s="87"/>
      <c r="G8" s="86">
        <f>SUM(G4:G7)</f>
        <v>0</v>
      </c>
      <c r="H8" s="86">
        <f t="shared" ref="H8:P8" si="0">SUM(H4:H7)</f>
        <v>115000</v>
      </c>
      <c r="I8" s="86">
        <f t="shared" si="0"/>
        <v>0</v>
      </c>
      <c r="J8" s="86">
        <f t="shared" si="0"/>
        <v>0</v>
      </c>
      <c r="K8" s="86">
        <f t="shared" si="0"/>
        <v>0</v>
      </c>
      <c r="L8" s="86">
        <f t="shared" si="0"/>
        <v>0</v>
      </c>
      <c r="M8" s="86">
        <f t="shared" si="0"/>
        <v>0</v>
      </c>
      <c r="N8" s="86">
        <f t="shared" si="0"/>
        <v>0</v>
      </c>
      <c r="O8" s="86">
        <f t="shared" si="0"/>
        <v>0</v>
      </c>
      <c r="P8" s="86">
        <f t="shared" si="0"/>
        <v>115000</v>
      </c>
      <c r="Q8" s="23"/>
      <c r="R8" s="14"/>
      <c r="S8" s="9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s="3" customFormat="1" ht="20.25">
      <c r="A9" s="198" t="s">
        <v>98</v>
      </c>
      <c r="B9" s="198"/>
      <c r="C9" s="198"/>
      <c r="D9" s="198"/>
      <c r="E9" s="198"/>
      <c r="F9" s="88"/>
      <c r="G9" s="85"/>
      <c r="H9" s="85"/>
      <c r="I9" s="85"/>
      <c r="J9" s="85"/>
      <c r="K9" s="85"/>
      <c r="L9" s="85"/>
      <c r="M9" s="85"/>
      <c r="N9" s="85"/>
      <c r="O9" s="85"/>
      <c r="P9" s="85"/>
      <c r="Q9" s="23"/>
      <c r="R9" s="14"/>
      <c r="S9" s="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s="3" customFormat="1">
      <c r="D10" s="95"/>
      <c r="G10" s="135"/>
      <c r="H10" s="174"/>
      <c r="I10" s="135"/>
      <c r="J10" s="135"/>
      <c r="K10" s="135"/>
      <c r="L10" s="135"/>
      <c r="M10" s="174"/>
      <c r="N10" s="174"/>
      <c r="O10" s="174"/>
      <c r="P10" s="135"/>
      <c r="R10" s="9"/>
      <c r="S10" s="9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3" customFormat="1">
      <c r="D11" s="95"/>
      <c r="G11" s="135"/>
      <c r="H11" s="174"/>
      <c r="I11" s="135"/>
      <c r="J11" s="135"/>
      <c r="K11" s="135"/>
      <c r="L11" s="135"/>
      <c r="M11" s="174"/>
      <c r="N11" s="174"/>
      <c r="O11" s="174"/>
      <c r="P11" s="135"/>
      <c r="R11" s="14"/>
      <c r="S11" s="14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s="3" customFormat="1">
      <c r="D12" s="96"/>
      <c r="E12" s="27"/>
      <c r="F12" s="27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32"/>
      <c r="R12" s="14"/>
      <c r="S12" s="14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s="3" customFormat="1">
      <c r="D13" s="96"/>
      <c r="E13" s="27"/>
      <c r="F13" s="27"/>
      <c r="G13" s="31"/>
      <c r="H13" s="176"/>
      <c r="I13" s="31"/>
      <c r="J13" s="31"/>
      <c r="K13" s="31"/>
      <c r="L13" s="31"/>
      <c r="M13" s="176"/>
      <c r="N13" s="176"/>
      <c r="O13" s="176"/>
      <c r="P13" s="31"/>
      <c r="Q13" s="32"/>
      <c r="R13" s="14"/>
      <c r="S13" s="1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s="3" customFormat="1">
      <c r="D14" s="96"/>
      <c r="E14" s="27"/>
      <c r="F14" s="27"/>
      <c r="G14" s="28"/>
      <c r="H14" s="175"/>
      <c r="I14" s="28"/>
      <c r="J14" s="28"/>
      <c r="K14" s="28"/>
      <c r="L14" s="28"/>
      <c r="M14" s="175"/>
      <c r="N14" s="175"/>
      <c r="O14" s="175"/>
      <c r="P14" s="31"/>
      <c r="Q14" s="32"/>
      <c r="R14" s="14"/>
      <c r="S14" s="14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3" customFormat="1">
      <c r="D15" s="96"/>
      <c r="E15" s="27"/>
      <c r="F15" s="27"/>
      <c r="G15" s="28"/>
      <c r="H15" s="175"/>
      <c r="I15" s="28"/>
      <c r="J15" s="28"/>
      <c r="K15" s="28"/>
      <c r="L15" s="28"/>
      <c r="M15" s="175"/>
      <c r="N15" s="175"/>
      <c r="O15" s="175"/>
      <c r="P15" s="31"/>
      <c r="Q15" s="32"/>
      <c r="R15" s="14"/>
      <c r="S15" s="14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s="3" customFormat="1">
      <c r="D16" s="96"/>
      <c r="E16" s="27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2"/>
      <c r="R16" s="14"/>
      <c r="S16" s="1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s="3" customFormat="1">
      <c r="D17" s="96"/>
      <c r="E17" s="27"/>
      <c r="F17" s="27"/>
      <c r="G17" s="28"/>
      <c r="H17" s="175"/>
      <c r="I17" s="28"/>
      <c r="J17" s="28"/>
      <c r="K17" s="28"/>
      <c r="L17" s="28"/>
      <c r="M17" s="175"/>
      <c r="N17" s="175"/>
      <c r="O17" s="175"/>
      <c r="P17" s="31"/>
      <c r="Q17" s="32"/>
      <c r="R17" s="14"/>
      <c r="S17" s="14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s="3" customFormat="1">
      <c r="D18" s="96"/>
      <c r="E18" s="27"/>
      <c r="F18" s="27"/>
      <c r="G18" s="28"/>
      <c r="H18" s="175"/>
      <c r="I18" s="28"/>
      <c r="J18" s="28"/>
      <c r="K18" s="28"/>
      <c r="L18" s="28"/>
      <c r="M18" s="175"/>
      <c r="N18" s="175"/>
      <c r="O18" s="175"/>
      <c r="P18" s="31"/>
      <c r="Q18" s="32"/>
      <c r="R18" s="14"/>
      <c r="S18" s="14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>
      <c r="A19" s="14"/>
      <c r="B19" s="34" t="s">
        <v>280</v>
      </c>
      <c r="C19" s="35"/>
      <c r="D19" s="96"/>
      <c r="E19" s="36"/>
      <c r="F19" s="36"/>
      <c r="G19" s="136"/>
      <c r="H19" s="182"/>
      <c r="I19" s="138"/>
      <c r="J19" s="29"/>
      <c r="K19" s="29"/>
      <c r="L19" s="30"/>
      <c r="M19" s="178" t="s">
        <v>282</v>
      </c>
      <c r="N19" s="177"/>
      <c r="O19" s="178"/>
      <c r="P19" s="31"/>
      <c r="Q19" s="32"/>
      <c r="R19" s="14"/>
      <c r="S19" s="14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s="3" customFormat="1">
      <c r="A20" s="14"/>
      <c r="B20" s="34" t="s">
        <v>281</v>
      </c>
      <c r="C20" s="35"/>
      <c r="D20" s="96"/>
      <c r="E20" s="37"/>
      <c r="F20" s="37"/>
      <c r="G20" s="136"/>
      <c r="H20" s="182"/>
      <c r="I20" s="138"/>
      <c r="J20" s="29"/>
      <c r="K20" s="29"/>
      <c r="L20" s="30"/>
      <c r="M20" s="178" t="s">
        <v>283</v>
      </c>
      <c r="N20" s="177"/>
      <c r="O20" s="178"/>
      <c r="P20" s="31"/>
      <c r="Q20" s="32"/>
      <c r="R20" s="14"/>
      <c r="S20" s="1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>
      <c r="A21" s="14"/>
      <c r="B21" s="36"/>
      <c r="C21" s="35"/>
      <c r="D21" s="97"/>
      <c r="E21" s="34"/>
      <c r="F21" s="34"/>
      <c r="G21" s="136"/>
      <c r="H21" s="182"/>
      <c r="I21" s="138"/>
      <c r="J21" s="29"/>
      <c r="K21" s="29"/>
      <c r="L21" s="30"/>
      <c r="M21" s="178"/>
      <c r="N21" s="177"/>
      <c r="O21" s="178"/>
      <c r="P21" s="31"/>
      <c r="Q21" s="32"/>
      <c r="R21" s="14"/>
      <c r="S21" s="14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s="3" customFormat="1">
      <c r="A22" s="14"/>
      <c r="B22" s="37"/>
      <c r="C22" s="35"/>
      <c r="D22" s="97"/>
      <c r="E22" s="14"/>
      <c r="F22" s="14"/>
      <c r="G22" s="28"/>
      <c r="H22" s="178"/>
      <c r="I22" s="29"/>
      <c r="J22" s="29"/>
      <c r="K22" s="29"/>
      <c r="L22" s="30"/>
      <c r="M22" s="178"/>
      <c r="N22" s="177"/>
      <c r="O22" s="178"/>
      <c r="P22" s="31"/>
      <c r="Q22" s="32"/>
      <c r="R22" s="14"/>
      <c r="S22" s="14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>
      <c r="A23" s="14"/>
      <c r="B23" s="34"/>
      <c r="C23" s="35"/>
      <c r="D23" s="97"/>
      <c r="E23" s="14"/>
      <c r="F23" s="14"/>
      <c r="G23" s="28"/>
      <c r="H23" s="178"/>
      <c r="I23" s="29"/>
      <c r="J23" s="29"/>
      <c r="K23" s="29"/>
      <c r="L23" s="30"/>
      <c r="M23" s="178"/>
      <c r="N23" s="177"/>
      <c r="O23" s="178"/>
      <c r="P23" s="31"/>
      <c r="Q23" s="32"/>
      <c r="R23" s="14"/>
      <c r="S23" s="14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s="3" customFormat="1">
      <c r="A24" s="14"/>
      <c r="B24" s="34"/>
      <c r="C24" s="35"/>
      <c r="D24" s="97"/>
      <c r="E24" s="14"/>
      <c r="F24" s="14"/>
      <c r="G24" s="28"/>
      <c r="H24" s="178"/>
      <c r="I24" s="29"/>
      <c r="J24" s="29"/>
      <c r="K24" s="29"/>
      <c r="L24" s="30"/>
      <c r="M24" s="178"/>
      <c r="N24" s="177"/>
      <c r="O24" s="178"/>
      <c r="P24" s="31"/>
      <c r="Q24" s="32"/>
      <c r="R24" s="14"/>
      <c r="S24" s="1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>
      <c r="A25" s="14"/>
      <c r="B25" s="34"/>
      <c r="C25" s="35"/>
      <c r="D25" s="97"/>
      <c r="E25" s="14"/>
      <c r="F25" s="14"/>
      <c r="G25" s="28"/>
      <c r="H25" s="178"/>
      <c r="I25" s="29"/>
      <c r="J25" s="29"/>
      <c r="K25" s="29"/>
      <c r="L25" s="30"/>
      <c r="M25" s="178"/>
      <c r="N25" s="177"/>
      <c r="O25" s="178"/>
      <c r="P25" s="31"/>
      <c r="Q25" s="32"/>
      <c r="R25" s="14"/>
      <c r="S25" s="14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3" customFormat="1">
      <c r="A26" s="14"/>
      <c r="B26" s="34"/>
      <c r="C26" s="35"/>
      <c r="D26" s="97"/>
      <c r="E26" s="14"/>
      <c r="F26" s="14"/>
      <c r="G26" s="28"/>
      <c r="H26" s="178"/>
      <c r="I26" s="29"/>
      <c r="J26" s="29"/>
      <c r="K26" s="29"/>
      <c r="L26" s="30"/>
      <c r="M26" s="178"/>
      <c r="N26" s="177"/>
      <c r="O26" s="178"/>
      <c r="P26" s="31"/>
      <c r="Q26" s="32"/>
      <c r="R26" s="14"/>
      <c r="S26" s="14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>
      <c r="A27" s="14"/>
      <c r="B27" s="36"/>
      <c r="C27" s="35"/>
      <c r="D27" s="97"/>
      <c r="E27" s="14"/>
      <c r="F27" s="14"/>
      <c r="G27" s="31"/>
      <c r="H27" s="176"/>
      <c r="I27" s="31"/>
      <c r="J27" s="31"/>
      <c r="K27" s="31"/>
      <c r="L27" s="31"/>
      <c r="M27" s="176"/>
      <c r="N27" s="176"/>
      <c r="O27" s="176"/>
      <c r="P27" s="31"/>
      <c r="Q27" s="33"/>
      <c r="R27" s="14"/>
      <c r="S27" s="14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3" customFormat="1">
      <c r="A28" s="14"/>
      <c r="B28" s="38"/>
      <c r="C28" s="35"/>
      <c r="D28" s="97"/>
      <c r="E28" s="14"/>
      <c r="F28" s="14"/>
      <c r="G28" s="28"/>
      <c r="H28" s="178"/>
      <c r="I28" s="29"/>
      <c r="J28" s="29"/>
      <c r="K28" s="29"/>
      <c r="L28" s="30"/>
      <c r="M28" s="178"/>
      <c r="N28" s="178"/>
      <c r="O28" s="178"/>
      <c r="P28" s="31"/>
      <c r="Q28" s="32"/>
      <c r="R28" s="14"/>
      <c r="S28" s="14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>
      <c r="A29" s="14"/>
      <c r="B29" s="38"/>
      <c r="C29" s="35"/>
      <c r="D29" s="97"/>
      <c r="E29" s="14"/>
      <c r="F29" s="14"/>
      <c r="G29" s="28"/>
      <c r="H29" s="178"/>
      <c r="I29" s="29"/>
      <c r="J29" s="29"/>
      <c r="K29" s="29"/>
      <c r="L29" s="30"/>
      <c r="M29" s="178"/>
      <c r="N29" s="178"/>
      <c r="O29" s="178"/>
      <c r="P29" s="31"/>
      <c r="Q29" s="32"/>
      <c r="R29" s="14"/>
      <c r="S29" s="14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3" customFormat="1">
      <c r="A30" s="14"/>
      <c r="B30" s="38"/>
      <c r="C30" s="35"/>
      <c r="D30" s="97"/>
      <c r="E30" s="14"/>
      <c r="F30" s="14"/>
      <c r="G30" s="28"/>
      <c r="H30" s="178"/>
      <c r="I30" s="29"/>
      <c r="J30" s="29"/>
      <c r="K30" s="29"/>
      <c r="L30" s="30"/>
      <c r="M30" s="178"/>
      <c r="N30" s="178"/>
      <c r="O30" s="178"/>
      <c r="P30" s="31"/>
      <c r="Q30" s="32"/>
      <c r="R30" s="14"/>
      <c r="S30" s="14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>
      <c r="A31" s="14"/>
      <c r="B31" s="34"/>
      <c r="C31" s="35"/>
      <c r="D31" s="97"/>
      <c r="E31" s="14"/>
      <c r="F31" s="14"/>
      <c r="G31" s="28"/>
      <c r="H31" s="178"/>
      <c r="I31" s="29"/>
      <c r="J31" s="29"/>
      <c r="K31" s="29"/>
      <c r="L31" s="30"/>
      <c r="M31" s="178"/>
      <c r="N31" s="177"/>
      <c r="O31" s="178"/>
      <c r="P31" s="31"/>
      <c r="Q31" s="32"/>
      <c r="R31" s="14"/>
      <c r="S31" s="14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3" customFormat="1">
      <c r="A32" s="14"/>
      <c r="B32" s="34"/>
      <c r="C32" s="35"/>
      <c r="D32" s="97"/>
      <c r="E32" s="14"/>
      <c r="F32" s="14"/>
      <c r="G32" s="28"/>
      <c r="H32" s="178"/>
      <c r="I32" s="29"/>
      <c r="J32" s="29"/>
      <c r="K32" s="29"/>
      <c r="L32" s="30"/>
      <c r="M32" s="178"/>
      <c r="N32" s="177"/>
      <c r="O32" s="178"/>
      <c r="P32" s="31"/>
      <c r="Q32" s="32"/>
      <c r="R32" s="14"/>
      <c r="S32" s="14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>
      <c r="A33" s="14"/>
      <c r="B33" s="34"/>
      <c r="C33" s="35"/>
      <c r="D33" s="97"/>
      <c r="E33" s="14"/>
      <c r="F33" s="14"/>
      <c r="G33" s="28"/>
      <c r="H33" s="178"/>
      <c r="I33" s="29"/>
      <c r="J33" s="29"/>
      <c r="K33" s="29"/>
      <c r="L33" s="30"/>
      <c r="M33" s="178"/>
      <c r="N33" s="177"/>
      <c r="O33" s="178"/>
      <c r="P33" s="31"/>
      <c r="Q33" s="32"/>
      <c r="R33" s="14"/>
      <c r="S33" s="14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s="3" customFormat="1">
      <c r="A34" s="14"/>
      <c r="B34" s="34"/>
      <c r="C34" s="35"/>
      <c r="D34" s="97"/>
      <c r="E34" s="14"/>
      <c r="F34" s="14"/>
      <c r="G34" s="28"/>
      <c r="H34" s="178"/>
      <c r="I34" s="29"/>
      <c r="J34" s="29"/>
      <c r="K34" s="29"/>
      <c r="L34" s="30"/>
      <c r="M34" s="178"/>
      <c r="N34" s="177"/>
      <c r="O34" s="178"/>
      <c r="P34" s="31"/>
      <c r="Q34" s="32"/>
      <c r="R34" s="14"/>
      <c r="S34" s="14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>
      <c r="A35" s="14"/>
      <c r="B35" s="36"/>
      <c r="C35" s="35"/>
      <c r="D35" s="97"/>
      <c r="E35" s="14"/>
      <c r="F35" s="14"/>
      <c r="G35" s="31"/>
      <c r="H35" s="176"/>
      <c r="I35" s="31"/>
      <c r="J35" s="31"/>
      <c r="K35" s="31"/>
      <c r="L35" s="31"/>
      <c r="M35" s="176"/>
      <c r="N35" s="176"/>
      <c r="O35" s="176"/>
      <c r="P35" s="31"/>
      <c r="Q35" s="32"/>
      <c r="R35" s="14"/>
      <c r="S35" s="14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s="3" customFormat="1">
      <c r="A36" s="14"/>
      <c r="B36" s="37"/>
      <c r="C36" s="35"/>
      <c r="D36" s="97"/>
      <c r="E36" s="14"/>
      <c r="F36" s="14"/>
      <c r="G36" s="28"/>
      <c r="H36" s="178"/>
      <c r="I36" s="29"/>
      <c r="J36" s="29"/>
      <c r="K36" s="29"/>
      <c r="L36" s="30"/>
      <c r="M36" s="178"/>
      <c r="N36" s="177"/>
      <c r="O36" s="178"/>
      <c r="P36" s="31"/>
      <c r="Q36" s="32"/>
      <c r="R36" s="14"/>
      <c r="S36" s="14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>
      <c r="A37" s="14"/>
      <c r="B37" s="34"/>
      <c r="C37" s="35"/>
      <c r="D37" s="97"/>
      <c r="E37" s="14"/>
      <c r="F37" s="14"/>
      <c r="G37" s="28"/>
      <c r="H37" s="178"/>
      <c r="I37" s="29"/>
      <c r="J37" s="29"/>
      <c r="K37" s="29"/>
      <c r="L37" s="30"/>
      <c r="M37" s="178"/>
      <c r="N37" s="177"/>
      <c r="O37" s="178"/>
      <c r="P37" s="31"/>
      <c r="Q37" s="32"/>
      <c r="R37" s="14"/>
      <c r="S37" s="14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s="3" customFormat="1">
      <c r="A38" s="14"/>
      <c r="B38" s="34"/>
      <c r="C38" s="35"/>
      <c r="D38" s="97"/>
      <c r="E38" s="14"/>
      <c r="F38" s="14"/>
      <c r="G38" s="28"/>
      <c r="H38" s="178"/>
      <c r="I38" s="29"/>
      <c r="J38" s="29"/>
      <c r="K38" s="29"/>
      <c r="L38" s="30"/>
      <c r="M38" s="178"/>
      <c r="N38" s="177"/>
      <c r="O38" s="178"/>
      <c r="P38" s="31"/>
      <c r="Q38" s="32"/>
      <c r="R38" s="14"/>
      <c r="S38" s="14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>
      <c r="A39" s="14"/>
      <c r="B39" s="34"/>
      <c r="C39" s="35"/>
      <c r="D39" s="97"/>
      <c r="E39" s="14"/>
      <c r="F39" s="14"/>
      <c r="G39" s="28"/>
      <c r="H39" s="178"/>
      <c r="I39" s="29"/>
      <c r="J39" s="29"/>
      <c r="K39" s="29"/>
      <c r="L39" s="30"/>
      <c r="M39" s="178"/>
      <c r="N39" s="177"/>
      <c r="O39" s="178"/>
      <c r="P39" s="31"/>
      <c r="Q39" s="32"/>
      <c r="R39" s="14"/>
      <c r="S39" s="14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s="3" customFormat="1">
      <c r="A40" s="14"/>
      <c r="B40" s="34"/>
      <c r="C40" s="35"/>
      <c r="D40" s="97"/>
      <c r="E40" s="14"/>
      <c r="F40" s="14"/>
      <c r="G40" s="28"/>
      <c r="H40" s="178"/>
      <c r="I40" s="29"/>
      <c r="J40" s="29"/>
      <c r="K40" s="29"/>
      <c r="L40" s="30"/>
      <c r="M40" s="178"/>
      <c r="N40" s="177"/>
      <c r="O40" s="178"/>
      <c r="P40" s="31"/>
      <c r="Q40" s="32"/>
      <c r="R40" s="14"/>
      <c r="S40" s="14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s="3" customFormat="1">
      <c r="A41" s="14"/>
      <c r="B41" s="34"/>
      <c r="C41" s="35"/>
      <c r="D41" s="97"/>
      <c r="E41" s="14"/>
      <c r="F41" s="14"/>
      <c r="G41" s="28"/>
      <c r="H41" s="178"/>
      <c r="I41" s="29"/>
      <c r="J41" s="29"/>
      <c r="K41" s="29"/>
      <c r="L41" s="30"/>
      <c r="M41" s="178"/>
      <c r="N41" s="177"/>
      <c r="O41" s="178"/>
      <c r="P41" s="31"/>
      <c r="Q41" s="32"/>
      <c r="R41" s="14"/>
      <c r="S41" s="14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s="3" customFormat="1">
      <c r="A42" s="14"/>
      <c r="B42" s="34"/>
      <c r="C42" s="35"/>
      <c r="D42" s="97"/>
      <c r="E42" s="14"/>
      <c r="F42" s="14"/>
      <c r="G42" s="28"/>
      <c r="H42" s="178"/>
      <c r="I42" s="29"/>
      <c r="J42" s="29"/>
      <c r="K42" s="29"/>
      <c r="L42" s="30"/>
      <c r="M42" s="178"/>
      <c r="N42" s="177"/>
      <c r="O42" s="178"/>
      <c r="P42" s="31"/>
      <c r="Q42" s="32"/>
      <c r="R42" s="14"/>
      <c r="S42" s="14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s="3" customFormat="1">
      <c r="A43" s="14"/>
      <c r="B43" s="36"/>
      <c r="C43" s="35"/>
      <c r="D43" s="97"/>
      <c r="E43" s="14"/>
      <c r="F43" s="14"/>
      <c r="G43" s="31"/>
      <c r="H43" s="176"/>
      <c r="I43" s="31"/>
      <c r="J43" s="31"/>
      <c r="K43" s="31"/>
      <c r="L43" s="31"/>
      <c r="M43" s="176"/>
      <c r="N43" s="176"/>
      <c r="O43" s="176"/>
      <c r="P43" s="31"/>
      <c r="Q43" s="32"/>
      <c r="R43" s="14"/>
      <c r="S43" s="14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s="3" customFormat="1">
      <c r="A44" s="14"/>
      <c r="B44" s="37"/>
      <c r="C44" s="35"/>
      <c r="D44" s="97"/>
      <c r="E44" s="14"/>
      <c r="F44" s="14"/>
      <c r="G44" s="28"/>
      <c r="H44" s="178"/>
      <c r="I44" s="29"/>
      <c r="J44" s="29"/>
      <c r="K44" s="29"/>
      <c r="L44" s="30"/>
      <c r="M44" s="178"/>
      <c r="N44" s="177"/>
      <c r="O44" s="178"/>
      <c r="P44" s="31"/>
      <c r="Q44" s="32"/>
      <c r="R44" s="14"/>
      <c r="S44" s="14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s="3" customFormat="1">
      <c r="A45" s="14"/>
      <c r="B45" s="34"/>
      <c r="C45" s="35"/>
      <c r="D45" s="97"/>
      <c r="E45" s="14"/>
      <c r="F45" s="14"/>
      <c r="G45" s="28"/>
      <c r="H45" s="178"/>
      <c r="I45" s="29"/>
      <c r="J45" s="29"/>
      <c r="K45" s="29"/>
      <c r="L45" s="30"/>
      <c r="M45" s="178"/>
      <c r="N45" s="177"/>
      <c r="O45" s="178"/>
      <c r="P45" s="31"/>
      <c r="Q45" s="32"/>
      <c r="R45" s="14"/>
      <c r="S45" s="1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s="3" customFormat="1">
      <c r="A46" s="14"/>
      <c r="B46" s="39"/>
      <c r="C46" s="35"/>
      <c r="D46" s="97"/>
      <c r="E46" s="14"/>
      <c r="F46" s="14"/>
      <c r="G46" s="28"/>
      <c r="H46" s="178"/>
      <c r="I46" s="29"/>
      <c r="J46" s="29"/>
      <c r="K46" s="29"/>
      <c r="L46" s="30"/>
      <c r="M46" s="178"/>
      <c r="N46" s="177"/>
      <c r="O46" s="178"/>
      <c r="P46" s="31"/>
      <c r="Q46" s="32"/>
      <c r="R46" s="14"/>
      <c r="S46" s="14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s="3" customFormat="1">
      <c r="A47" s="14"/>
      <c r="B47" s="39"/>
      <c r="C47" s="35"/>
      <c r="D47" s="97"/>
      <c r="E47" s="14"/>
      <c r="F47" s="14"/>
      <c r="G47" s="28"/>
      <c r="H47" s="183"/>
      <c r="I47" s="140"/>
      <c r="J47" s="29"/>
      <c r="K47" s="29"/>
      <c r="L47" s="29"/>
      <c r="M47" s="177"/>
      <c r="N47" s="178"/>
      <c r="O47" s="178"/>
      <c r="P47" s="31"/>
      <c r="Q47" s="40"/>
      <c r="R47" s="14"/>
      <c r="S47" s="14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s="3" customFormat="1">
      <c r="A48" s="14"/>
      <c r="B48" s="36"/>
      <c r="C48" s="35"/>
      <c r="D48" s="97"/>
      <c r="E48" s="14"/>
      <c r="F48" s="14"/>
      <c r="G48" s="31"/>
      <c r="H48" s="176"/>
      <c r="I48" s="31"/>
      <c r="J48" s="31"/>
      <c r="K48" s="31"/>
      <c r="L48" s="31"/>
      <c r="M48" s="176"/>
      <c r="N48" s="176"/>
      <c r="O48" s="176"/>
      <c r="P48" s="31"/>
      <c r="Q48" s="33"/>
      <c r="R48" s="14"/>
      <c r="S48" s="14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s="3" customFormat="1">
      <c r="A49" s="14"/>
      <c r="B49" s="38"/>
      <c r="C49" s="35"/>
      <c r="D49" s="97"/>
      <c r="E49" s="14"/>
      <c r="F49" s="14"/>
      <c r="G49" s="28"/>
      <c r="H49" s="179"/>
      <c r="I49" s="140"/>
      <c r="J49" s="29"/>
      <c r="K49" s="29"/>
      <c r="L49" s="29"/>
      <c r="M49" s="178"/>
      <c r="N49" s="178"/>
      <c r="O49" s="178"/>
      <c r="P49" s="31"/>
      <c r="Q49" s="40"/>
      <c r="R49" s="14"/>
      <c r="S49" s="14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s="3" customFormat="1">
      <c r="A50" s="14"/>
      <c r="B50" s="38"/>
      <c r="C50" s="35"/>
      <c r="D50" s="97"/>
      <c r="E50" s="14"/>
      <c r="F50" s="14"/>
      <c r="G50" s="28"/>
      <c r="H50" s="179"/>
      <c r="I50" s="140"/>
      <c r="J50" s="29"/>
      <c r="K50" s="29"/>
      <c r="L50" s="29"/>
      <c r="M50" s="178"/>
      <c r="N50" s="178"/>
      <c r="O50" s="178"/>
      <c r="P50" s="31"/>
      <c r="Q50" s="40"/>
      <c r="R50" s="14"/>
      <c r="S50" s="14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s="3" customFormat="1">
      <c r="A51" s="14"/>
      <c r="B51" s="38"/>
      <c r="C51" s="35"/>
      <c r="D51" s="97"/>
      <c r="E51" s="14"/>
      <c r="F51" s="14"/>
      <c r="G51" s="28"/>
      <c r="H51" s="179"/>
      <c r="I51" s="140"/>
      <c r="J51" s="29"/>
      <c r="K51" s="29"/>
      <c r="L51" s="29"/>
      <c r="M51" s="178"/>
      <c r="N51" s="178"/>
      <c r="O51" s="178"/>
      <c r="P51" s="31"/>
      <c r="Q51" s="40"/>
      <c r="R51" s="14"/>
      <c r="S51" s="14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s="3" customFormat="1">
      <c r="A52" s="14"/>
      <c r="B52" s="38"/>
      <c r="C52" s="35"/>
      <c r="D52" s="97"/>
      <c r="E52" s="14"/>
      <c r="F52" s="14"/>
      <c r="G52" s="28"/>
      <c r="H52" s="179"/>
      <c r="I52" s="140"/>
      <c r="J52" s="29"/>
      <c r="K52" s="29"/>
      <c r="L52" s="29"/>
      <c r="M52" s="178"/>
      <c r="N52" s="178"/>
      <c r="O52" s="178"/>
      <c r="P52" s="31"/>
      <c r="Q52" s="40"/>
      <c r="R52" s="14"/>
      <c r="S52" s="14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14"/>
      <c r="B53" s="38"/>
      <c r="C53" s="35"/>
      <c r="D53" s="97"/>
      <c r="E53" s="14"/>
      <c r="F53" s="14"/>
      <c r="G53" s="28"/>
      <c r="H53" s="179"/>
      <c r="I53" s="140"/>
      <c r="J53" s="29"/>
      <c r="K53" s="29"/>
      <c r="L53" s="29"/>
      <c r="M53" s="178"/>
      <c r="N53" s="178"/>
      <c r="O53" s="178"/>
      <c r="P53" s="31"/>
      <c r="Q53" s="40"/>
      <c r="R53" s="14"/>
      <c r="S53" s="14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s="3" customFormat="1">
      <c r="A54" s="14"/>
      <c r="B54" s="39"/>
      <c r="C54" s="35"/>
      <c r="D54" s="97"/>
      <c r="E54" s="14"/>
      <c r="F54" s="14"/>
      <c r="G54" s="28"/>
      <c r="H54" s="184"/>
      <c r="I54" s="140"/>
      <c r="J54" s="29"/>
      <c r="K54" s="29"/>
      <c r="L54" s="29"/>
      <c r="M54" s="178"/>
      <c r="N54" s="178"/>
      <c r="O54" s="178"/>
      <c r="P54" s="31"/>
      <c r="Q54" s="40"/>
      <c r="R54" s="14"/>
      <c r="S54" s="14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s="3" customFormat="1">
      <c r="A55" s="14"/>
      <c r="B55" s="36"/>
      <c r="C55" s="35"/>
      <c r="D55" s="97"/>
      <c r="E55" s="14"/>
      <c r="F55" s="14"/>
      <c r="G55" s="31"/>
      <c r="H55" s="176"/>
      <c r="I55" s="31"/>
      <c r="J55" s="31"/>
      <c r="K55" s="31"/>
      <c r="L55" s="31"/>
      <c r="M55" s="176"/>
      <c r="N55" s="176"/>
      <c r="O55" s="176"/>
      <c r="P55" s="31"/>
      <c r="Q55" s="32"/>
      <c r="R55" s="14"/>
      <c r="S55" s="14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s="3" customFormat="1">
      <c r="A56" s="14"/>
      <c r="B56" s="37"/>
      <c r="C56" s="35"/>
      <c r="D56" s="97"/>
      <c r="E56" s="14"/>
      <c r="F56" s="14"/>
      <c r="G56" s="28"/>
      <c r="H56" s="184"/>
      <c r="I56" s="140"/>
      <c r="J56" s="29"/>
      <c r="K56" s="29"/>
      <c r="L56" s="29"/>
      <c r="M56" s="178"/>
      <c r="N56" s="178"/>
      <c r="O56" s="178"/>
      <c r="P56" s="31"/>
      <c r="Q56" s="40"/>
      <c r="R56" s="14"/>
      <c r="S56" s="14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s="3" customFormat="1">
      <c r="A57" s="14"/>
      <c r="B57" s="34"/>
      <c r="C57" s="35"/>
      <c r="D57" s="97"/>
      <c r="E57" s="14"/>
      <c r="F57" s="14"/>
      <c r="G57" s="28"/>
      <c r="H57" s="184"/>
      <c r="I57" s="140"/>
      <c r="J57" s="29"/>
      <c r="K57" s="29"/>
      <c r="L57" s="29"/>
      <c r="M57" s="178"/>
      <c r="N57" s="178"/>
      <c r="O57" s="178"/>
      <c r="P57" s="31"/>
      <c r="Q57" s="40"/>
      <c r="R57" s="14"/>
      <c r="S57" s="14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s="3" customFormat="1">
      <c r="A58" s="14"/>
      <c r="B58" s="36"/>
      <c r="C58" s="35"/>
      <c r="D58" s="97"/>
      <c r="E58" s="14"/>
      <c r="F58" s="14"/>
      <c r="G58" s="31"/>
      <c r="H58" s="176"/>
      <c r="I58" s="31"/>
      <c r="J58" s="31"/>
      <c r="K58" s="31"/>
      <c r="L58" s="31"/>
      <c r="M58" s="176"/>
      <c r="N58" s="176"/>
      <c r="O58" s="176"/>
      <c r="P58" s="31"/>
      <c r="Q58" s="32"/>
      <c r="R58" s="14"/>
      <c r="S58" s="14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s="3" customFormat="1">
      <c r="A59" s="14"/>
      <c r="B59" s="37"/>
      <c r="C59" s="35"/>
      <c r="D59" s="97"/>
      <c r="E59" s="14"/>
      <c r="F59" s="14"/>
      <c r="G59" s="28"/>
      <c r="H59" s="184"/>
      <c r="I59" s="140"/>
      <c r="J59" s="29"/>
      <c r="K59" s="29"/>
      <c r="L59" s="29"/>
      <c r="M59" s="178"/>
      <c r="N59" s="178"/>
      <c r="O59" s="178"/>
      <c r="P59" s="31"/>
      <c r="Q59" s="40"/>
      <c r="R59" s="14"/>
      <c r="S59" s="14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s="3" customFormat="1">
      <c r="A60" s="14"/>
      <c r="B60" s="34"/>
      <c r="C60" s="35"/>
      <c r="D60" s="97"/>
      <c r="E60" s="14"/>
      <c r="F60" s="14"/>
      <c r="G60" s="28"/>
      <c r="H60" s="184"/>
      <c r="I60" s="140"/>
      <c r="J60" s="29"/>
      <c r="K60" s="29"/>
      <c r="L60" s="29"/>
      <c r="M60" s="178"/>
      <c r="N60" s="178"/>
      <c r="O60" s="178"/>
      <c r="P60" s="31"/>
      <c r="Q60" s="40"/>
      <c r="R60" s="14"/>
      <c r="S60" s="14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s="3" customFormat="1">
      <c r="A61" s="14"/>
      <c r="B61" s="34"/>
      <c r="C61" s="35"/>
      <c r="D61" s="97"/>
      <c r="E61" s="14"/>
      <c r="F61" s="14"/>
      <c r="G61" s="28"/>
      <c r="H61" s="184"/>
      <c r="I61" s="140"/>
      <c r="J61" s="29"/>
      <c r="K61" s="29"/>
      <c r="L61" s="29"/>
      <c r="M61" s="178"/>
      <c r="N61" s="178"/>
      <c r="O61" s="178"/>
      <c r="P61" s="31"/>
      <c r="Q61" s="40"/>
      <c r="R61" s="14"/>
      <c r="S61" s="1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s="3" customFormat="1">
      <c r="A62" s="14"/>
      <c r="B62" s="34"/>
      <c r="C62" s="35"/>
      <c r="D62" s="97"/>
      <c r="E62" s="14"/>
      <c r="F62" s="14"/>
      <c r="G62" s="28"/>
      <c r="H62" s="184"/>
      <c r="I62" s="140"/>
      <c r="J62" s="29"/>
      <c r="K62" s="29"/>
      <c r="L62" s="29"/>
      <c r="M62" s="178"/>
      <c r="N62" s="178"/>
      <c r="O62" s="178"/>
      <c r="P62" s="31"/>
      <c r="Q62" s="40"/>
      <c r="R62" s="14"/>
      <c r="S62" s="14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s="3" customFormat="1">
      <c r="A63" s="14"/>
      <c r="B63" s="34"/>
      <c r="C63" s="35"/>
      <c r="D63" s="97"/>
      <c r="E63" s="14"/>
      <c r="F63" s="14"/>
      <c r="G63" s="28"/>
      <c r="H63" s="184"/>
      <c r="I63" s="140"/>
      <c r="J63" s="29"/>
      <c r="K63" s="29"/>
      <c r="L63" s="29"/>
      <c r="M63" s="178"/>
      <c r="N63" s="178"/>
      <c r="O63" s="178"/>
      <c r="P63" s="31"/>
      <c r="Q63" s="40"/>
      <c r="R63" s="14"/>
      <c r="S63" s="14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3" customFormat="1">
      <c r="A64" s="14"/>
      <c r="B64" s="34"/>
      <c r="C64" s="35"/>
      <c r="D64" s="97"/>
      <c r="E64" s="14"/>
      <c r="F64" s="14"/>
      <c r="G64" s="28"/>
      <c r="H64" s="184"/>
      <c r="I64" s="140"/>
      <c r="J64" s="29"/>
      <c r="K64" s="29"/>
      <c r="L64" s="29"/>
      <c r="M64" s="178"/>
      <c r="N64" s="178"/>
      <c r="O64" s="178"/>
      <c r="P64" s="31"/>
      <c r="Q64" s="40"/>
      <c r="R64" s="14"/>
      <c r="S64" s="14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s="3" customFormat="1">
      <c r="A65" s="14"/>
      <c r="B65" s="34"/>
      <c r="C65" s="35"/>
      <c r="D65" s="97"/>
      <c r="E65" s="14"/>
      <c r="F65" s="14"/>
      <c r="G65" s="28"/>
      <c r="H65" s="184"/>
      <c r="I65" s="140"/>
      <c r="J65" s="29"/>
      <c r="K65" s="29"/>
      <c r="L65" s="29"/>
      <c r="M65" s="178"/>
      <c r="N65" s="178"/>
      <c r="O65" s="178"/>
      <c r="P65" s="31"/>
      <c r="Q65" s="40"/>
      <c r="R65" s="14"/>
      <c r="S65" s="14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s="3" customFormat="1">
      <c r="A66" s="14"/>
      <c r="B66" s="36"/>
      <c r="C66" s="35"/>
      <c r="D66" s="97"/>
      <c r="E66" s="14"/>
      <c r="F66" s="14"/>
      <c r="G66" s="31"/>
      <c r="H66" s="176"/>
      <c r="I66" s="31"/>
      <c r="J66" s="31"/>
      <c r="K66" s="31"/>
      <c r="L66" s="31"/>
      <c r="M66" s="176"/>
      <c r="N66" s="176"/>
      <c r="O66" s="176"/>
      <c r="P66" s="31"/>
      <c r="Q66" s="33"/>
      <c r="R66" s="14"/>
      <c r="S66" s="14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s="3" customFormat="1">
      <c r="A67" s="14"/>
      <c r="B67" s="38"/>
      <c r="C67" s="35"/>
      <c r="D67" s="97"/>
      <c r="E67" s="14"/>
      <c r="F67" s="14"/>
      <c r="G67" s="28"/>
      <c r="H67" s="178"/>
      <c r="I67" s="140"/>
      <c r="J67" s="29"/>
      <c r="K67" s="29"/>
      <c r="L67" s="29"/>
      <c r="M67" s="178"/>
      <c r="N67" s="178"/>
      <c r="O67" s="178"/>
      <c r="P67" s="31"/>
      <c r="Q67" s="40"/>
      <c r="R67" s="14"/>
      <c r="S67" s="14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s="3" customFormat="1" ht="45.75" customHeight="1">
      <c r="A68" s="41"/>
      <c r="B68" s="38"/>
      <c r="C68" s="35"/>
      <c r="D68" s="97"/>
      <c r="E68" s="14"/>
      <c r="F68" s="14"/>
      <c r="G68" s="28"/>
      <c r="H68" s="178"/>
      <c r="I68" s="140"/>
      <c r="J68" s="29"/>
      <c r="K68" s="29"/>
      <c r="L68" s="29"/>
      <c r="M68" s="178"/>
      <c r="N68" s="178"/>
      <c r="O68" s="178"/>
      <c r="P68" s="31"/>
      <c r="Q68" s="40"/>
      <c r="R68" s="14"/>
      <c r="S68" s="14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s="3" customFormat="1" ht="30.75" customHeight="1">
      <c r="A69" s="41"/>
      <c r="B69" s="38"/>
      <c r="C69" s="35"/>
      <c r="D69" s="97"/>
      <c r="E69" s="14"/>
      <c r="F69" s="14"/>
      <c r="G69" s="28"/>
      <c r="H69" s="178"/>
      <c r="I69" s="140"/>
      <c r="J69" s="29"/>
      <c r="K69" s="29"/>
      <c r="L69" s="29"/>
      <c r="M69" s="178"/>
      <c r="N69" s="178"/>
      <c r="O69" s="178"/>
      <c r="P69" s="31"/>
      <c r="Q69" s="40"/>
      <c r="R69" s="14"/>
      <c r="S69" s="14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s="3" customFormat="1" ht="27.75" customHeight="1">
      <c r="A70" s="41"/>
      <c r="B70" s="38"/>
      <c r="C70" s="35"/>
      <c r="D70" s="97"/>
      <c r="E70" s="14"/>
      <c r="F70" s="14"/>
      <c r="G70" s="28"/>
      <c r="H70" s="184"/>
      <c r="I70" s="140"/>
      <c r="J70" s="29"/>
      <c r="K70" s="29"/>
      <c r="L70" s="29"/>
      <c r="M70" s="178"/>
      <c r="N70" s="178"/>
      <c r="O70" s="178"/>
      <c r="P70" s="31"/>
      <c r="Q70" s="40"/>
      <c r="R70" s="14"/>
      <c r="S70" s="14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s="3" customFormat="1" ht="26.25" customHeight="1">
      <c r="A71" s="41"/>
      <c r="B71" s="38"/>
      <c r="C71" s="35"/>
      <c r="D71" s="97"/>
      <c r="E71" s="14"/>
      <c r="F71" s="14"/>
      <c r="G71" s="28"/>
      <c r="H71" s="184"/>
      <c r="I71" s="140"/>
      <c r="J71" s="29"/>
      <c r="K71" s="29"/>
      <c r="L71" s="29"/>
      <c r="M71" s="178"/>
      <c r="N71" s="178"/>
      <c r="O71" s="178"/>
      <c r="P71" s="31"/>
      <c r="Q71" s="40"/>
      <c r="R71" s="14"/>
      <c r="S71" s="14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s="3" customFormat="1" ht="33" customHeight="1">
      <c r="A72" s="41"/>
      <c r="B72" s="14"/>
      <c r="C72" s="35"/>
      <c r="D72" s="97"/>
      <c r="E72" s="14"/>
      <c r="F72" s="14"/>
      <c r="G72" s="28"/>
      <c r="H72" s="184"/>
      <c r="I72" s="140"/>
      <c r="J72" s="29"/>
      <c r="K72" s="29"/>
      <c r="L72" s="29"/>
      <c r="M72" s="178"/>
      <c r="N72" s="178"/>
      <c r="O72" s="178"/>
      <c r="P72" s="31"/>
      <c r="Q72" s="40"/>
      <c r="R72" s="14"/>
      <c r="S72" s="14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s="3" customFormat="1">
      <c r="A73" s="41"/>
      <c r="B73" s="36"/>
      <c r="C73" s="35"/>
      <c r="D73" s="97"/>
      <c r="E73" s="14"/>
      <c r="F73" s="14"/>
      <c r="G73" s="31"/>
      <c r="H73" s="176"/>
      <c r="I73" s="31"/>
      <c r="J73" s="31"/>
      <c r="K73" s="31"/>
      <c r="L73" s="31"/>
      <c r="M73" s="176"/>
      <c r="N73" s="176"/>
      <c r="O73" s="176"/>
      <c r="P73" s="31"/>
      <c r="Q73" s="33"/>
      <c r="R73" s="14"/>
      <c r="S73" s="14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s="3" customFormat="1">
      <c r="A74" s="41"/>
      <c r="B74" s="38"/>
      <c r="C74" s="35"/>
      <c r="D74" s="97"/>
      <c r="E74" s="14"/>
      <c r="F74" s="14"/>
      <c r="G74" s="28"/>
      <c r="H74" s="178"/>
      <c r="I74" s="140"/>
      <c r="J74" s="29"/>
      <c r="K74" s="29"/>
      <c r="L74" s="29"/>
      <c r="M74" s="178"/>
      <c r="N74" s="178"/>
      <c r="O74" s="178"/>
      <c r="P74" s="31"/>
      <c r="Q74" s="40"/>
      <c r="R74" s="14"/>
      <c r="S74" s="14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s="3" customFormat="1">
      <c r="A75" s="41"/>
      <c r="B75" s="38"/>
      <c r="C75" s="35"/>
      <c r="D75" s="97"/>
      <c r="E75" s="14"/>
      <c r="F75" s="14"/>
      <c r="G75" s="28"/>
      <c r="H75" s="178"/>
      <c r="I75" s="140"/>
      <c r="J75" s="29"/>
      <c r="K75" s="29"/>
      <c r="L75" s="29"/>
      <c r="M75" s="178"/>
      <c r="N75" s="178"/>
      <c r="O75" s="178"/>
      <c r="P75" s="31"/>
      <c r="Q75" s="40"/>
      <c r="R75" s="14"/>
      <c r="S75" s="14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s="3" customFormat="1">
      <c r="A76" s="41"/>
      <c r="B76" s="38"/>
      <c r="C76" s="35"/>
      <c r="D76" s="97"/>
      <c r="E76" s="14"/>
      <c r="F76" s="14"/>
      <c r="G76" s="28"/>
      <c r="H76" s="178"/>
      <c r="I76" s="140"/>
      <c r="J76" s="29"/>
      <c r="K76" s="29"/>
      <c r="L76" s="29"/>
      <c r="M76" s="178"/>
      <c r="N76" s="178"/>
      <c r="O76" s="178"/>
      <c r="P76" s="31"/>
      <c r="Q76" s="40"/>
      <c r="R76" s="14"/>
      <c r="S76" s="14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s="3" customFormat="1">
      <c r="A77" s="41"/>
      <c r="B77" s="34"/>
      <c r="C77" s="35"/>
      <c r="D77" s="97"/>
      <c r="E77" s="14"/>
      <c r="F77" s="14"/>
      <c r="G77" s="28"/>
      <c r="H77" s="184"/>
      <c r="I77" s="140"/>
      <c r="J77" s="29"/>
      <c r="K77" s="29"/>
      <c r="L77" s="29"/>
      <c r="M77" s="178"/>
      <c r="N77" s="178"/>
      <c r="O77" s="178"/>
      <c r="P77" s="31"/>
      <c r="Q77" s="40"/>
      <c r="R77" s="14"/>
      <c r="S77" s="14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s="3" customFormat="1">
      <c r="A78" s="41"/>
      <c r="B78" s="34"/>
      <c r="C78" s="35"/>
      <c r="D78" s="97"/>
      <c r="E78" s="14"/>
      <c r="F78" s="14"/>
      <c r="G78" s="28"/>
      <c r="H78" s="184"/>
      <c r="I78" s="140"/>
      <c r="J78" s="29"/>
      <c r="K78" s="29"/>
      <c r="L78" s="29"/>
      <c r="M78" s="178"/>
      <c r="N78" s="178"/>
      <c r="O78" s="178"/>
      <c r="P78" s="31"/>
      <c r="Q78" s="40"/>
      <c r="R78" s="14"/>
      <c r="S78" s="14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s="3" customFormat="1">
      <c r="A79" s="41"/>
      <c r="B79" s="34"/>
      <c r="C79" s="35"/>
      <c r="D79" s="97"/>
      <c r="E79" s="14"/>
      <c r="F79" s="14"/>
      <c r="G79" s="28"/>
      <c r="H79" s="184"/>
      <c r="I79" s="140"/>
      <c r="J79" s="29"/>
      <c r="K79" s="29"/>
      <c r="L79" s="29"/>
      <c r="M79" s="178"/>
      <c r="N79" s="178"/>
      <c r="O79" s="178"/>
      <c r="P79" s="31"/>
      <c r="Q79" s="40"/>
      <c r="R79" s="14"/>
      <c r="S79" s="14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s="3" customFormat="1">
      <c r="A80" s="42"/>
      <c r="B80" s="43"/>
      <c r="C80" s="44"/>
      <c r="D80" s="98"/>
      <c r="E80" s="14"/>
      <c r="F80" s="14"/>
      <c r="G80" s="28"/>
      <c r="H80" s="184"/>
      <c r="I80" s="140"/>
      <c r="J80" s="29"/>
      <c r="K80" s="29"/>
      <c r="L80" s="29"/>
      <c r="M80" s="178"/>
      <c r="N80" s="178"/>
      <c r="O80" s="178"/>
      <c r="P80" s="31"/>
      <c r="Q80" s="40"/>
      <c r="R80" s="14"/>
      <c r="S80" s="14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s="3" customFormat="1">
      <c r="A81" s="42"/>
      <c r="B81" s="45"/>
      <c r="C81" s="46"/>
      <c r="D81" s="99"/>
      <c r="E81" s="14"/>
      <c r="F81" s="14"/>
      <c r="G81" s="140"/>
      <c r="H81" s="179"/>
      <c r="I81" s="140"/>
      <c r="J81" s="140"/>
      <c r="K81" s="140"/>
      <c r="L81" s="140"/>
      <c r="M81" s="179"/>
      <c r="N81" s="179"/>
      <c r="O81" s="179"/>
      <c r="P81" s="140"/>
      <c r="Q81" s="32"/>
      <c r="R81" s="14"/>
      <c r="S81" s="14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s="3" customFormat="1">
      <c r="A82" s="27"/>
      <c r="B82" s="27"/>
      <c r="C82" s="46"/>
      <c r="D82" s="99"/>
      <c r="E82" s="47"/>
      <c r="F82" s="47"/>
      <c r="G82" s="30"/>
      <c r="H82" s="177"/>
      <c r="I82" s="30"/>
      <c r="J82" s="30"/>
      <c r="K82" s="30"/>
      <c r="L82" s="30"/>
      <c r="M82" s="177"/>
      <c r="N82" s="177"/>
      <c r="O82" s="177"/>
      <c r="P82" s="30"/>
      <c r="Q82" s="14"/>
      <c r="R82" s="14"/>
      <c r="S82" s="14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s="3" customFormat="1">
      <c r="A83" s="27"/>
      <c r="B83" s="27"/>
      <c r="C83" s="46"/>
      <c r="D83" s="99"/>
      <c r="E83" s="48"/>
      <c r="F83" s="48"/>
      <c r="G83" s="142"/>
      <c r="H83" s="185"/>
      <c r="I83" s="142"/>
      <c r="J83" s="142"/>
      <c r="K83" s="142"/>
      <c r="L83" s="142"/>
      <c r="M83" s="185"/>
      <c r="N83" s="180"/>
      <c r="O83" s="180"/>
      <c r="P83" s="143"/>
      <c r="Q83" s="14"/>
      <c r="R83" s="14"/>
      <c r="S83" s="14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s="3" customFormat="1">
      <c r="A84" s="27"/>
      <c r="B84" s="27"/>
      <c r="C84" s="46"/>
      <c r="D84" s="99"/>
      <c r="E84" s="47"/>
      <c r="F84" s="47"/>
      <c r="G84" s="138"/>
      <c r="H84" s="181"/>
      <c r="I84" s="138"/>
      <c r="J84" s="138"/>
      <c r="K84" s="138"/>
      <c r="L84" s="138"/>
      <c r="M84" s="181"/>
      <c r="N84" s="180"/>
      <c r="O84" s="180"/>
      <c r="P84" s="143"/>
      <c r="Q84" s="14"/>
      <c r="R84" s="14"/>
      <c r="S84" s="14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s="3" customFormat="1">
      <c r="A85" s="27"/>
      <c r="B85" s="27"/>
      <c r="C85" s="46"/>
      <c r="D85" s="99"/>
      <c r="E85" s="50"/>
      <c r="F85" s="50"/>
      <c r="G85" s="144"/>
      <c r="H85" s="186"/>
      <c r="I85" s="144"/>
      <c r="J85" s="144"/>
      <c r="K85" s="138"/>
      <c r="L85" s="138"/>
      <c r="M85" s="180"/>
      <c r="N85" s="180"/>
      <c r="O85" s="180"/>
      <c r="P85" s="143"/>
      <c r="Q85" s="14"/>
      <c r="R85" s="14"/>
      <c r="S85" s="14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s="3" customFormat="1">
      <c r="A86" s="27"/>
      <c r="B86" s="27"/>
      <c r="C86" s="46"/>
      <c r="D86" s="99"/>
      <c r="E86" s="49"/>
      <c r="F86" s="49"/>
      <c r="G86" s="143"/>
      <c r="H86" s="180"/>
      <c r="I86" s="143"/>
      <c r="J86" s="143"/>
      <c r="K86" s="143"/>
      <c r="L86" s="143"/>
      <c r="M86" s="180"/>
      <c r="N86" s="180"/>
      <c r="O86" s="180"/>
      <c r="P86" s="143"/>
      <c r="Q86" s="14"/>
      <c r="R86" s="14"/>
      <c r="S86" s="14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s="3" customFormat="1">
      <c r="A87" s="27"/>
      <c r="B87" s="27"/>
      <c r="C87" s="46"/>
      <c r="D87" s="99"/>
      <c r="E87" s="47"/>
      <c r="F87" s="47"/>
      <c r="G87" s="138"/>
      <c r="H87" s="181"/>
      <c r="I87" s="138"/>
      <c r="J87" s="138"/>
      <c r="K87" s="138"/>
      <c r="L87" s="138"/>
      <c r="M87" s="181"/>
      <c r="N87" s="181"/>
      <c r="O87" s="181"/>
      <c r="P87" s="138"/>
      <c r="Q87" s="14"/>
      <c r="R87" s="14"/>
      <c r="S87" s="14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s="3" customFormat="1">
      <c r="A88" s="27"/>
      <c r="B88" s="27"/>
      <c r="C88" s="46"/>
      <c r="D88" s="99"/>
      <c r="E88" s="47"/>
      <c r="F88" s="47"/>
      <c r="G88" s="138"/>
      <c r="H88" s="181"/>
      <c r="I88" s="138"/>
      <c r="J88" s="138"/>
      <c r="K88" s="138"/>
      <c r="L88" s="138"/>
      <c r="M88" s="181"/>
      <c r="N88" s="181"/>
      <c r="O88" s="181"/>
      <c r="P88" s="138"/>
      <c r="Q88" s="14"/>
      <c r="R88" s="14"/>
      <c r="S88" s="14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26"/>
      <c r="B89" s="26"/>
      <c r="C89" s="46"/>
      <c r="D89" s="100"/>
      <c r="E89" s="47"/>
      <c r="F89" s="47"/>
      <c r="G89" s="138"/>
      <c r="H89" s="181"/>
      <c r="I89" s="138"/>
      <c r="J89" s="138"/>
      <c r="K89" s="138"/>
      <c r="L89" s="138"/>
      <c r="M89" s="181"/>
      <c r="N89" s="181"/>
      <c r="O89" s="181"/>
      <c r="P89" s="138"/>
      <c r="Q89" s="14"/>
      <c r="R89" s="14"/>
      <c r="S89" s="14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1:55" s="26" customFormat="1">
      <c r="C90" s="46"/>
      <c r="D90" s="100"/>
      <c r="E90" s="47"/>
      <c r="F90" s="47"/>
      <c r="G90" s="138"/>
      <c r="H90" s="181"/>
      <c r="I90" s="138"/>
      <c r="J90" s="138"/>
      <c r="K90" s="138"/>
      <c r="L90" s="138"/>
      <c r="M90" s="181"/>
      <c r="N90" s="181"/>
      <c r="O90" s="181"/>
      <c r="P90" s="138"/>
      <c r="Q90" s="14"/>
      <c r="R90" s="14"/>
      <c r="S90" s="14"/>
    </row>
    <row r="91" spans="1:55" s="26" customFormat="1">
      <c r="C91" s="46"/>
      <c r="D91" s="100"/>
      <c r="E91" s="47"/>
      <c r="F91" s="47"/>
      <c r="G91" s="138"/>
      <c r="H91" s="181"/>
      <c r="I91" s="138"/>
      <c r="J91" s="138"/>
      <c r="K91" s="138"/>
      <c r="L91" s="138"/>
      <c r="M91" s="181"/>
      <c r="N91" s="181"/>
      <c r="O91" s="181"/>
      <c r="P91" s="138"/>
      <c r="Q91" s="14"/>
      <c r="R91" s="14"/>
      <c r="S91" s="14"/>
    </row>
    <row r="92" spans="1:55" s="26" customFormat="1">
      <c r="C92" s="46"/>
      <c r="D92" s="100"/>
      <c r="E92" s="51"/>
      <c r="F92" s="51"/>
      <c r="G92" s="138"/>
      <c r="H92" s="181"/>
      <c r="I92" s="30"/>
      <c r="J92" s="138"/>
      <c r="K92" s="138"/>
      <c r="L92" s="138"/>
      <c r="M92" s="181"/>
      <c r="N92" s="181"/>
      <c r="O92" s="181"/>
      <c r="P92" s="138"/>
      <c r="Q92" s="14"/>
      <c r="R92" s="14"/>
      <c r="S92" s="14"/>
    </row>
    <row r="93" spans="1:55" s="26" customFormat="1">
      <c r="C93" s="46"/>
      <c r="D93" s="100"/>
      <c r="E93" s="47"/>
      <c r="F93" s="47"/>
      <c r="G93" s="138"/>
      <c r="H93" s="181"/>
      <c r="I93" s="30"/>
      <c r="J93" s="138"/>
      <c r="K93" s="138"/>
      <c r="L93" s="138"/>
      <c r="M93" s="181"/>
      <c r="N93" s="181"/>
      <c r="O93" s="181"/>
      <c r="P93" s="138"/>
      <c r="Q93" s="14"/>
      <c r="R93" s="14"/>
      <c r="S93" s="14"/>
    </row>
    <row r="94" spans="1:55" s="26" customFormat="1">
      <c r="C94" s="46"/>
      <c r="D94" s="100"/>
      <c r="E94" s="47"/>
      <c r="F94" s="47"/>
      <c r="G94" s="138"/>
      <c r="H94" s="187"/>
      <c r="I94" s="30"/>
      <c r="J94" s="138"/>
      <c r="K94" s="138"/>
      <c r="L94" s="138"/>
      <c r="M94" s="181"/>
      <c r="N94" s="181"/>
      <c r="O94" s="181"/>
      <c r="P94" s="138"/>
      <c r="Q94" s="14"/>
      <c r="R94" s="14"/>
      <c r="S94" s="14"/>
    </row>
    <row r="95" spans="1:55" s="26" customFormat="1">
      <c r="C95" s="46"/>
      <c r="D95" s="100"/>
      <c r="E95" s="47"/>
      <c r="F95" s="47"/>
      <c r="G95" s="138"/>
      <c r="H95" s="181"/>
      <c r="I95" s="138"/>
      <c r="J95" s="138"/>
      <c r="K95" s="138"/>
      <c r="L95" s="138"/>
      <c r="M95" s="181"/>
      <c r="N95" s="181"/>
      <c r="O95" s="181"/>
      <c r="P95" s="138"/>
      <c r="Q95" s="14"/>
      <c r="R95" s="14"/>
      <c r="S95" s="14"/>
    </row>
    <row r="96" spans="1:55" s="26" customFormat="1">
      <c r="C96" s="46"/>
      <c r="D96" s="100"/>
      <c r="E96" s="47"/>
      <c r="F96" s="47"/>
      <c r="G96" s="138"/>
      <c r="H96" s="181"/>
      <c r="I96" s="138"/>
      <c r="J96" s="138"/>
      <c r="K96" s="138"/>
      <c r="L96" s="138"/>
      <c r="M96" s="181"/>
      <c r="N96" s="181"/>
      <c r="O96" s="181"/>
      <c r="P96" s="138"/>
      <c r="Q96" s="14"/>
      <c r="R96" s="14"/>
      <c r="S96" s="14"/>
    </row>
    <row r="97" spans="1:34" s="26" customFormat="1">
      <c r="C97" s="46"/>
      <c r="D97" s="100"/>
      <c r="E97" s="51"/>
      <c r="F97" s="51"/>
      <c r="G97" s="138"/>
      <c r="H97" s="187"/>
      <c r="I97" s="30"/>
      <c r="J97" s="138"/>
      <c r="K97" s="138"/>
      <c r="L97" s="138"/>
      <c r="M97" s="181"/>
      <c r="N97" s="181"/>
      <c r="O97" s="181"/>
      <c r="P97" s="138"/>
      <c r="Q97" s="14"/>
      <c r="R97" s="14"/>
      <c r="S97" s="14"/>
    </row>
    <row r="98" spans="1:34" s="26" customFormat="1">
      <c r="C98" s="46"/>
      <c r="D98" s="100"/>
      <c r="E98" s="47"/>
      <c r="F98" s="47"/>
      <c r="G98" s="138"/>
      <c r="H98" s="181"/>
      <c r="I98" s="138"/>
      <c r="J98" s="138"/>
      <c r="K98" s="138"/>
      <c r="L98" s="138"/>
      <c r="M98" s="181"/>
      <c r="N98" s="181"/>
      <c r="O98" s="181"/>
      <c r="P98" s="138"/>
      <c r="Q98" s="14"/>
      <c r="R98" s="14"/>
      <c r="S98" s="14"/>
    </row>
    <row r="99" spans="1:34" s="26" customFormat="1">
      <c r="C99" s="46"/>
      <c r="D99" s="100"/>
      <c r="E99" s="47"/>
      <c r="F99" s="47"/>
      <c r="G99" s="138"/>
      <c r="H99" s="181"/>
      <c r="I99" s="138"/>
      <c r="J99" s="138"/>
      <c r="K99" s="138"/>
      <c r="L99" s="138"/>
      <c r="M99" s="181"/>
      <c r="N99" s="181"/>
      <c r="O99" s="181"/>
      <c r="P99" s="138"/>
      <c r="Q99" s="14"/>
      <c r="R99" s="14"/>
      <c r="S99" s="14"/>
    </row>
    <row r="100" spans="1:34" s="26" customFormat="1">
      <c r="C100" s="46"/>
      <c r="D100" s="100"/>
      <c r="E100" s="51"/>
      <c r="F100" s="51"/>
      <c r="G100" s="138"/>
      <c r="H100" s="181"/>
      <c r="I100" s="138"/>
      <c r="J100" s="138"/>
      <c r="K100" s="138"/>
      <c r="L100" s="138"/>
      <c r="M100" s="181"/>
      <c r="N100" s="181"/>
      <c r="O100" s="181"/>
      <c r="P100" s="138"/>
      <c r="Q100" s="14"/>
      <c r="R100" s="14"/>
      <c r="S100" s="14"/>
    </row>
    <row r="101" spans="1:34" s="26" customFormat="1">
      <c r="C101" s="46"/>
      <c r="D101" s="100"/>
      <c r="E101" s="47"/>
      <c r="F101" s="47"/>
      <c r="G101" s="138"/>
      <c r="H101" s="181"/>
      <c r="I101" s="138"/>
      <c r="J101" s="138"/>
      <c r="K101" s="138"/>
      <c r="L101" s="138"/>
      <c r="M101" s="181"/>
      <c r="N101" s="181"/>
      <c r="O101" s="181"/>
      <c r="P101" s="138"/>
      <c r="Q101" s="14"/>
      <c r="R101" s="14"/>
      <c r="S101" s="14"/>
    </row>
    <row r="102" spans="1:34" s="26" customFormat="1">
      <c r="C102" s="46"/>
      <c r="D102" s="100"/>
      <c r="E102" s="47"/>
      <c r="F102" s="47"/>
      <c r="G102" s="138"/>
      <c r="H102" s="181"/>
      <c r="I102" s="138"/>
      <c r="J102" s="138"/>
      <c r="K102" s="138"/>
      <c r="L102" s="138"/>
      <c r="M102" s="181"/>
      <c r="N102" s="181"/>
      <c r="O102" s="181"/>
      <c r="P102" s="138"/>
      <c r="Q102" s="14"/>
      <c r="R102" s="14"/>
      <c r="S102" s="14"/>
    </row>
    <row r="103" spans="1:34" s="26" customFormat="1">
      <c r="C103" s="46"/>
      <c r="D103" s="100"/>
      <c r="E103" s="47"/>
      <c r="F103" s="47"/>
      <c r="G103" s="138"/>
      <c r="H103" s="181"/>
      <c r="I103" s="138"/>
      <c r="J103" s="138"/>
      <c r="K103" s="138"/>
      <c r="L103" s="138"/>
      <c r="M103" s="181"/>
      <c r="N103" s="181"/>
      <c r="O103" s="181"/>
      <c r="P103" s="138"/>
      <c r="Q103" s="14"/>
      <c r="R103" s="14"/>
      <c r="S103" s="14"/>
    </row>
    <row r="104" spans="1:34" s="26" customFormat="1">
      <c r="C104" s="46"/>
      <c r="D104" s="100"/>
      <c r="E104" s="47"/>
      <c r="F104" s="47"/>
      <c r="G104" s="138"/>
      <c r="H104" s="181"/>
      <c r="I104" s="30"/>
      <c r="J104" s="138"/>
      <c r="K104" s="138"/>
      <c r="L104" s="138"/>
      <c r="M104" s="181"/>
      <c r="N104" s="181"/>
      <c r="O104" s="181"/>
      <c r="P104" s="138"/>
      <c r="Q104" s="14"/>
      <c r="R104" s="14"/>
      <c r="S104" s="14"/>
    </row>
    <row r="105" spans="1:34" s="26" customFormat="1">
      <c r="C105" s="46"/>
      <c r="D105" s="100"/>
      <c r="E105" s="47"/>
      <c r="F105" s="47"/>
      <c r="G105" s="138"/>
      <c r="H105" s="181"/>
      <c r="I105" s="138"/>
      <c r="J105" s="138"/>
      <c r="K105" s="138"/>
      <c r="L105" s="138"/>
      <c r="M105" s="181"/>
      <c r="N105" s="181"/>
      <c r="O105" s="181"/>
      <c r="P105" s="138"/>
      <c r="Q105" s="14"/>
      <c r="R105" s="14"/>
      <c r="S105" s="14"/>
    </row>
    <row r="106" spans="1:34" s="26" customFormat="1">
      <c r="C106" s="46"/>
      <c r="D106" s="100"/>
      <c r="E106" s="47"/>
      <c r="F106" s="47"/>
      <c r="G106" s="138"/>
      <c r="H106" s="181"/>
      <c r="I106" s="138"/>
      <c r="J106" s="138"/>
      <c r="K106" s="138"/>
      <c r="L106" s="138"/>
      <c r="M106" s="181"/>
      <c r="N106" s="181"/>
      <c r="O106" s="181"/>
      <c r="P106" s="138"/>
      <c r="Q106" s="14"/>
      <c r="R106" s="14"/>
      <c r="S106" s="14"/>
    </row>
    <row r="107" spans="1:34" s="26" customFormat="1">
      <c r="C107" s="46"/>
      <c r="D107" s="100"/>
      <c r="E107" s="47"/>
      <c r="F107" s="47"/>
      <c r="G107" s="138"/>
      <c r="H107" s="181"/>
      <c r="I107" s="138"/>
      <c r="J107" s="138"/>
      <c r="K107" s="138"/>
      <c r="L107" s="138"/>
      <c r="M107" s="181"/>
      <c r="N107" s="181"/>
      <c r="O107" s="181"/>
      <c r="P107" s="138"/>
      <c r="Q107" s="14"/>
      <c r="R107" s="14"/>
      <c r="S107" s="14"/>
    </row>
    <row r="108" spans="1:34" s="26" customFormat="1">
      <c r="C108" s="46"/>
      <c r="D108" s="100"/>
      <c r="E108" s="47"/>
      <c r="F108" s="47"/>
      <c r="G108" s="138"/>
      <c r="H108" s="181"/>
      <c r="I108" s="138"/>
      <c r="J108" s="138"/>
      <c r="K108" s="138"/>
      <c r="L108" s="138"/>
      <c r="M108" s="181"/>
      <c r="N108" s="181"/>
      <c r="O108" s="181"/>
      <c r="P108" s="138"/>
      <c r="Q108" s="14"/>
      <c r="R108" s="14"/>
      <c r="S108" s="14"/>
    </row>
    <row r="109" spans="1:34">
      <c r="A109" s="26"/>
      <c r="B109" s="26"/>
      <c r="C109" s="46"/>
      <c r="D109" s="100"/>
      <c r="E109" s="47"/>
      <c r="F109" s="47"/>
      <c r="G109" s="138"/>
      <c r="H109" s="181"/>
      <c r="I109" s="138"/>
      <c r="J109" s="138"/>
      <c r="K109" s="138"/>
      <c r="L109" s="138"/>
      <c r="M109" s="181"/>
      <c r="N109" s="181"/>
      <c r="O109" s="181"/>
      <c r="P109" s="138"/>
      <c r="Q109" s="14"/>
      <c r="R109" s="14"/>
      <c r="S109" s="14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</row>
    <row r="110" spans="1:34">
      <c r="A110" s="26"/>
      <c r="B110" s="26"/>
      <c r="C110" s="46"/>
      <c r="D110" s="100"/>
      <c r="E110" s="47"/>
      <c r="F110" s="47"/>
      <c r="G110" s="138"/>
      <c r="H110" s="181"/>
      <c r="I110" s="138"/>
      <c r="J110" s="138"/>
      <c r="K110" s="138"/>
      <c r="L110" s="138"/>
      <c r="M110" s="181"/>
      <c r="N110" s="181"/>
      <c r="O110" s="181"/>
      <c r="P110" s="138"/>
      <c r="Q110" s="14"/>
      <c r="R110" s="14"/>
      <c r="S110" s="14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</row>
    <row r="111" spans="1:34">
      <c r="A111" s="26"/>
      <c r="B111" s="26"/>
      <c r="C111" s="46"/>
      <c r="D111" s="100"/>
      <c r="E111" s="47"/>
      <c r="F111" s="47"/>
      <c r="G111" s="138"/>
      <c r="H111" s="181"/>
      <c r="I111" s="138"/>
      <c r="J111" s="138"/>
      <c r="K111" s="138"/>
      <c r="L111" s="138"/>
      <c r="M111" s="181"/>
      <c r="N111" s="181"/>
      <c r="O111" s="181"/>
      <c r="P111" s="138"/>
      <c r="Q111" s="14"/>
      <c r="R111" s="14"/>
      <c r="S111" s="14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</row>
    <row r="112" spans="1:34">
      <c r="A112" s="26"/>
      <c r="B112" s="26"/>
      <c r="C112" s="46"/>
      <c r="D112" s="100"/>
      <c r="E112" s="47"/>
      <c r="F112" s="47"/>
      <c r="G112" s="138"/>
      <c r="H112" s="181"/>
      <c r="I112" s="138"/>
      <c r="J112" s="138"/>
      <c r="K112" s="138"/>
      <c r="L112" s="138"/>
      <c r="M112" s="181"/>
      <c r="N112" s="181"/>
      <c r="O112" s="181"/>
      <c r="P112" s="138"/>
      <c r="Q112" s="14"/>
      <c r="R112" s="14"/>
      <c r="S112" s="14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</row>
    <row r="113" spans="1:55">
      <c r="A113" s="26"/>
      <c r="B113" s="26"/>
      <c r="C113" s="46"/>
      <c r="D113" s="100"/>
      <c r="E113" s="47"/>
      <c r="F113" s="47"/>
      <c r="G113" s="138"/>
      <c r="H113" s="181"/>
      <c r="I113" s="138"/>
      <c r="J113" s="138"/>
      <c r="K113" s="138"/>
      <c r="L113" s="138"/>
      <c r="M113" s="181"/>
      <c r="N113" s="181"/>
      <c r="O113" s="181"/>
      <c r="P113" s="138"/>
      <c r="Q113" s="14"/>
      <c r="R113" s="14"/>
      <c r="S113" s="14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1:55">
      <c r="E114" s="52"/>
      <c r="F114" s="52"/>
      <c r="G114" s="146"/>
      <c r="I114" s="146"/>
      <c r="J114" s="146"/>
      <c r="P114" s="146"/>
      <c r="Q114" s="9"/>
      <c r="R114" s="9"/>
      <c r="S114" s="9"/>
    </row>
    <row r="115" spans="1:55">
      <c r="E115" s="52"/>
      <c r="F115" s="52"/>
      <c r="G115" s="146"/>
      <c r="I115" s="146"/>
      <c r="J115" s="146"/>
      <c r="P115" s="146"/>
      <c r="Q115" s="9"/>
      <c r="R115" s="9"/>
      <c r="S115" s="9"/>
    </row>
    <row r="116" spans="1:55">
      <c r="E116" s="52"/>
      <c r="F116" s="52"/>
      <c r="G116" s="146"/>
      <c r="I116" s="146"/>
      <c r="J116" s="146"/>
      <c r="P116" s="146"/>
      <c r="Q116" s="9"/>
      <c r="R116" s="9"/>
      <c r="S116" s="9"/>
    </row>
    <row r="117" spans="1:55">
      <c r="E117" s="52"/>
      <c r="F117" s="52"/>
      <c r="G117" s="146"/>
      <c r="I117" s="146"/>
      <c r="J117" s="146"/>
      <c r="P117" s="146"/>
      <c r="Q117" s="9"/>
      <c r="R117" s="9"/>
      <c r="S117" s="9"/>
    </row>
    <row r="118" spans="1:55">
      <c r="E118" s="52"/>
      <c r="F118" s="52"/>
      <c r="G118" s="146"/>
      <c r="I118" s="146"/>
      <c r="J118" s="146"/>
      <c r="P118" s="146"/>
      <c r="Q118" s="9"/>
      <c r="R118" s="9"/>
      <c r="S118" s="9"/>
    </row>
    <row r="119" spans="1:55">
      <c r="E119" s="52"/>
      <c r="F119" s="52"/>
      <c r="G119" s="146"/>
      <c r="I119" s="146"/>
      <c r="J119" s="146"/>
      <c r="P119" s="146"/>
      <c r="Q119" s="9"/>
      <c r="R119" s="9"/>
      <c r="S119" s="9"/>
    </row>
    <row r="120" spans="1:55">
      <c r="E120" s="9"/>
      <c r="F120" s="9"/>
      <c r="G120" s="146"/>
      <c r="I120" s="146"/>
      <c r="J120" s="146"/>
      <c r="P120" s="146"/>
      <c r="Q120" s="9"/>
      <c r="R120" s="9"/>
      <c r="S120" s="9"/>
    </row>
    <row r="121" spans="1:55" s="3" customFormat="1">
      <c r="C121" s="2"/>
      <c r="D121" s="95"/>
      <c r="E121" s="9"/>
      <c r="F121" s="9"/>
      <c r="G121" s="146"/>
      <c r="H121" s="174"/>
      <c r="I121" s="146"/>
      <c r="J121" s="146"/>
      <c r="K121" s="146"/>
      <c r="L121" s="146"/>
      <c r="M121" s="174"/>
      <c r="N121" s="174"/>
      <c r="O121" s="174"/>
      <c r="P121" s="146"/>
      <c r="Q121" s="9"/>
      <c r="R121" s="9"/>
      <c r="S121" s="9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</sheetData>
  <mergeCells count="6">
    <mergeCell ref="E1:Q1"/>
    <mergeCell ref="F2:P2"/>
    <mergeCell ref="A9:E9"/>
    <mergeCell ref="A4:A8"/>
    <mergeCell ref="B4:B7"/>
    <mergeCell ref="C4:C7"/>
  </mergeCells>
  <printOptions horizontalCentered="1" verticalCentered="1"/>
  <pageMargins left="1.1811023622047245" right="0.19685039370078741" top="0.19685039370078741" bottom="0.19685039370078741" header="0.15748031496062992" footer="0"/>
  <pageSetup paperSize="5" scale="4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5" sqref="B5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POAI OCT 31</vt:lpstr>
      <vt:lpstr>Hoja1</vt:lpstr>
      <vt:lpstr>transito</vt:lpstr>
      <vt:lpstr>Hoja2</vt:lpstr>
      <vt:lpstr>'POAI OCT 31'!Títulos_a_imprimir</vt:lpstr>
      <vt:lpstr>transito!Títulos_a_imprimir</vt:lpstr>
    </vt:vector>
  </TitlesOfParts>
  <Company>evaluativa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</dc:creator>
  <cp:lastModifiedBy>rubiurre</cp:lastModifiedBy>
  <cp:lastPrinted>2009-10-31T00:58:24Z</cp:lastPrinted>
  <dcterms:created xsi:type="dcterms:W3CDTF">2004-10-19T18:28:09Z</dcterms:created>
  <dcterms:modified xsi:type="dcterms:W3CDTF">2012-06-12T14:38:34Z</dcterms:modified>
</cp:coreProperties>
</file>