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1100" windowHeight="5130" tabRatio="697" activeTab="5"/>
  </bookViews>
  <sheets>
    <sheet name="Hoja1" sheetId="1" r:id="rId1"/>
    <sheet name="social" sheetId="2" r:id="rId2"/>
    <sheet name="economico" sheetId="3" r:id="rId3"/>
    <sheet name="FISICO - TERRITORIAL" sheetId="4" r:id="rId4"/>
    <sheet name="D. INSTTNAL" sheetId="5" r:id="rId5"/>
    <sheet name="Hoja2" sheetId="6" r:id="rId6"/>
  </sheets>
  <definedNames>
    <definedName name="_xlnm.Print_Area" localSheetId="5">'Hoja2'!$A$1:$R$54</definedName>
  </definedNames>
  <calcPr fullCalcOnLoad="1"/>
</workbook>
</file>

<file path=xl/sharedStrings.xml><?xml version="1.0" encoding="utf-8"?>
<sst xmlns="http://schemas.openxmlformats.org/spreadsheetml/2006/main" count="494" uniqueCount="142">
  <si>
    <t>AREAS DE</t>
  </si>
  <si>
    <t>TOTAL</t>
  </si>
  <si>
    <t>DESARROLLO</t>
  </si>
  <si>
    <t>S.G.P</t>
  </si>
  <si>
    <t>SOCIAL</t>
  </si>
  <si>
    <t>ECONOMICO</t>
  </si>
  <si>
    <t>FISICO-TERRITORIAL</t>
  </si>
  <si>
    <t>INSTITUCIONAL</t>
  </si>
  <si>
    <t>AREA SOCIAL</t>
  </si>
  <si>
    <t>SECTORES</t>
  </si>
  <si>
    <t xml:space="preserve">Educación </t>
  </si>
  <si>
    <t>Salud</t>
  </si>
  <si>
    <t>Cultura</t>
  </si>
  <si>
    <t>Deporte y Recreación</t>
  </si>
  <si>
    <t>Seguridad Ciudadana</t>
  </si>
  <si>
    <t>Desarrollo Comunitario</t>
  </si>
  <si>
    <t>Micro y Fami empresas</t>
  </si>
  <si>
    <t>Agropecuario</t>
  </si>
  <si>
    <t>Comercialización</t>
  </si>
  <si>
    <t>Turismo</t>
  </si>
  <si>
    <t>Servicios Públicos</t>
  </si>
  <si>
    <t>Medio Ambiente y Recurso Hidrico</t>
  </si>
  <si>
    <t>Vias y Obras Públicas</t>
  </si>
  <si>
    <t>Vivienda</t>
  </si>
  <si>
    <t>Sistema Integal de Información</t>
  </si>
  <si>
    <t>Optimización de las Empresas Descentralizadas</t>
  </si>
  <si>
    <t>Modernización Administrativa y Financiera</t>
  </si>
  <si>
    <t>ÁREA SOCIAL</t>
  </si>
  <si>
    <t>Sector estratégico:</t>
  </si>
  <si>
    <t>PROGRAMAS</t>
  </si>
  <si>
    <t xml:space="preserve">SECTOR:  </t>
  </si>
  <si>
    <t>EDUCACION</t>
  </si>
  <si>
    <t>SALUD</t>
  </si>
  <si>
    <t>CULTURA</t>
  </si>
  <si>
    <t>DEPORTE Y RECREACION</t>
  </si>
  <si>
    <t>SEGURIDAD CIUDADANA</t>
  </si>
  <si>
    <t>DESARROLLO COMUNITARIO</t>
  </si>
  <si>
    <t>Otras Fuentes</t>
  </si>
  <si>
    <t>Recursos Propios</t>
  </si>
  <si>
    <t>ÁREA ECONOMICA</t>
  </si>
  <si>
    <t>MICRO Y FAMI EMPRESAS</t>
  </si>
  <si>
    <t>AGROPECUARIO</t>
  </si>
  <si>
    <t>COMERCIALIZACION</t>
  </si>
  <si>
    <t>TURISMO</t>
  </si>
  <si>
    <t>ÁREA FISICO-TERRITORIAL</t>
  </si>
  <si>
    <t>SERVICIOS PUBLICOS</t>
  </si>
  <si>
    <t>Sector estrategico:</t>
  </si>
  <si>
    <t>MEDIO AMBIENTE Y RECURSO HIDRICO</t>
  </si>
  <si>
    <t>Vias y Obras Públicas.</t>
  </si>
  <si>
    <t>Sistema Integral de Información</t>
  </si>
  <si>
    <t>Optimización de las Empresas Descentralizadas.</t>
  </si>
  <si>
    <t>MODERNIZACIÓN ADMINISTRATIVA Y FINANCIERA</t>
  </si>
  <si>
    <t>Total</t>
  </si>
  <si>
    <t>,</t>
  </si>
  <si>
    <t>ÁREA DESARROLLO INSTITUCIONAL</t>
  </si>
  <si>
    <t>Gestión</t>
  </si>
  <si>
    <t>Aportes patronales sin situación de fondos.</t>
  </si>
  <si>
    <t>3.2 FUENTES DE FINANCIACION POR AREAS DEL DESARROLLO</t>
  </si>
  <si>
    <t xml:space="preserve"> 3.3 FUENTES DE FINANCIACIÓN: AREA SOCIAL</t>
  </si>
  <si>
    <t>3.5 FUENTES DE FINANCIACION: AREA FISICO TERRITORIAL</t>
  </si>
  <si>
    <t>(EN MILES DE PESOS)</t>
  </si>
  <si>
    <t>3.6 FUENTES DE FINANCIACION : AREA DESARROLLO INSTITUCIONAL</t>
  </si>
  <si>
    <t>SGP</t>
  </si>
  <si>
    <t>RP</t>
  </si>
  <si>
    <t>1-Mejoramiento de la calidad de la educación</t>
  </si>
  <si>
    <t>2-Ampliación de la Cobertura educativa</t>
  </si>
  <si>
    <t>3-Infraestructura Educativa</t>
  </si>
  <si>
    <t>4-Dotación de Recursos Educativos</t>
  </si>
  <si>
    <t>5-Educación Superior</t>
  </si>
  <si>
    <t>6-Ampliación y continuidad de la Cobertura en Salud</t>
  </si>
  <si>
    <t>7-Estilos de vida saludables</t>
  </si>
  <si>
    <t>8-Infraestructura para la salud</t>
  </si>
  <si>
    <t>9-Educación para la Salud</t>
  </si>
  <si>
    <t>10-Participación Comunitaria</t>
  </si>
  <si>
    <t>11-Formación en artes plasticas</t>
  </si>
  <si>
    <t>12-Infraestructura</t>
  </si>
  <si>
    <t>13-Eventos y encuentros Culturales(apoyo a programas culturales)</t>
  </si>
  <si>
    <t>14-Participación Ciudadana</t>
  </si>
  <si>
    <t>15-Escuelas de Formación Deportiva</t>
  </si>
  <si>
    <t>16- Construcción y mantenimiento de escenarios deportivos</t>
  </si>
  <si>
    <t>17-Promoción de la recreación</t>
  </si>
  <si>
    <t>18-Promoción del deporte</t>
  </si>
  <si>
    <t>19-Participación Comunitaria</t>
  </si>
  <si>
    <t>20- Escuela de Seguridad Ciudadana</t>
  </si>
  <si>
    <t>21- Seguridad Local</t>
  </si>
  <si>
    <t>22 - Participación Ciudadana</t>
  </si>
  <si>
    <t>23- Espacios de participación comunitaria</t>
  </si>
  <si>
    <t>24- Derechos humanos</t>
  </si>
  <si>
    <t>25- Conformación de Microempresas</t>
  </si>
  <si>
    <t xml:space="preserve">26-Apoyo a las empresas en mejoramiento y direccionamiento estratégico. </t>
  </si>
  <si>
    <t>27-Generación de Empleo</t>
  </si>
  <si>
    <t xml:space="preserve">28-Asistencia Técnica </t>
  </si>
  <si>
    <t>29-Seguridad Alimentaria y Nutricional</t>
  </si>
  <si>
    <t>30-Bioproducción</t>
  </si>
  <si>
    <t>31-Reforma Agraria</t>
  </si>
  <si>
    <t>32-Información Estrategia</t>
  </si>
  <si>
    <t>33-Asistencia y acompañamiento a productores</t>
  </si>
  <si>
    <t>34-Estrategias de comercialización</t>
  </si>
  <si>
    <t>35-Infraestructura y Equipamento para el Turismo</t>
  </si>
  <si>
    <t>36-Impulso al Turismo</t>
  </si>
  <si>
    <t>37-Apoyo a acueductos comunitarios y rurales</t>
  </si>
  <si>
    <t>38-Electrificación Rural</t>
  </si>
  <si>
    <t>39-Mejoramiento del servicio de Aseo</t>
  </si>
  <si>
    <t>40-Saneamiento Basico en la Zona Rural</t>
  </si>
  <si>
    <t>41-Gestión en la prestación de los Servicios</t>
  </si>
  <si>
    <t>42-Mejoramiento y adecuación de la Infraestructura Urbana y rural</t>
  </si>
  <si>
    <t>43-Participación Comunitaria en los servicios publicos</t>
  </si>
  <si>
    <t>44-Protección del medio ambiente</t>
  </si>
  <si>
    <t xml:space="preserve">45-Prevención y Atenciòn de Desastres </t>
  </si>
  <si>
    <t>46-Educación Ambiental.</t>
  </si>
  <si>
    <t xml:space="preserve">47-Participación Comunitaria  </t>
  </si>
  <si>
    <t>48-Construcción y Mantenimiento de vias y puentes.</t>
  </si>
  <si>
    <t>49-Servicio de la deuda</t>
  </si>
  <si>
    <t>50-Estudios de preinversión para proyectos de infraestructura.</t>
  </si>
  <si>
    <t>51-Acción comunitaria para el desarrollo vial</t>
  </si>
  <si>
    <t>52-Equipamento municipal</t>
  </si>
  <si>
    <t>53-Vivienda integral</t>
  </si>
  <si>
    <t>54-Gestiòn Comunitaria</t>
  </si>
  <si>
    <t>55-Sistema Integral de Información</t>
  </si>
  <si>
    <t>56-Calidad en la prestaciòn de los servicios</t>
  </si>
  <si>
    <t>57-Gestión Administrativa</t>
  </si>
  <si>
    <t>58-Gestión Financiera</t>
  </si>
  <si>
    <t>59-Servicio de la deuda</t>
  </si>
  <si>
    <t>60Gestión Administrativa</t>
  </si>
  <si>
    <t>3.4   FUENTES DE FINANCIACIÓN: AREA ECONOMICA</t>
  </si>
  <si>
    <t>3.3.4 FUENTES DE FINANCIACION POR PROGRAMAS</t>
  </si>
  <si>
    <t>3.3.1 FUENTES DE FINANCIACION POR PROGRAMAS</t>
  </si>
  <si>
    <t>3.3.2 FUENTES DE FINANCIACION POR PROGRAMAS</t>
  </si>
  <si>
    <t>3.3.3 FUENTES DE FINANCIACION POR PROGRAMAS</t>
  </si>
  <si>
    <t>3.3.5 FUENTES DE FINANCIACION POR PROGRAMAS</t>
  </si>
  <si>
    <t>3.3.6 FUENTES DE FINANCIACION POR PROGRAMAS</t>
  </si>
  <si>
    <t>3.4.1 FUENTES DE FINANCIACION POR PROGRAMAS</t>
  </si>
  <si>
    <t>3.4.2 FUENTES DE FINANCIACION POR PROGRAMAS</t>
  </si>
  <si>
    <t>3.4.3 FUENTES DE FINANCIACION POR PROGRAMAS</t>
  </si>
  <si>
    <t>3.4.4 FUENTES DE FINANCIACION POR PROGRAMAS</t>
  </si>
  <si>
    <t>3.5.1 FUENTES DE FINANCIACION POR PROGRAMAS</t>
  </si>
  <si>
    <t>3.5.2FUENTES DE FINANCIACION POR PROGRAMAS</t>
  </si>
  <si>
    <t>3.5.3FUENTES DE FINANCIACION POR PROGRAMAS</t>
  </si>
  <si>
    <t>3.5.4FUENTES DE FINANCIACION POR PROGRAMAS</t>
  </si>
  <si>
    <t>3.6.1 FUENTES DE FINANCIACION POR PROGRAMAS</t>
  </si>
  <si>
    <t>3.6.2 FUENTES DE FINANCIACION POR PROGRAMAS</t>
  </si>
  <si>
    <t>3.6.3 FUENTES DE FINANCIACION POR PROGRAMAS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</si>
</sst>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_ * #,##0.0_ ;_ * \-#,##0.0_ ;_ * &quot;-&quot;??_ ;_ @_ "/>
    <numFmt numFmtId="171" formatCode="_ * #,##0_ ;_ * \-#,##0_ ;_ * &quot;-&quot;??_ ;_ @_ "/>
    <numFmt numFmtId="172" formatCode="#,##0_ ;\-#,##0\ "/>
    <numFmt numFmtId="173" formatCode="0.0"/>
    <numFmt numFmtId="174" formatCode="_ * #,##0.000_ ;_ * \-#,##0.000_ ;_ * &quot;-&quot;??_ ;_ @_ "/>
    <numFmt numFmtId="175" formatCode="_ * #,##0.0000_ ;_ * \-#,##0.0000_ ;_ * &quot;-&quot;??_ ;_ @_ "/>
    <numFmt numFmtId="176" formatCode="_ * #,##0.00000_ ;_ * \-#,##0.00000_ ;_ * &quot;-&quot;??_ ;_ @_ "/>
    <numFmt numFmtId="177" formatCode="0.000"/>
    <numFmt numFmtId="178" formatCode="0.0000"/>
    <numFmt numFmtId="179" formatCode="0.00000"/>
    <numFmt numFmtId="180" formatCode="#,##0.0"/>
  </numFmts>
  <fonts count="21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color indexed="8"/>
      <name val="Arial"/>
      <family val="2"/>
    </font>
    <font>
      <b/>
      <sz val="14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8"/>
      <color indexed="18"/>
      <name val="Arial"/>
      <family val="2"/>
    </font>
    <font>
      <b/>
      <i/>
      <sz val="8"/>
      <color indexed="18"/>
      <name val="Arial"/>
      <family val="2"/>
    </font>
    <font>
      <b/>
      <i/>
      <sz val="14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b/>
      <i/>
      <sz val="10"/>
      <name val="Arial"/>
      <family val="2"/>
    </font>
    <font>
      <b/>
      <sz val="20.75"/>
      <name val="Arial"/>
      <family val="2"/>
    </font>
    <font>
      <b/>
      <sz val="25"/>
      <name val="Arial"/>
      <family val="0"/>
    </font>
    <font>
      <b/>
      <sz val="20.5"/>
      <color indexed="10"/>
      <name val="Arial"/>
      <family val="2"/>
    </font>
    <font>
      <sz val="20.75"/>
      <name val="Arial"/>
      <family val="0"/>
    </font>
    <font>
      <b/>
      <sz val="20.5"/>
      <name val="Arial"/>
      <family val="2"/>
    </font>
    <font>
      <b/>
      <sz val="16.25"/>
      <name val="Arial"/>
      <family val="2"/>
    </font>
    <font>
      <sz val="20.5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 shrinkToFit="1"/>
    </xf>
    <xf numFmtId="0" fontId="2" fillId="0" borderId="0" xfId="0" applyFont="1" applyBorder="1" applyAlignment="1">
      <alignment/>
    </xf>
    <xf numFmtId="170" fontId="2" fillId="0" borderId="0" xfId="15" applyNumberFormat="1" applyFont="1" applyBorder="1" applyAlignment="1">
      <alignment/>
    </xf>
    <xf numFmtId="171" fontId="2" fillId="0" borderId="0" xfId="15" applyNumberFormat="1" applyFont="1" applyBorder="1" applyAlignment="1">
      <alignment/>
    </xf>
    <xf numFmtId="171" fontId="2" fillId="0" borderId="0" xfId="15" applyNumberFormat="1" applyFont="1" applyBorder="1" applyAlignment="1">
      <alignment horizontal="center"/>
    </xf>
    <xf numFmtId="171" fontId="2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171" fontId="2" fillId="0" borderId="0" xfId="15" applyNumberFormat="1" applyFont="1" applyBorder="1" applyAlignment="1">
      <alignment/>
    </xf>
    <xf numFmtId="0" fontId="1" fillId="0" borderId="2" xfId="0" applyFont="1" applyBorder="1" applyAlignment="1">
      <alignment horizontal="justify"/>
    </xf>
    <xf numFmtId="170" fontId="1" fillId="0" borderId="0" xfId="15" applyNumberFormat="1" applyFont="1" applyFill="1" applyBorder="1" applyAlignment="1">
      <alignment/>
    </xf>
    <xf numFmtId="171" fontId="1" fillId="0" borderId="0" xfId="0" applyNumberFormat="1" applyFont="1" applyAlignment="1">
      <alignment/>
    </xf>
    <xf numFmtId="0" fontId="1" fillId="0" borderId="2" xfId="0" applyFont="1" applyBorder="1" applyAlignment="1">
      <alignment horizontal="justify" shrinkToFit="1"/>
    </xf>
    <xf numFmtId="3" fontId="1" fillId="0" borderId="0" xfId="0" applyNumberFormat="1" applyFont="1" applyAlignment="1">
      <alignment wrapText="1"/>
    </xf>
    <xf numFmtId="3" fontId="1" fillId="0" borderId="3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justify" vertical="center"/>
    </xf>
    <xf numFmtId="3" fontId="1" fillId="0" borderId="2" xfId="0" applyNumberFormat="1" applyFont="1" applyBorder="1" applyAlignment="1">
      <alignment horizontal="justify" vertical="center" shrinkToFit="1"/>
    </xf>
    <xf numFmtId="3" fontId="1" fillId="0" borderId="2" xfId="0" applyNumberFormat="1" applyFont="1" applyBorder="1" applyAlignment="1">
      <alignment horizontal="justify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justify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justify" vertical="center" wrapText="1"/>
    </xf>
    <xf numFmtId="3" fontId="1" fillId="0" borderId="0" xfId="0" applyNumberFormat="1" applyFont="1" applyBorder="1" applyAlignment="1">
      <alignment horizontal="justify" vertical="center" wrapText="1"/>
    </xf>
    <xf numFmtId="3" fontId="1" fillId="0" borderId="4" xfId="0" applyNumberFormat="1" applyFont="1" applyBorder="1" applyAlignment="1">
      <alignment horizontal="justify" vertical="center" wrapText="1"/>
    </xf>
    <xf numFmtId="3" fontId="1" fillId="0" borderId="0" xfId="0" applyNumberFormat="1" applyFont="1" applyBorder="1" applyAlignment="1">
      <alignment wrapText="1"/>
    </xf>
    <xf numFmtId="3" fontId="1" fillId="0" borderId="2" xfId="0" applyNumberFormat="1" applyFont="1" applyBorder="1" applyAlignment="1">
      <alignment horizontal="justify"/>
    </xf>
    <xf numFmtId="3" fontId="1" fillId="0" borderId="2" xfId="0" applyNumberFormat="1" applyFont="1" applyBorder="1" applyAlignment="1">
      <alignment horizontal="justify" shrinkToFit="1"/>
    </xf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2" xfId="17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2" fillId="0" borderId="0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3" fontId="1" fillId="0" borderId="2" xfId="15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justify" vertical="center"/>
    </xf>
    <xf numFmtId="3" fontId="1" fillId="0" borderId="2" xfId="0" applyNumberFormat="1" applyFont="1" applyBorder="1" applyAlignment="1">
      <alignment horizontal="justify" vertical="center" shrinkToFi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justify" vertical="center"/>
    </xf>
    <xf numFmtId="3" fontId="3" fillId="0" borderId="2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wrapText="1"/>
    </xf>
    <xf numFmtId="3" fontId="5" fillId="0" borderId="7" xfId="0" applyNumberFormat="1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1" fillId="0" borderId="8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justify" vertical="center" wrapText="1"/>
    </xf>
    <xf numFmtId="3" fontId="8" fillId="0" borderId="4" xfId="0" applyNumberFormat="1" applyFont="1" applyFill="1" applyBorder="1" applyAlignment="1">
      <alignment horizontal="justify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wrapText="1"/>
    </xf>
    <xf numFmtId="3" fontId="2" fillId="0" borderId="2" xfId="0" applyNumberFormat="1" applyFont="1" applyBorder="1" applyAlignment="1">
      <alignment horizontal="justify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justify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2" xfId="17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left" wrapText="1"/>
    </xf>
    <xf numFmtId="3" fontId="4" fillId="0" borderId="6" xfId="0" applyNumberFormat="1" applyFont="1" applyBorder="1" applyAlignment="1">
      <alignment horizontal="center" wrapText="1"/>
    </xf>
    <xf numFmtId="3" fontId="1" fillId="0" borderId="6" xfId="0" applyNumberFormat="1" applyFont="1" applyBorder="1" applyAlignment="1">
      <alignment/>
    </xf>
    <xf numFmtId="3" fontId="2" fillId="0" borderId="2" xfId="0" applyNumberFormat="1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2" xfId="0" applyFont="1" applyBorder="1" applyAlignment="1">
      <alignment horizontal="justify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2" xfId="15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15" applyNumberFormat="1" applyFont="1" applyBorder="1" applyAlignment="1">
      <alignment horizontal="center" vertical="center"/>
    </xf>
    <xf numFmtId="0" fontId="10" fillId="0" borderId="7" xfId="0" applyFont="1" applyBorder="1" applyAlignment="1">
      <alignment wrapText="1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 shrinkToFit="1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7" xfId="0" applyFont="1" applyBorder="1" applyAlignment="1">
      <alignment wrapText="1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 wrapText="1"/>
    </xf>
    <xf numFmtId="3" fontId="2" fillId="0" borderId="2" xfId="0" applyNumberFormat="1" applyFont="1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3" fontId="1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2" xfId="0" applyFont="1" applyFill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71" fontId="1" fillId="0" borderId="2" xfId="15" applyNumberFormat="1" applyFont="1" applyBorder="1" applyAlignment="1">
      <alignment horizontal="center" vertical="center"/>
    </xf>
    <xf numFmtId="171" fontId="1" fillId="0" borderId="2" xfId="0" applyNumberFormat="1" applyFont="1" applyBorder="1" applyAlignment="1">
      <alignment vertical="center"/>
    </xf>
    <xf numFmtId="171" fontId="1" fillId="0" borderId="2" xfId="15" applyNumberFormat="1" applyFont="1" applyBorder="1" applyAlignment="1">
      <alignment vertical="center"/>
    </xf>
    <xf numFmtId="170" fontId="1" fillId="0" borderId="2" xfId="15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71" fontId="1" fillId="0" borderId="2" xfId="15" applyNumberFormat="1" applyFont="1" applyBorder="1" applyAlignment="1">
      <alignment vertical="center"/>
    </xf>
    <xf numFmtId="171" fontId="1" fillId="0" borderId="2" xfId="0" applyNumberFormat="1" applyFont="1" applyBorder="1" applyAlignment="1">
      <alignment vertical="center"/>
    </xf>
    <xf numFmtId="170" fontId="1" fillId="0" borderId="2" xfId="15" applyNumberFormat="1" applyFont="1" applyBorder="1" applyAlignment="1">
      <alignment horizontal="center" vertical="center"/>
    </xf>
    <xf numFmtId="171" fontId="1" fillId="0" borderId="7" xfId="15" applyNumberFormat="1" applyFont="1" applyBorder="1" applyAlignment="1">
      <alignment horizontal="right" vertical="center"/>
    </xf>
    <xf numFmtId="171" fontId="1" fillId="0" borderId="2" xfId="15" applyNumberFormat="1" applyFont="1" applyBorder="1" applyAlignment="1">
      <alignment horizontal="right" vertical="center"/>
    </xf>
    <xf numFmtId="171" fontId="1" fillId="0" borderId="2" xfId="0" applyNumberFormat="1" applyFont="1" applyBorder="1" applyAlignment="1">
      <alignment horizontal="right" vertical="center"/>
    </xf>
    <xf numFmtId="171" fontId="1" fillId="0" borderId="3" xfId="15" applyNumberFormat="1" applyFont="1" applyBorder="1" applyAlignment="1">
      <alignment horizontal="right" vertical="center"/>
    </xf>
    <xf numFmtId="170" fontId="1" fillId="0" borderId="3" xfId="15" applyNumberFormat="1" applyFont="1" applyBorder="1" applyAlignment="1">
      <alignment horizontal="right" vertical="center"/>
    </xf>
    <xf numFmtId="170" fontId="1" fillId="0" borderId="2" xfId="15" applyNumberFormat="1" applyFont="1" applyBorder="1" applyAlignment="1">
      <alignment horizontal="right" vertical="center"/>
    </xf>
    <xf numFmtId="171" fontId="1" fillId="0" borderId="2" xfId="15" applyNumberFormat="1" applyFont="1" applyBorder="1" applyAlignment="1">
      <alignment horizontal="right" vertical="center"/>
    </xf>
    <xf numFmtId="171" fontId="1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71" fontId="1" fillId="0" borderId="0" xfId="0" applyNumberFormat="1" applyFont="1" applyAlignment="1">
      <alignment vertical="center"/>
    </xf>
    <xf numFmtId="17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0" fillId="0" borderId="0" xfId="0" applyNumberFormat="1" applyAlignment="1">
      <alignment/>
    </xf>
    <xf numFmtId="9" fontId="0" fillId="0" borderId="0" xfId="19" applyAlignment="1">
      <alignment horizontal="center"/>
    </xf>
    <xf numFmtId="1" fontId="0" fillId="0" borderId="0" xfId="0" applyNumberFormat="1" applyAlignment="1">
      <alignment horizontal="center"/>
    </xf>
    <xf numFmtId="3" fontId="1" fillId="0" borderId="13" xfId="0" applyNumberFormat="1" applyFont="1" applyBorder="1" applyAlignment="1">
      <alignment horizontal="center" vertical="center" wrapText="1"/>
    </xf>
    <xf numFmtId="43" fontId="1" fillId="0" borderId="3" xfId="15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justify" vertical="center" wrapText="1"/>
    </xf>
    <xf numFmtId="3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wrapText="1"/>
    </xf>
    <xf numFmtId="3" fontId="6" fillId="0" borderId="7" xfId="0" applyNumberFormat="1" applyFont="1" applyBorder="1" applyAlignment="1">
      <alignment horizontal="left" wrapText="1"/>
    </xf>
    <xf numFmtId="3" fontId="6" fillId="0" borderId="0" xfId="0" applyNumberFormat="1" applyFont="1" applyBorder="1" applyAlignment="1">
      <alignment horizontal="left" wrapText="1"/>
    </xf>
    <xf numFmtId="3" fontId="5" fillId="0" borderId="0" xfId="0" applyNumberFormat="1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latin typeface="Arial"/>
                <a:ea typeface="Arial"/>
                <a:cs typeface="Arial"/>
              </a:rPr>
              <a:t>FUENTES DE FINANCIACION PLAN DE DESARROLLO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63"/>
          <c:w val="0.96775"/>
          <c:h val="0.749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DnDiag">
              <a:fgClr>
                <a:srgbClr val="CCFFFF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75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75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75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207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Hoja2!$U$6:$W$6</c:f>
              <c:strCache/>
            </c:strRef>
          </c:cat>
          <c:val>
            <c:numRef>
              <c:f>Hoja2!$U$7:$W$7</c:f>
              <c:numCache/>
            </c:numRef>
          </c:val>
          <c:shape val="cylinder"/>
        </c:ser>
        <c:shape val="cylinder"/>
        <c:axId val="38300013"/>
        <c:axId val="9155798"/>
      </c:bar3DChart>
      <c:catAx>
        <c:axId val="38300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rial"/>
                    <a:ea typeface="Arial"/>
                    <a:cs typeface="Arial"/>
                  </a:rPr>
                  <a:t>FUENTES DE FINANCIACION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075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9155798"/>
        <c:crosses val="autoZero"/>
        <c:auto val="1"/>
        <c:lblOffset val="100"/>
        <c:noMultiLvlLbl val="0"/>
      </c:catAx>
      <c:valAx>
        <c:axId val="91557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rial"/>
                    <a:ea typeface="Arial"/>
                    <a:cs typeface="Arial"/>
                  </a:rPr>
                  <a:t>MILES DE PESOS</a:t>
                </a:r>
              </a:p>
            </c:rich>
          </c:tx>
          <c:layout>
            <c:manualLayout>
              <c:xMode val="factor"/>
              <c:yMode val="factor"/>
              <c:x val="0.008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75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38300013"/>
        <c:crossesAt val="1"/>
        <c:crossBetween val="between"/>
        <c:dispUnits/>
        <c:majorUnit val="400000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FUENTE DE FINANCIACION PLAN DE DESARROLLO</a:t>
            </a:r>
          </a:p>
        </c:rich>
      </c:tx>
      <c:layout>
        <c:manualLayout>
          <c:xMode val="factor"/>
          <c:yMode val="factor"/>
          <c:x val="-0.0215"/>
          <c:y val="0.020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025"/>
          <c:w val="0.987"/>
          <c:h val="0.86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Hoja2!$U$6:$W$6</c:f>
              <c:strCache/>
            </c:strRef>
          </c:cat>
          <c:val>
            <c:numRef>
              <c:f>Hoja2!$U$8:$W$8</c:f>
              <c:numCache/>
            </c:numRef>
          </c:val>
          <c:shape val="cylinder"/>
        </c:ser>
        <c:shape val="cylinder"/>
        <c:axId val="15293319"/>
        <c:axId val="3422144"/>
      </c:bar3DChart>
      <c:catAx>
        <c:axId val="15293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FUENTES DE FINANCIACION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0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3422144"/>
        <c:crosses val="autoZero"/>
        <c:auto val="1"/>
        <c:lblOffset val="100"/>
        <c:noMultiLvlLbl val="0"/>
      </c:catAx>
      <c:valAx>
        <c:axId val="34221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% POR FUENTE</a:t>
                </a:r>
              </a:p>
            </c:rich>
          </c:tx>
          <c:layout>
            <c:manualLayout>
              <c:xMode val="factor"/>
              <c:yMode val="factor"/>
              <c:x val="0.009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93319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11</xdr:row>
      <xdr:rowOff>209550</xdr:rowOff>
    </xdr:from>
    <xdr:to>
      <xdr:col>13</xdr:col>
      <xdr:colOff>333375</xdr:colOff>
      <xdr:row>12</xdr:row>
      <xdr:rowOff>104775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8220075" y="65246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73</a:t>
          </a:r>
        </a:p>
      </xdr:txBody>
    </xdr:sp>
    <xdr:clientData/>
  </xdr:twoCellAnchor>
  <xdr:twoCellAnchor>
    <xdr:from>
      <xdr:col>13</xdr:col>
      <xdr:colOff>85725</xdr:colOff>
      <xdr:row>31</xdr:row>
      <xdr:rowOff>28575</xdr:rowOff>
    </xdr:from>
    <xdr:to>
      <xdr:col>13</xdr:col>
      <xdr:colOff>342900</xdr:colOff>
      <xdr:row>32</xdr:row>
      <xdr:rowOff>95250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8229600" y="133731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73</a:t>
          </a:r>
        </a:p>
      </xdr:txBody>
    </xdr:sp>
    <xdr:clientData/>
  </xdr:twoCellAnchor>
  <xdr:twoCellAnchor>
    <xdr:from>
      <xdr:col>13</xdr:col>
      <xdr:colOff>200025</xdr:colOff>
      <xdr:row>50</xdr:row>
      <xdr:rowOff>28575</xdr:rowOff>
    </xdr:from>
    <xdr:to>
      <xdr:col>13</xdr:col>
      <xdr:colOff>457200</xdr:colOff>
      <xdr:row>51</xdr:row>
      <xdr:rowOff>85725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8343900" y="207359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79</a:t>
          </a:r>
        </a:p>
      </xdr:txBody>
    </xdr:sp>
    <xdr:clientData/>
  </xdr:twoCellAnchor>
  <xdr:twoCellAnchor>
    <xdr:from>
      <xdr:col>13</xdr:col>
      <xdr:colOff>152400</xdr:colOff>
      <xdr:row>66</xdr:row>
      <xdr:rowOff>66675</xdr:rowOff>
    </xdr:from>
    <xdr:to>
      <xdr:col>13</xdr:col>
      <xdr:colOff>409575</xdr:colOff>
      <xdr:row>67</xdr:row>
      <xdr:rowOff>123825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8296275" y="278320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83</a:t>
          </a:r>
        </a:p>
      </xdr:txBody>
    </xdr:sp>
    <xdr:clientData/>
  </xdr:twoCellAnchor>
  <xdr:twoCellAnchor>
    <xdr:from>
      <xdr:col>13</xdr:col>
      <xdr:colOff>28575</xdr:colOff>
      <xdr:row>90</xdr:row>
      <xdr:rowOff>95250</xdr:rowOff>
    </xdr:from>
    <xdr:to>
      <xdr:col>13</xdr:col>
      <xdr:colOff>285750</xdr:colOff>
      <xdr:row>92</xdr:row>
      <xdr:rowOff>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8172450" y="3497580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457200</xdr:colOff>
      <xdr:row>12</xdr:row>
      <xdr:rowOff>171450</xdr:rowOff>
    </xdr:from>
    <xdr:to>
      <xdr:col>13</xdr:col>
      <xdr:colOff>714375</xdr:colOff>
      <xdr:row>12</xdr:row>
      <xdr:rowOff>371475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8696325" y="54102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74</a:t>
          </a:r>
        </a:p>
      </xdr:txBody>
    </xdr:sp>
    <xdr:clientData/>
  </xdr:twoCellAnchor>
  <xdr:twoCellAnchor>
    <xdr:from>
      <xdr:col>13</xdr:col>
      <xdr:colOff>123825</xdr:colOff>
      <xdr:row>27</xdr:row>
      <xdr:rowOff>142875</xdr:rowOff>
    </xdr:from>
    <xdr:to>
      <xdr:col>13</xdr:col>
      <xdr:colOff>381000</xdr:colOff>
      <xdr:row>27</xdr:row>
      <xdr:rowOff>342900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8362950" y="117538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75</a:t>
          </a:r>
        </a:p>
      </xdr:txBody>
    </xdr:sp>
    <xdr:clientData/>
  </xdr:twoCellAnchor>
  <xdr:twoCellAnchor>
    <xdr:from>
      <xdr:col>13</xdr:col>
      <xdr:colOff>457200</xdr:colOff>
      <xdr:row>38</xdr:row>
      <xdr:rowOff>171450</xdr:rowOff>
    </xdr:from>
    <xdr:to>
      <xdr:col>13</xdr:col>
      <xdr:colOff>714375</xdr:colOff>
      <xdr:row>38</xdr:row>
      <xdr:rowOff>371475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8696325" y="171831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76</a:t>
          </a:r>
        </a:p>
      </xdr:txBody>
    </xdr:sp>
    <xdr:clientData/>
  </xdr:twoCellAnchor>
  <xdr:twoCellAnchor>
    <xdr:from>
      <xdr:col>13</xdr:col>
      <xdr:colOff>171450</xdr:colOff>
      <xdr:row>53</xdr:row>
      <xdr:rowOff>152400</xdr:rowOff>
    </xdr:from>
    <xdr:to>
      <xdr:col>13</xdr:col>
      <xdr:colOff>428625</xdr:colOff>
      <xdr:row>53</xdr:row>
      <xdr:rowOff>352425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8410575" y="232505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77</a:t>
          </a:r>
        </a:p>
      </xdr:txBody>
    </xdr:sp>
    <xdr:clientData/>
  </xdr:twoCellAnchor>
  <xdr:twoCellAnchor>
    <xdr:from>
      <xdr:col>13</xdr:col>
      <xdr:colOff>323850</xdr:colOff>
      <xdr:row>73</xdr:row>
      <xdr:rowOff>47625</xdr:rowOff>
    </xdr:from>
    <xdr:to>
      <xdr:col>13</xdr:col>
      <xdr:colOff>581025</xdr:colOff>
      <xdr:row>73</xdr:row>
      <xdr:rowOff>247650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8562975" y="295179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11</xdr:row>
      <xdr:rowOff>314325</xdr:rowOff>
    </xdr:from>
    <xdr:to>
      <xdr:col>13</xdr:col>
      <xdr:colOff>323850</xdr:colOff>
      <xdr:row>11</xdr:row>
      <xdr:rowOff>514350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7839075" y="52768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80</a:t>
          </a:r>
        </a:p>
      </xdr:txBody>
    </xdr:sp>
    <xdr:clientData/>
  </xdr:twoCellAnchor>
  <xdr:twoCellAnchor>
    <xdr:from>
      <xdr:col>12</xdr:col>
      <xdr:colOff>161925</xdr:colOff>
      <xdr:row>28</xdr:row>
      <xdr:rowOff>85725</xdr:rowOff>
    </xdr:from>
    <xdr:to>
      <xdr:col>12</xdr:col>
      <xdr:colOff>419100</xdr:colOff>
      <xdr:row>28</xdr:row>
      <xdr:rowOff>285750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7334250" y="118300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81</a:t>
          </a:r>
        </a:p>
      </xdr:txBody>
    </xdr:sp>
    <xdr:clientData/>
  </xdr:twoCellAnchor>
  <xdr:twoCellAnchor>
    <xdr:from>
      <xdr:col>12</xdr:col>
      <xdr:colOff>352425</xdr:colOff>
      <xdr:row>44</xdr:row>
      <xdr:rowOff>228600</xdr:rowOff>
    </xdr:from>
    <xdr:to>
      <xdr:col>13</xdr:col>
      <xdr:colOff>9525</xdr:colOff>
      <xdr:row>44</xdr:row>
      <xdr:rowOff>428625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7524750" y="179260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15</xdr:row>
      <xdr:rowOff>161925</xdr:rowOff>
    </xdr:from>
    <xdr:to>
      <xdr:col>12</xdr:col>
      <xdr:colOff>323850</xdr:colOff>
      <xdr:row>15</xdr:row>
      <xdr:rowOff>361950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734175" y="61436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84</a:t>
          </a:r>
        </a:p>
      </xdr:txBody>
    </xdr:sp>
    <xdr:clientData/>
  </xdr:twoCellAnchor>
  <xdr:twoCellAnchor>
    <xdr:from>
      <xdr:col>12</xdr:col>
      <xdr:colOff>66675</xdr:colOff>
      <xdr:row>29</xdr:row>
      <xdr:rowOff>161925</xdr:rowOff>
    </xdr:from>
    <xdr:to>
      <xdr:col>12</xdr:col>
      <xdr:colOff>323850</xdr:colOff>
      <xdr:row>29</xdr:row>
      <xdr:rowOff>361950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6734175" y="129825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85</a:t>
          </a:r>
        </a:p>
      </xdr:txBody>
    </xdr:sp>
    <xdr:clientData/>
  </xdr:twoCellAnchor>
  <xdr:twoCellAnchor>
    <xdr:from>
      <xdr:col>12</xdr:col>
      <xdr:colOff>304800</xdr:colOff>
      <xdr:row>51</xdr:row>
      <xdr:rowOff>133350</xdr:rowOff>
    </xdr:from>
    <xdr:to>
      <xdr:col>13</xdr:col>
      <xdr:colOff>123825</xdr:colOff>
      <xdr:row>53</xdr:row>
      <xdr:rowOff>47625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6972300" y="207549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22</xdr:row>
      <xdr:rowOff>0</xdr:rowOff>
    </xdr:from>
    <xdr:to>
      <xdr:col>12</xdr:col>
      <xdr:colOff>276225</xdr:colOff>
      <xdr:row>23</xdr:row>
      <xdr:rowOff>57150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505700" y="64293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88</a:t>
          </a:r>
        </a:p>
      </xdr:txBody>
    </xdr:sp>
    <xdr:clientData/>
  </xdr:twoCellAnchor>
  <xdr:twoCellAnchor>
    <xdr:from>
      <xdr:col>11</xdr:col>
      <xdr:colOff>400050</xdr:colOff>
      <xdr:row>51</xdr:row>
      <xdr:rowOff>104775</xdr:rowOff>
    </xdr:from>
    <xdr:to>
      <xdr:col>12</xdr:col>
      <xdr:colOff>0</xdr:colOff>
      <xdr:row>53</xdr:row>
      <xdr:rowOff>9525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7229475" y="13306425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9</xdr:col>
      <xdr:colOff>552450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0" y="304800"/>
        <a:ext cx="74104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209550</xdr:colOff>
      <xdr:row>0</xdr:row>
      <xdr:rowOff>266700</xdr:rowOff>
    </xdr:from>
    <xdr:to>
      <xdr:col>17</xdr:col>
      <xdr:colOff>647700</xdr:colOff>
      <xdr:row>36</xdr:row>
      <xdr:rowOff>57150</xdr:rowOff>
    </xdr:to>
    <xdr:graphicFrame>
      <xdr:nvGraphicFramePr>
        <xdr:cNvPr id="2" name="Chart 2"/>
        <xdr:cNvGraphicFramePr/>
      </xdr:nvGraphicFramePr>
      <xdr:xfrm>
        <a:off x="7829550" y="266700"/>
        <a:ext cx="5772150" cy="574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38100</xdr:colOff>
      <xdr:row>36</xdr:row>
      <xdr:rowOff>114300</xdr:rowOff>
    </xdr:from>
    <xdr:ext cx="266700" cy="228600"/>
    <xdr:sp>
      <xdr:nvSpPr>
        <xdr:cNvPr id="3" name="TextBox 3"/>
        <xdr:cNvSpPr txBox="1">
          <a:spLocks noChangeArrowheads="1"/>
        </xdr:cNvSpPr>
      </xdr:nvSpPr>
      <xdr:spPr>
        <a:xfrm>
          <a:off x="6896100" y="606742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92</a:t>
          </a:r>
        </a:p>
      </xdr:txBody>
    </xdr:sp>
    <xdr:clientData/>
  </xdr:oneCellAnchor>
  <xdr:oneCellAnchor>
    <xdr:from>
      <xdr:col>12</xdr:col>
      <xdr:colOff>381000</xdr:colOff>
      <xdr:row>28</xdr:row>
      <xdr:rowOff>152400</xdr:rowOff>
    </xdr:from>
    <xdr:ext cx="266700" cy="228600"/>
    <xdr:sp>
      <xdr:nvSpPr>
        <xdr:cNvPr id="4" name="TextBox 4"/>
        <xdr:cNvSpPr txBox="1">
          <a:spLocks noChangeArrowheads="1"/>
        </xdr:cNvSpPr>
      </xdr:nvSpPr>
      <xdr:spPr>
        <a:xfrm>
          <a:off x="9525000" y="481012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93</a:t>
          </a:r>
        </a:p>
      </xdr:txBody>
    </xdr:sp>
    <xdr:clientData/>
  </xdr:oneCellAnchor>
  <xdr:oneCellAnchor>
    <xdr:from>
      <xdr:col>17</xdr:col>
      <xdr:colOff>38100</xdr:colOff>
      <xdr:row>37</xdr:row>
      <xdr:rowOff>38100</xdr:rowOff>
    </xdr:from>
    <xdr:ext cx="266700" cy="238125"/>
    <xdr:sp>
      <xdr:nvSpPr>
        <xdr:cNvPr id="5" name="TextBox 5"/>
        <xdr:cNvSpPr txBox="1">
          <a:spLocks noChangeArrowheads="1"/>
        </xdr:cNvSpPr>
      </xdr:nvSpPr>
      <xdr:spPr>
        <a:xfrm>
          <a:off x="12992100" y="61531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zoomScale="75" zoomScaleNormal="75" workbookViewId="0" topLeftCell="A79">
      <selection activeCell="J97" sqref="J97"/>
    </sheetView>
  </sheetViews>
  <sheetFormatPr defaultColWidth="11.421875" defaultRowHeight="12.75"/>
  <cols>
    <col min="1" max="1" width="13.7109375" style="1" customWidth="1"/>
    <col min="2" max="2" width="9.8515625" style="1" customWidth="1"/>
    <col min="3" max="3" width="8.28125" style="1" customWidth="1"/>
    <col min="4" max="4" width="8.421875" style="1" customWidth="1"/>
    <col min="5" max="5" width="9.7109375" style="1" customWidth="1"/>
    <col min="6" max="6" width="8.28125" style="1" customWidth="1"/>
    <col min="7" max="7" width="8.140625" style="1" customWidth="1"/>
    <col min="8" max="8" width="9.7109375" style="1" customWidth="1"/>
    <col min="9" max="9" width="9.57421875" style="1" bestFit="1" customWidth="1"/>
    <col min="10" max="11" width="9.28125" style="1" customWidth="1"/>
    <col min="12" max="12" width="9.7109375" style="1" customWidth="1"/>
    <col min="13" max="13" width="8.140625" style="1" customWidth="1"/>
    <col min="14" max="14" width="10.28125" style="1" customWidth="1"/>
    <col min="15" max="16384" width="11.421875" style="1" customWidth="1"/>
  </cols>
  <sheetData>
    <row r="1" spans="1:14" ht="18">
      <c r="A1" s="195" t="s">
        <v>57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7"/>
    </row>
    <row r="2" spans="1:14" ht="18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ht="18">
      <c r="A3" s="192" t="s">
        <v>60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4"/>
    </row>
    <row r="4" spans="1:14" ht="11.25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6"/>
    </row>
    <row r="5" spans="1:14" ht="39.75" customHeight="1">
      <c r="A5" s="138" t="s">
        <v>0</v>
      </c>
      <c r="B5" s="182">
        <v>2004</v>
      </c>
      <c r="C5" s="183"/>
      <c r="D5" s="184"/>
      <c r="E5" s="182">
        <v>2005</v>
      </c>
      <c r="F5" s="183"/>
      <c r="G5" s="184"/>
      <c r="H5" s="182">
        <v>2006</v>
      </c>
      <c r="I5" s="183"/>
      <c r="J5" s="184"/>
      <c r="K5" s="182">
        <v>2007</v>
      </c>
      <c r="L5" s="183"/>
      <c r="M5" s="184"/>
      <c r="N5" s="185" t="s">
        <v>1</v>
      </c>
    </row>
    <row r="6" spans="1:14" ht="39.75" customHeight="1">
      <c r="A6" s="139" t="s">
        <v>2</v>
      </c>
      <c r="B6" s="4" t="s">
        <v>3</v>
      </c>
      <c r="C6" s="5" t="s">
        <v>38</v>
      </c>
      <c r="D6" s="6" t="s">
        <v>37</v>
      </c>
      <c r="E6" s="4" t="s">
        <v>3</v>
      </c>
      <c r="F6" s="5" t="s">
        <v>38</v>
      </c>
      <c r="G6" s="6" t="s">
        <v>37</v>
      </c>
      <c r="H6" s="4" t="s">
        <v>3</v>
      </c>
      <c r="I6" s="5" t="s">
        <v>38</v>
      </c>
      <c r="J6" s="6" t="s">
        <v>37</v>
      </c>
      <c r="K6" s="4" t="s">
        <v>3</v>
      </c>
      <c r="L6" s="5" t="s">
        <v>38</v>
      </c>
      <c r="M6" s="6" t="s">
        <v>37</v>
      </c>
      <c r="N6" s="185"/>
    </row>
    <row r="7" spans="1:14" ht="70.5" customHeight="1">
      <c r="A7" s="140" t="s">
        <v>4</v>
      </c>
      <c r="B7" s="149">
        <f>+social!B12+social!B27+social!B38+social!B51+social!B65+social!B74</f>
        <v>2302169</v>
      </c>
      <c r="C7" s="149">
        <f>+social!C12+social!C27+social!C38+social!C51+social!C65+social!C74</f>
        <v>81000</v>
      </c>
      <c r="D7" s="150">
        <f>+social!D12+social!D27+social!D38+social!D51+social!D65+social!D74</f>
        <v>708000</v>
      </c>
      <c r="E7" s="149">
        <f>+social!E12+social!E27+social!E38+social!E51+social!E65+social!E74</f>
        <v>2394255.76</v>
      </c>
      <c r="F7" s="149">
        <f>+social!F12+social!F27+social!F38+social!F51+social!F65+social!F74</f>
        <v>75920</v>
      </c>
      <c r="G7" s="150">
        <f>+social!G12+social!G27+social!G38+social!G51+social!G65+social!G74</f>
        <v>615680</v>
      </c>
      <c r="H7" s="149">
        <f>+social!H12+social!H27+social!H38+social!H51+social!H65+social!H74</f>
        <v>2513968.5480000004</v>
      </c>
      <c r="I7" s="149">
        <f>+social!I12+social!I27+social!I38+social!I51+social!I65+social!I74</f>
        <v>77868</v>
      </c>
      <c r="J7" s="150">
        <f>+social!J12+social!J27+social!J38+social!J51+social!J65+social!J74</f>
        <v>646464</v>
      </c>
      <c r="K7" s="149">
        <f>+social!K12+social!K27+social!K38+social!K51+social!K65+social!K74</f>
        <v>2674806.6608800003</v>
      </c>
      <c r="L7" s="149">
        <f>+social!L12+social!L27+social!L38+social!L51+social!L65+social!L74</f>
        <v>33568.08</v>
      </c>
      <c r="M7" s="150">
        <f>+social!M12+social!M27+social!M38+social!M51+social!M65+social!M74</f>
        <v>685251.8400000001</v>
      </c>
      <c r="N7" s="151">
        <f>SUM(B7:M7)</f>
        <v>12808951.888880001</v>
      </c>
    </row>
    <row r="8" spans="1:14" ht="70.5" customHeight="1">
      <c r="A8" s="49" t="s">
        <v>5</v>
      </c>
      <c r="B8" s="152">
        <f>+economico!B10+economico!B25+economico!B37+economico!B45</f>
        <v>38627</v>
      </c>
      <c r="C8" s="152">
        <f>+economico!C10+economico!C25+economico!C37+economico!C45</f>
        <v>85673.824</v>
      </c>
      <c r="D8" s="150">
        <f>+economico!D10+economico!D25+economico!D37+economico!D45</f>
        <v>47334</v>
      </c>
      <c r="E8" s="152">
        <f>+economico!E10+economico!E25+economico!E37+economico!E45</f>
        <v>33280</v>
      </c>
      <c r="F8" s="152">
        <f>+economico!F10+economico!F25+economico!F37+economico!F45</f>
        <v>89100.77696</v>
      </c>
      <c r="G8" s="150">
        <f>+economico!G10+economico!G25+economico!G37+economico!G45</f>
        <v>0</v>
      </c>
      <c r="H8" s="152">
        <f>+economico!H10+economico!H25+economico!H37+economico!H45</f>
        <v>54944</v>
      </c>
      <c r="I8" s="152">
        <f>+economico!I10+economico!I25+economico!I37+economico!I45</f>
        <v>93555.815808</v>
      </c>
      <c r="J8" s="150">
        <f>+economico!J10+economico!J25+economico!J37+economico!J45</f>
        <v>0</v>
      </c>
      <c r="K8" s="152">
        <f>+economico!K10+economico!K25+economico!K37+economico!K45</f>
        <v>78240.64</v>
      </c>
      <c r="L8" s="152">
        <f>+economico!L10+economico!L25+economico!L37+economico!L45</f>
        <v>99169.16475648</v>
      </c>
      <c r="M8" s="150">
        <f>+economico!M10+economico!M25+economico!M37+economico!M45</f>
        <v>0</v>
      </c>
      <c r="N8" s="151">
        <f>SUM(B8:M8)</f>
        <v>619925.22152448</v>
      </c>
    </row>
    <row r="9" spans="1:14" ht="70.5" customHeight="1">
      <c r="A9" s="5" t="s">
        <v>6</v>
      </c>
      <c r="B9" s="152">
        <f>+'FISICO - TERRITORIAL'!B13+'FISICO - TERRITORIAL'!B27+'FISICO - TERRITORIAL'!B42+'FISICO - TERRITORIAL'!B50</f>
        <v>509547</v>
      </c>
      <c r="C9" s="152">
        <f>+'FISICO - TERRITORIAL'!C13+'FISICO - TERRITORIAL'!C27+'FISICO - TERRITORIAL'!C42+'FISICO - TERRITORIAL'!C50</f>
        <v>157691</v>
      </c>
      <c r="D9" s="150">
        <f>+'FISICO - TERRITORIAL'!D13+'FISICO - TERRITORIAL'!D27+'FISICO - TERRITORIAL'!D42+'FISICO - TERRITORIAL'!D50</f>
        <v>182781.418</v>
      </c>
      <c r="E9" s="152">
        <f>+'FISICO - TERRITORIAL'!E13+'FISICO - TERRITORIAL'!E27+'FISICO - TERRITORIAL'!E42+'FISICO - TERRITORIAL'!E50</f>
        <v>589399.5599999999</v>
      </c>
      <c r="F9" s="152">
        <f>+'FISICO - TERRITORIAL'!F13+'FISICO - TERRITORIAL'!F27+'FISICO - TERRITORIAL'!F42+'FISICO - TERRITORIAL'!F50</f>
        <v>172318.27</v>
      </c>
      <c r="G9" s="150">
        <f>+'FISICO - TERRITORIAL'!G13+'FISICO - TERRITORIAL'!G27+'FISICO - TERRITORIAL'!G42+'FISICO - TERRITORIAL'!G50</f>
        <v>0</v>
      </c>
      <c r="H9" s="152">
        <f>+'FISICO - TERRITORIAL'!H13+'FISICO - TERRITORIAL'!H27+'FISICO - TERRITORIAL'!H42+'FISICO - TERRITORIAL'!H50</f>
        <v>745735.5380000001</v>
      </c>
      <c r="I9" s="152">
        <f>+'FISICO - TERRITORIAL'!I13+'FISICO - TERRITORIAL'!I27+'FISICO - TERRITORIAL'!I42+'FISICO - TERRITORIAL'!I50</f>
        <v>252626.18350000004</v>
      </c>
      <c r="J9" s="150">
        <f>+'FISICO - TERRITORIAL'!J13+'FISICO - TERRITORIAL'!J27+'FISICO - TERRITORIAL'!J42+'FISICO - TERRITORIAL'!J50</f>
        <v>800000</v>
      </c>
      <c r="K9" s="152">
        <f>+'FISICO - TERRITORIAL'!K13+'FISICO - TERRITORIAL'!K27+'FISICO - TERRITORIAL'!K42+'FISICO - TERRITORIAL'!K50</f>
        <v>887203.79928</v>
      </c>
      <c r="L9" s="152">
        <f>+'FISICO - TERRITORIAL'!L13+'FISICO - TERRITORIAL'!L27+'FISICO - TERRITORIAL'!L42+'FISICO - TERRITORIAL'!L50</f>
        <v>299426.66995</v>
      </c>
      <c r="M9" s="150">
        <f>+'FISICO - TERRITORIAL'!M13+'FISICO - TERRITORIAL'!M27+'FISICO - TERRITORIAL'!M42+'FISICO - TERRITORIAL'!M50</f>
        <v>0</v>
      </c>
      <c r="N9" s="151">
        <f>SUM(B9:M9)</f>
        <v>4596729.4387300005</v>
      </c>
    </row>
    <row r="10" spans="1:14" ht="70.5" customHeight="1">
      <c r="A10" s="49" t="s">
        <v>7</v>
      </c>
      <c r="B10" s="153">
        <f>+'D. INSTTNAL'!B7+'D. INSTTNAL'!B16+'D. INSTTNAL'!B38</f>
        <v>317571</v>
      </c>
      <c r="C10" s="153">
        <f>+'D. INSTTNAL'!C7+'D. INSTTNAL'!C16+'D. INSTTNAL'!C38</f>
        <v>13000</v>
      </c>
      <c r="D10" s="154">
        <f>+'D. INSTTNAL'!D7+'D. INSTTNAL'!D16+'D. INSTTNAL'!D38</f>
        <v>0</v>
      </c>
      <c r="E10" s="153">
        <f>+'D. INSTTNAL'!E7+'D. INSTTNAL'!E16+'D. INSTTNAL'!E38</f>
        <v>277695</v>
      </c>
      <c r="F10" s="152">
        <f>+'D. INSTTNAL'!F7+'D. INSTTNAL'!F16+'D. INSTTNAL'!F38</f>
        <v>13520</v>
      </c>
      <c r="G10" s="154">
        <f>+'D. INSTTNAL'!G7+'D. INSTTNAL'!G16+'D. INSTTNAL'!G38</f>
        <v>0</v>
      </c>
      <c r="H10" s="153">
        <f>+'D. INSTTNAL'!H7+'D. INSTTNAL'!H16+'D. INSTTNAL'!H38</f>
        <v>144714</v>
      </c>
      <c r="I10" s="176">
        <f>+'D. INSTTNAL'!I7+'D. INSTTNAL'!I16+'D. INSTTNAL'!I38</f>
        <v>14196</v>
      </c>
      <c r="J10" s="154">
        <f>+'D. INSTTNAL'!J7+'D. INSTTNAL'!J16+'D. INSTTNAL'!J38</f>
        <v>0</v>
      </c>
      <c r="K10" s="153">
        <f>+'D. INSTTNAL'!K7+'D. INSTTNAL'!K16+'D. INSTTNAL'!K38</f>
        <v>26672.520000000004</v>
      </c>
      <c r="L10" s="153">
        <f>+'D. INSTTNAL'!L7+'D. INSTTNAL'!L16+'D. INSTTNAL'!L38</f>
        <v>14971.320000000002</v>
      </c>
      <c r="M10" s="154">
        <f>+'D. INSTTNAL'!M7+'D. INSTTNAL'!M16+'D. INSTTNAL'!M38</f>
        <v>0</v>
      </c>
      <c r="N10" s="151">
        <f>SUM(B10:M10)</f>
        <v>822339.84</v>
      </c>
    </row>
    <row r="11" spans="1:14" s="134" customFormat="1" ht="70.5" customHeight="1">
      <c r="A11" s="145" t="s">
        <v>1</v>
      </c>
      <c r="B11" s="155">
        <f aca="true" t="shared" si="0" ref="B11:M11">SUM(B7:B10)</f>
        <v>3167914</v>
      </c>
      <c r="C11" s="155">
        <f t="shared" si="0"/>
        <v>337364.824</v>
      </c>
      <c r="D11" s="155">
        <f t="shared" si="0"/>
        <v>938115.4180000001</v>
      </c>
      <c r="E11" s="155">
        <f t="shared" si="0"/>
        <v>3294630.32</v>
      </c>
      <c r="F11" s="155">
        <f t="shared" si="0"/>
        <v>350859.04695999995</v>
      </c>
      <c r="G11" s="155">
        <f t="shared" si="0"/>
        <v>615680</v>
      </c>
      <c r="H11" s="155">
        <f t="shared" si="0"/>
        <v>3459362.0860000006</v>
      </c>
      <c r="I11" s="155">
        <f t="shared" si="0"/>
        <v>438245.999308</v>
      </c>
      <c r="J11" s="155">
        <f t="shared" si="0"/>
        <v>1446464</v>
      </c>
      <c r="K11" s="155">
        <f t="shared" si="0"/>
        <v>3666923.6201600004</v>
      </c>
      <c r="L11" s="155">
        <f t="shared" si="0"/>
        <v>447135.23470648</v>
      </c>
      <c r="M11" s="155">
        <f t="shared" si="0"/>
        <v>685251.8400000001</v>
      </c>
      <c r="N11" s="156">
        <f>SUM(N7:N10)</f>
        <v>18847946.38913448</v>
      </c>
    </row>
    <row r="12" spans="1:14" s="134" customFormat="1" ht="24" customHeight="1">
      <c r="A12" s="135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7"/>
    </row>
    <row r="13" spans="1:14" s="134" customFormat="1" ht="24" customHeight="1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7"/>
    </row>
    <row r="14" spans="1:14" s="134" customFormat="1" ht="24" customHeight="1">
      <c r="A14" s="198" t="s">
        <v>58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200"/>
    </row>
    <row r="15" spans="1:15" ht="18">
      <c r="A15" s="192" t="s">
        <v>60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4"/>
      <c r="O15" s="16"/>
    </row>
    <row r="16" spans="1:14" ht="11.25">
      <c r="A16" s="164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6"/>
    </row>
    <row r="17" spans="1:14" s="157" customFormat="1" ht="42.75" customHeight="1">
      <c r="A17" s="201" t="s">
        <v>9</v>
      </c>
      <c r="B17" s="182">
        <v>2004</v>
      </c>
      <c r="C17" s="183"/>
      <c r="D17" s="184"/>
      <c r="E17" s="182">
        <v>2005</v>
      </c>
      <c r="F17" s="183"/>
      <c r="G17" s="184"/>
      <c r="H17" s="182">
        <v>2006</v>
      </c>
      <c r="I17" s="183"/>
      <c r="J17" s="184"/>
      <c r="K17" s="182">
        <v>2007</v>
      </c>
      <c r="L17" s="183"/>
      <c r="M17" s="184"/>
      <c r="N17" s="4" t="s">
        <v>1</v>
      </c>
    </row>
    <row r="18" spans="1:14" s="157" customFormat="1" ht="42.75" customHeight="1">
      <c r="A18" s="202"/>
      <c r="B18" s="4" t="s">
        <v>3</v>
      </c>
      <c r="C18" s="5" t="s">
        <v>38</v>
      </c>
      <c r="D18" s="6" t="s">
        <v>37</v>
      </c>
      <c r="E18" s="4" t="s">
        <v>3</v>
      </c>
      <c r="F18" s="5" t="s">
        <v>38</v>
      </c>
      <c r="G18" s="6" t="s">
        <v>37</v>
      </c>
      <c r="H18" s="4" t="s">
        <v>3</v>
      </c>
      <c r="I18" s="5" t="s">
        <v>38</v>
      </c>
      <c r="J18" s="6" t="s">
        <v>37</v>
      </c>
      <c r="K18" s="4" t="s">
        <v>3</v>
      </c>
      <c r="L18" s="5" t="s">
        <v>38</v>
      </c>
      <c r="M18" s="6" t="s">
        <v>37</v>
      </c>
      <c r="N18" s="49"/>
    </row>
    <row r="19" spans="1:14" s="157" customFormat="1" ht="42.75" customHeight="1">
      <c r="A19" s="140" t="s">
        <v>10</v>
      </c>
      <c r="B19" s="143">
        <f>+social!B12</f>
        <v>269404</v>
      </c>
      <c r="C19" s="143">
        <f>+social!C12</f>
        <v>7000</v>
      </c>
      <c r="D19" s="143">
        <f>+social!D12</f>
        <v>0</v>
      </c>
      <c r="E19" s="143">
        <f>+social!E12</f>
        <v>280180.16000000003</v>
      </c>
      <c r="F19" s="143">
        <f>+social!F12</f>
        <v>15600</v>
      </c>
      <c r="G19" s="143">
        <f>+social!G12</f>
        <v>0</v>
      </c>
      <c r="H19" s="143">
        <f>+social!H12</f>
        <v>294189.168</v>
      </c>
      <c r="I19" s="143">
        <f>+social!I12</f>
        <v>16380</v>
      </c>
      <c r="J19" s="143">
        <f>+social!J12</f>
        <v>0</v>
      </c>
      <c r="K19" s="143">
        <f>+social!K12</f>
        <v>311840.51808000007</v>
      </c>
      <c r="L19" s="143">
        <f>+social!L12</f>
        <v>17362.800000000003</v>
      </c>
      <c r="M19" s="143">
        <f>+social!M12</f>
        <v>0</v>
      </c>
      <c r="N19" s="142">
        <f aca="true" t="shared" si="1" ref="N19:N25">SUM(B19:M19)</f>
        <v>1211956.64608</v>
      </c>
    </row>
    <row r="20" spans="1:14" s="157" customFormat="1" ht="42.75" customHeight="1">
      <c r="A20" s="49" t="s">
        <v>11</v>
      </c>
      <c r="B20" s="143">
        <f>+social!B27</f>
        <v>1956572</v>
      </c>
      <c r="C20" s="143">
        <f>+social!C27</f>
        <v>15000</v>
      </c>
      <c r="D20" s="143">
        <f>+social!D27</f>
        <v>680000</v>
      </c>
      <c r="E20" s="143">
        <f>+social!E27</f>
        <v>2034834.8800000001</v>
      </c>
      <c r="F20" s="143">
        <f>+social!F27</f>
        <v>10400</v>
      </c>
      <c r="G20" s="143">
        <f>+social!G27</f>
        <v>615680</v>
      </c>
      <c r="H20" s="143">
        <f>+social!H27</f>
        <v>2136576.6240000003</v>
      </c>
      <c r="I20" s="143">
        <f>+social!I27</f>
        <v>10920</v>
      </c>
      <c r="J20" s="143">
        <f>+social!J27</f>
        <v>646464</v>
      </c>
      <c r="K20" s="143">
        <f>+social!K27</f>
        <v>2264771.2214400005</v>
      </c>
      <c r="L20" s="143">
        <f>+social!L27</f>
        <v>11575.2</v>
      </c>
      <c r="M20" s="143">
        <f>+social!M27</f>
        <v>685251.8400000001</v>
      </c>
      <c r="N20" s="142">
        <f t="shared" si="1"/>
        <v>11068045.76544</v>
      </c>
    </row>
    <row r="21" spans="1:15" s="157" customFormat="1" ht="42.75" customHeight="1">
      <c r="A21" s="49" t="s">
        <v>12</v>
      </c>
      <c r="B21" s="143">
        <f>+social!B38</f>
        <v>30959</v>
      </c>
      <c r="C21" s="143">
        <f>+social!C38</f>
        <v>6000</v>
      </c>
      <c r="D21" s="144">
        <f>+social!D38</f>
        <v>20000</v>
      </c>
      <c r="E21" s="143">
        <f>+social!E38</f>
        <v>32197.36</v>
      </c>
      <c r="F21" s="143">
        <f>+social!F38</f>
        <v>0</v>
      </c>
      <c r="G21" s="144">
        <f>+social!G38</f>
        <v>0</v>
      </c>
      <c r="H21" s="143">
        <f>+social!H38</f>
        <v>33807.228</v>
      </c>
      <c r="I21" s="143">
        <f>+social!I38</f>
        <v>0</v>
      </c>
      <c r="J21" s="144">
        <f>+social!J38</f>
        <v>0</v>
      </c>
      <c r="K21" s="143">
        <f>+social!K38</f>
        <v>35835.661680000005</v>
      </c>
      <c r="L21" s="143">
        <f>+social!L38</f>
        <v>0</v>
      </c>
      <c r="M21" s="144">
        <f>+social!M38</f>
        <v>0</v>
      </c>
      <c r="N21" s="142">
        <f t="shared" si="1"/>
        <v>158799.24968</v>
      </c>
      <c r="O21" s="158"/>
    </row>
    <row r="22" spans="1:14" s="157" customFormat="1" ht="42.75" customHeight="1">
      <c r="A22" s="41" t="s">
        <v>13</v>
      </c>
      <c r="B22" s="143">
        <f>+social!B51</f>
        <v>45234</v>
      </c>
      <c r="C22" s="143">
        <f>+social!C51</f>
        <v>44000</v>
      </c>
      <c r="D22" s="143">
        <f>+social!D51</f>
        <v>0</v>
      </c>
      <c r="E22" s="143">
        <f>+social!E51</f>
        <v>47043.35999999999</v>
      </c>
      <c r="F22" s="143">
        <f>+social!F51</f>
        <v>45760</v>
      </c>
      <c r="G22" s="143">
        <f>+social!G51</f>
        <v>0</v>
      </c>
      <c r="H22" s="143">
        <f>+social!H51</f>
        <v>49395.528</v>
      </c>
      <c r="I22" s="143">
        <f>+social!I51</f>
        <v>46200</v>
      </c>
      <c r="J22" s="143">
        <f>+social!J51</f>
        <v>0</v>
      </c>
      <c r="K22" s="143">
        <f>+social!K51</f>
        <v>52359.25968</v>
      </c>
      <c r="L22" s="143">
        <f>+social!L51</f>
        <v>0</v>
      </c>
      <c r="M22" s="143">
        <f>+social!M51</f>
        <v>0</v>
      </c>
      <c r="N22" s="142">
        <f t="shared" si="1"/>
        <v>329992.14768</v>
      </c>
    </row>
    <row r="23" spans="1:14" s="157" customFormat="1" ht="42.75" customHeight="1">
      <c r="A23" s="41" t="s">
        <v>14</v>
      </c>
      <c r="B23" s="144">
        <f>+social!B65</f>
        <v>0</v>
      </c>
      <c r="C23" s="143">
        <f>+social!C65</f>
        <v>4000</v>
      </c>
      <c r="D23" s="143">
        <f>+social!D65</f>
        <v>8000</v>
      </c>
      <c r="E23" s="144">
        <f>+social!E65</f>
        <v>0</v>
      </c>
      <c r="F23" s="143">
        <f>+social!F65</f>
        <v>4160</v>
      </c>
      <c r="G23" s="143">
        <f>+social!G65</f>
        <v>0</v>
      </c>
      <c r="H23" s="144">
        <f>+social!H65</f>
        <v>0</v>
      </c>
      <c r="I23" s="143">
        <f>+social!I65</f>
        <v>4368</v>
      </c>
      <c r="J23" s="143">
        <f>+social!J65</f>
        <v>0</v>
      </c>
      <c r="K23" s="144">
        <f>+social!K65</f>
        <v>0</v>
      </c>
      <c r="L23" s="143">
        <f>+social!L65</f>
        <v>4630.08</v>
      </c>
      <c r="M23" s="143">
        <f>+social!M65</f>
        <v>0</v>
      </c>
      <c r="N23" s="142">
        <f t="shared" si="1"/>
        <v>25158.08</v>
      </c>
    </row>
    <row r="24" spans="1:14" s="157" customFormat="1" ht="42.75" customHeight="1">
      <c r="A24" s="5" t="s">
        <v>15</v>
      </c>
      <c r="B24" s="144">
        <f>+social!B74</f>
        <v>0</v>
      </c>
      <c r="C24" s="143">
        <f>+social!C74</f>
        <v>5000</v>
      </c>
      <c r="D24" s="144">
        <f>+social!D74</f>
        <v>0</v>
      </c>
      <c r="E24" s="144">
        <f>+social!E74</f>
        <v>0</v>
      </c>
      <c r="F24" s="143">
        <f>+social!F74</f>
        <v>0</v>
      </c>
      <c r="G24" s="144">
        <f>+social!G74</f>
        <v>0</v>
      </c>
      <c r="H24" s="144">
        <f>+social!H74</f>
        <v>0</v>
      </c>
      <c r="I24" s="143">
        <f>+social!I74</f>
        <v>0</v>
      </c>
      <c r="J24" s="144">
        <f>+social!J74</f>
        <v>0</v>
      </c>
      <c r="K24" s="144">
        <f>+social!K74</f>
        <v>10000</v>
      </c>
      <c r="L24" s="143">
        <f>+social!L74</f>
        <v>0</v>
      </c>
      <c r="M24" s="144">
        <f>+social!M74</f>
        <v>0</v>
      </c>
      <c r="N24" s="142">
        <f t="shared" si="1"/>
        <v>15000</v>
      </c>
    </row>
    <row r="25" spans="1:15" s="160" customFormat="1" ht="42.75" customHeight="1">
      <c r="A25" s="145" t="s">
        <v>1</v>
      </c>
      <c r="B25" s="146">
        <f aca="true" t="shared" si="2" ref="B25:M25">SUM(B19:B24)</f>
        <v>2302169</v>
      </c>
      <c r="C25" s="146">
        <f t="shared" si="2"/>
        <v>81000</v>
      </c>
      <c r="D25" s="146">
        <f t="shared" si="2"/>
        <v>708000</v>
      </c>
      <c r="E25" s="146">
        <f t="shared" si="2"/>
        <v>2394255.76</v>
      </c>
      <c r="F25" s="146">
        <f t="shared" si="2"/>
        <v>75920</v>
      </c>
      <c r="G25" s="146">
        <f t="shared" si="2"/>
        <v>615680</v>
      </c>
      <c r="H25" s="146">
        <f t="shared" si="2"/>
        <v>2513968.5480000004</v>
      </c>
      <c r="I25" s="146">
        <f t="shared" si="2"/>
        <v>77868</v>
      </c>
      <c r="J25" s="146">
        <f t="shared" si="2"/>
        <v>646464</v>
      </c>
      <c r="K25" s="146">
        <f t="shared" si="2"/>
        <v>2674806.6608800003</v>
      </c>
      <c r="L25" s="146">
        <f t="shared" si="2"/>
        <v>33568.08</v>
      </c>
      <c r="M25" s="146">
        <f t="shared" si="2"/>
        <v>685251.8400000001</v>
      </c>
      <c r="N25" s="147">
        <f t="shared" si="1"/>
        <v>12808951.888880001</v>
      </c>
      <c r="O25" s="159"/>
    </row>
    <row r="26" spans="1:14" ht="11.25">
      <c r="A26" s="7"/>
      <c r="B26" s="8"/>
      <c r="C26" s="8"/>
      <c r="D26" s="8"/>
      <c r="E26" s="9"/>
      <c r="F26" s="9"/>
      <c r="G26" s="9"/>
      <c r="H26" s="9"/>
      <c r="I26" s="10"/>
      <c r="J26" s="10"/>
      <c r="K26" s="9"/>
      <c r="L26" s="10"/>
      <c r="M26" s="10"/>
      <c r="N26" s="11"/>
    </row>
    <row r="27" spans="1:14" ht="11.25">
      <c r="A27" s="7"/>
      <c r="B27" s="8"/>
      <c r="C27" s="8"/>
      <c r="D27" s="8"/>
      <c r="E27" s="9"/>
      <c r="F27" s="9"/>
      <c r="G27" s="9"/>
      <c r="H27" s="9"/>
      <c r="I27" s="10"/>
      <c r="J27" s="10"/>
      <c r="K27" s="9"/>
      <c r="L27" s="10"/>
      <c r="M27" s="10"/>
      <c r="N27" s="11"/>
    </row>
    <row r="28" spans="1:14" ht="11.25">
      <c r="A28" s="7"/>
      <c r="B28" s="8"/>
      <c r="C28" s="8"/>
      <c r="D28" s="8"/>
      <c r="E28" s="9"/>
      <c r="F28" s="9"/>
      <c r="G28" s="9"/>
      <c r="H28" s="9"/>
      <c r="I28" s="10"/>
      <c r="J28" s="10"/>
      <c r="K28" s="9"/>
      <c r="L28" s="10"/>
      <c r="M28" s="10"/>
      <c r="N28" s="11"/>
    </row>
    <row r="29" spans="1:14" ht="11.25">
      <c r="A29" s="7"/>
      <c r="B29" s="8"/>
      <c r="C29" s="8"/>
      <c r="D29" s="8"/>
      <c r="E29" s="9"/>
      <c r="F29" s="9"/>
      <c r="G29" s="9"/>
      <c r="H29" s="9"/>
      <c r="I29" s="10"/>
      <c r="J29" s="10"/>
      <c r="K29" s="9"/>
      <c r="L29" s="10"/>
      <c r="M29" s="10"/>
      <c r="N29" s="11"/>
    </row>
    <row r="30" spans="1:14" ht="11.25">
      <c r="A30" s="7"/>
      <c r="B30" s="8"/>
      <c r="C30" s="8"/>
      <c r="D30" s="8"/>
      <c r="E30" s="9"/>
      <c r="F30" s="9"/>
      <c r="G30" s="9"/>
      <c r="H30" s="9"/>
      <c r="I30" s="10"/>
      <c r="J30" s="10"/>
      <c r="K30" s="9"/>
      <c r="L30" s="10"/>
      <c r="M30" s="10"/>
      <c r="N30" s="11"/>
    </row>
    <row r="31" spans="1:14" ht="11.25">
      <c r="A31" s="7"/>
      <c r="B31" s="8"/>
      <c r="C31" s="8"/>
      <c r="D31" s="8"/>
      <c r="E31" s="9"/>
      <c r="F31" s="9"/>
      <c r="G31" s="9"/>
      <c r="H31" s="9"/>
      <c r="I31" s="10"/>
      <c r="J31" s="10"/>
      <c r="K31" s="9"/>
      <c r="L31" s="10"/>
      <c r="M31" s="10"/>
      <c r="N31" s="11"/>
    </row>
    <row r="38" spans="1:14" ht="18">
      <c r="A38" s="198" t="s">
        <v>124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200"/>
    </row>
    <row r="39" spans="1:14" ht="18">
      <c r="A39" s="192" t="s">
        <v>60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4"/>
    </row>
    <row r="40" spans="1:14" ht="11.25">
      <c r="A40" s="164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6"/>
    </row>
    <row r="41" spans="1:14" s="157" customFormat="1" ht="60.75" customHeight="1">
      <c r="A41" s="201" t="s">
        <v>9</v>
      </c>
      <c r="B41" s="182">
        <v>2004</v>
      </c>
      <c r="C41" s="183"/>
      <c r="D41" s="184"/>
      <c r="E41" s="182">
        <v>2005</v>
      </c>
      <c r="F41" s="183"/>
      <c r="G41" s="184"/>
      <c r="H41" s="182">
        <v>2006</v>
      </c>
      <c r="I41" s="183"/>
      <c r="J41" s="184"/>
      <c r="K41" s="182">
        <v>2007</v>
      </c>
      <c r="L41" s="183"/>
      <c r="M41" s="184"/>
      <c r="N41" s="190" t="s">
        <v>1</v>
      </c>
    </row>
    <row r="42" spans="1:14" s="157" customFormat="1" ht="60.75" customHeight="1">
      <c r="A42" s="202"/>
      <c r="B42" s="4" t="s">
        <v>3</v>
      </c>
      <c r="C42" s="5" t="s">
        <v>38</v>
      </c>
      <c r="D42" s="6" t="s">
        <v>37</v>
      </c>
      <c r="E42" s="4" t="s">
        <v>3</v>
      </c>
      <c r="F42" s="5" t="s">
        <v>38</v>
      </c>
      <c r="G42" s="6" t="s">
        <v>37</v>
      </c>
      <c r="H42" s="4" t="s">
        <v>3</v>
      </c>
      <c r="I42" s="5" t="s">
        <v>38</v>
      </c>
      <c r="J42" s="6" t="s">
        <v>37</v>
      </c>
      <c r="K42" s="4" t="s">
        <v>3</v>
      </c>
      <c r="L42" s="5" t="s">
        <v>38</v>
      </c>
      <c r="M42" s="6" t="s">
        <v>37</v>
      </c>
      <c r="N42" s="191"/>
    </row>
    <row r="43" spans="1:14" s="157" customFormat="1" ht="60.75" customHeight="1">
      <c r="A43" s="41" t="s">
        <v>16</v>
      </c>
      <c r="B43" s="141">
        <f>+economico!B10</f>
        <v>0</v>
      </c>
      <c r="C43" s="141">
        <f>+economico!C10</f>
        <v>54000</v>
      </c>
      <c r="D43" s="141">
        <f>+economico!D10</f>
        <v>0</v>
      </c>
      <c r="E43" s="141">
        <f>+economico!E10</f>
        <v>0</v>
      </c>
      <c r="F43" s="141">
        <f>+economico!F10</f>
        <v>56160</v>
      </c>
      <c r="G43" s="141">
        <f>+economico!G10</f>
        <v>0</v>
      </c>
      <c r="H43" s="141">
        <f>+economico!H10</f>
        <v>0</v>
      </c>
      <c r="I43" s="141">
        <f>+economico!I10</f>
        <v>58968</v>
      </c>
      <c r="J43" s="141">
        <f>+economico!J10</f>
        <v>0</v>
      </c>
      <c r="K43" s="141">
        <f>+economico!K10</f>
        <v>0</v>
      </c>
      <c r="L43" s="141">
        <f>+economico!L10</f>
        <v>62506.08</v>
      </c>
      <c r="M43" s="141">
        <f>+economico!M10</f>
        <v>0</v>
      </c>
      <c r="N43" s="142">
        <f>SUM(B43:M43)</f>
        <v>231634.08000000002</v>
      </c>
    </row>
    <row r="44" spans="1:14" s="157" customFormat="1" ht="60.75" customHeight="1">
      <c r="A44" s="167" t="s">
        <v>17</v>
      </c>
      <c r="B44" s="143">
        <f>+economico!B25</f>
        <v>38627</v>
      </c>
      <c r="C44" s="143">
        <f>+economico!C25</f>
        <v>23673.824</v>
      </c>
      <c r="D44" s="143">
        <f>+economico!D25</f>
        <v>47334</v>
      </c>
      <c r="E44" s="143">
        <f>+economico!E25</f>
        <v>33280</v>
      </c>
      <c r="F44" s="143">
        <f>+economico!F25</f>
        <v>24620.776960000003</v>
      </c>
      <c r="G44" s="143">
        <f>+economico!G25</f>
        <v>0</v>
      </c>
      <c r="H44" s="143">
        <f>+economico!H25</f>
        <v>54944</v>
      </c>
      <c r="I44" s="143">
        <f>+economico!I25</f>
        <v>25851.815808000003</v>
      </c>
      <c r="J44" s="143">
        <f>+economico!J25</f>
        <v>0</v>
      </c>
      <c r="K44" s="143">
        <f>+economico!K25</f>
        <v>78240.64</v>
      </c>
      <c r="L44" s="143">
        <f>+economico!L25</f>
        <v>27402.924756480003</v>
      </c>
      <c r="M44" s="143">
        <f>+economico!M25</f>
        <v>0</v>
      </c>
      <c r="N44" s="142">
        <f>SUM(B44:M44)</f>
        <v>353974.98152448004</v>
      </c>
    </row>
    <row r="45" spans="1:14" s="157" customFormat="1" ht="60.75" customHeight="1">
      <c r="A45" s="49" t="s">
        <v>18</v>
      </c>
      <c r="B45" s="143">
        <f>+economico!B37</f>
        <v>0</v>
      </c>
      <c r="C45" s="143">
        <f>+economico!C37</f>
        <v>2000</v>
      </c>
      <c r="D45" s="143">
        <f>+economico!D37</f>
        <v>0</v>
      </c>
      <c r="E45" s="143">
        <f>+economico!E37</f>
        <v>0</v>
      </c>
      <c r="F45" s="143">
        <f>+economico!F37</f>
        <v>2080</v>
      </c>
      <c r="G45" s="143">
        <f>+economico!G37</f>
        <v>0</v>
      </c>
      <c r="H45" s="143">
        <f>+economico!H37</f>
        <v>0</v>
      </c>
      <c r="I45" s="143">
        <f>+economico!I37</f>
        <v>2184</v>
      </c>
      <c r="J45" s="143">
        <f>+economico!J37</f>
        <v>0</v>
      </c>
      <c r="K45" s="143">
        <f>+economico!K37</f>
        <v>0</v>
      </c>
      <c r="L45" s="143">
        <f>+economico!L37</f>
        <v>2315.04</v>
      </c>
      <c r="M45" s="143">
        <f>+economico!M37</f>
        <v>0</v>
      </c>
      <c r="N45" s="142">
        <f>SUM(B45:M45)</f>
        <v>8579.04</v>
      </c>
    </row>
    <row r="46" spans="1:14" s="157" customFormat="1" ht="60.75" customHeight="1">
      <c r="A46" s="168" t="s">
        <v>19</v>
      </c>
      <c r="B46" s="143">
        <f>+economico!B45</f>
        <v>0</v>
      </c>
      <c r="C46" s="143">
        <f>+economico!C45</f>
        <v>6000</v>
      </c>
      <c r="D46" s="143">
        <f>+economico!D45</f>
        <v>0</v>
      </c>
      <c r="E46" s="143">
        <f>+economico!E45</f>
        <v>0</v>
      </c>
      <c r="F46" s="143">
        <f>+economico!F45</f>
        <v>6240</v>
      </c>
      <c r="G46" s="143">
        <f>+economico!G45</f>
        <v>0</v>
      </c>
      <c r="H46" s="143">
        <f>+economico!H45</f>
        <v>0</v>
      </c>
      <c r="I46" s="143">
        <f>+economico!I45</f>
        <v>6552</v>
      </c>
      <c r="J46" s="143">
        <f>+economico!J45</f>
        <v>0</v>
      </c>
      <c r="K46" s="143">
        <f>+economico!K45</f>
        <v>0</v>
      </c>
      <c r="L46" s="143">
        <f>+economico!L45</f>
        <v>6945.120000000001</v>
      </c>
      <c r="M46" s="143">
        <f>+economico!M45</f>
        <v>0</v>
      </c>
      <c r="N46" s="142">
        <f>SUM(B46:M46)</f>
        <v>25737.120000000003</v>
      </c>
    </row>
    <row r="47" spans="1:14" s="160" customFormat="1" ht="60.75" customHeight="1">
      <c r="A47" s="145" t="s">
        <v>1</v>
      </c>
      <c r="B47" s="146">
        <f aca="true" t="shared" si="3" ref="B47:N47">SUM(B43:B46)</f>
        <v>38627</v>
      </c>
      <c r="C47" s="146">
        <f t="shared" si="3"/>
        <v>85673.824</v>
      </c>
      <c r="D47" s="146">
        <f t="shared" si="3"/>
        <v>47334</v>
      </c>
      <c r="E47" s="146">
        <f t="shared" si="3"/>
        <v>33280</v>
      </c>
      <c r="F47" s="146">
        <f t="shared" si="3"/>
        <v>89100.77696</v>
      </c>
      <c r="G47" s="146">
        <f t="shared" si="3"/>
        <v>0</v>
      </c>
      <c r="H47" s="146">
        <f t="shared" si="3"/>
        <v>54944</v>
      </c>
      <c r="I47" s="146">
        <f t="shared" si="3"/>
        <v>93555.815808</v>
      </c>
      <c r="J47" s="146">
        <f t="shared" si="3"/>
        <v>0</v>
      </c>
      <c r="K47" s="146">
        <f t="shared" si="3"/>
        <v>78240.64</v>
      </c>
      <c r="L47" s="146">
        <f t="shared" si="3"/>
        <v>99169.16475648</v>
      </c>
      <c r="M47" s="146">
        <f t="shared" si="3"/>
        <v>0</v>
      </c>
      <c r="N47" s="146">
        <f t="shared" si="3"/>
        <v>619925.2215244801</v>
      </c>
    </row>
    <row r="48" spans="1:14" ht="11.25">
      <c r="A48" s="7"/>
      <c r="B48" s="13"/>
      <c r="C48" s="13"/>
      <c r="D48" s="13"/>
      <c r="E48" s="9"/>
      <c r="F48" s="9"/>
      <c r="G48" s="9"/>
      <c r="H48" s="8"/>
      <c r="I48" s="9"/>
      <c r="J48" s="9"/>
      <c r="K48" s="8"/>
      <c r="L48" s="8"/>
      <c r="M48" s="8"/>
      <c r="N48" s="8"/>
    </row>
    <row r="49" spans="1:14" ht="11.25">
      <c r="A49" s="7"/>
      <c r="B49" s="13"/>
      <c r="C49" s="13"/>
      <c r="D49" s="13"/>
      <c r="E49" s="9"/>
      <c r="F49" s="9"/>
      <c r="G49" s="9"/>
      <c r="H49" s="8"/>
      <c r="I49" s="9"/>
      <c r="J49" s="9"/>
      <c r="K49" s="8"/>
      <c r="L49" s="8"/>
      <c r="M49" s="8"/>
      <c r="N49" s="8"/>
    </row>
    <row r="50" spans="1:14" ht="11.25">
      <c r="A50" s="7"/>
      <c r="B50" s="13"/>
      <c r="C50" s="13"/>
      <c r="D50" s="13"/>
      <c r="E50" s="9"/>
      <c r="F50" s="9"/>
      <c r="G50" s="9"/>
      <c r="H50" s="8"/>
      <c r="I50" s="9"/>
      <c r="J50" s="9"/>
      <c r="K50" s="8"/>
      <c r="L50" s="8"/>
      <c r="M50" s="8"/>
      <c r="N50" s="8"/>
    </row>
    <row r="51" spans="1:14" ht="11.25">
      <c r="A51" s="7"/>
      <c r="B51" s="13"/>
      <c r="C51" s="13"/>
      <c r="D51" s="13"/>
      <c r="E51" s="9"/>
      <c r="F51" s="9"/>
      <c r="G51" s="9"/>
      <c r="H51" s="8"/>
      <c r="I51" s="9"/>
      <c r="J51" s="9"/>
      <c r="K51" s="8"/>
      <c r="L51" s="8"/>
      <c r="M51" s="8"/>
      <c r="N51" s="8"/>
    </row>
    <row r="52" spans="1:14" ht="11.25">
      <c r="A52" s="7"/>
      <c r="B52" s="13"/>
      <c r="C52" s="13"/>
      <c r="D52" s="13"/>
      <c r="E52" s="9"/>
      <c r="F52" s="9"/>
      <c r="G52" s="9"/>
      <c r="H52" s="8"/>
      <c r="I52" s="9"/>
      <c r="J52" s="9"/>
      <c r="K52" s="8"/>
      <c r="L52" s="8"/>
      <c r="M52" s="8"/>
      <c r="N52" s="8"/>
    </row>
    <row r="53" spans="1:14" ht="11.25">
      <c r="A53" s="7"/>
      <c r="B53" s="8"/>
      <c r="C53" s="8"/>
      <c r="D53" s="8"/>
      <c r="E53" s="9"/>
      <c r="F53" s="9"/>
      <c r="G53" s="9"/>
      <c r="H53" s="9"/>
      <c r="I53" s="10"/>
      <c r="J53" s="10"/>
      <c r="K53" s="9"/>
      <c r="L53" s="10"/>
      <c r="M53" s="10"/>
      <c r="N53" s="11"/>
    </row>
    <row r="54" spans="1:14" ht="18">
      <c r="A54" s="198" t="s">
        <v>59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200"/>
    </row>
    <row r="55" spans="1:14" ht="18">
      <c r="A55" s="192" t="s">
        <v>60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4"/>
    </row>
    <row r="56" spans="1:14" ht="11.25">
      <c r="A56" s="164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6"/>
    </row>
    <row r="57" spans="1:14" s="157" customFormat="1" ht="63" customHeight="1">
      <c r="A57" s="201" t="s">
        <v>9</v>
      </c>
      <c r="B57" s="182">
        <v>2004</v>
      </c>
      <c r="C57" s="183"/>
      <c r="D57" s="184"/>
      <c r="E57" s="182">
        <v>2005</v>
      </c>
      <c r="F57" s="183"/>
      <c r="G57" s="184"/>
      <c r="H57" s="182">
        <v>2006</v>
      </c>
      <c r="I57" s="183"/>
      <c r="J57" s="184"/>
      <c r="K57" s="182">
        <v>2007</v>
      </c>
      <c r="L57" s="183"/>
      <c r="M57" s="184"/>
      <c r="N57" s="190" t="s">
        <v>1</v>
      </c>
    </row>
    <row r="58" spans="1:14" s="157" customFormat="1" ht="63" customHeight="1">
      <c r="A58" s="202"/>
      <c r="B58" s="4" t="s">
        <v>3</v>
      </c>
      <c r="C58" s="5" t="s">
        <v>38</v>
      </c>
      <c r="D58" s="6" t="s">
        <v>37</v>
      </c>
      <c r="E58" s="4" t="s">
        <v>3</v>
      </c>
      <c r="F58" s="5" t="s">
        <v>38</v>
      </c>
      <c r="G58" s="6" t="s">
        <v>37</v>
      </c>
      <c r="H58" s="4" t="s">
        <v>3</v>
      </c>
      <c r="I58" s="5" t="s">
        <v>38</v>
      </c>
      <c r="J58" s="6" t="s">
        <v>37</v>
      </c>
      <c r="K58" s="4" t="s">
        <v>3</v>
      </c>
      <c r="L58" s="5" t="s">
        <v>38</v>
      </c>
      <c r="M58" s="6" t="s">
        <v>37</v>
      </c>
      <c r="N58" s="191"/>
    </row>
    <row r="59" spans="1:14" s="157" customFormat="1" ht="63" customHeight="1">
      <c r="A59" s="140" t="s">
        <v>20</v>
      </c>
      <c r="B59" s="148">
        <f>+'FISICO - TERRITORIAL'!B13</f>
        <v>328097</v>
      </c>
      <c r="C59" s="148">
        <f>+'FISICO - TERRITORIAL'!C13</f>
        <v>20000</v>
      </c>
      <c r="D59" s="141">
        <f>+'FISICO - TERRITORIAL'!D13</f>
        <v>0</v>
      </c>
      <c r="E59" s="148">
        <f>+'FISICO - TERRITORIAL'!E13</f>
        <v>348220.88</v>
      </c>
      <c r="F59" s="141">
        <f>+'FISICO - TERRITORIAL'!F13</f>
        <v>20800</v>
      </c>
      <c r="G59" s="148">
        <f>+'FISICO - TERRITORIAL'!G13</f>
        <v>0</v>
      </c>
      <c r="H59" s="148">
        <f>+'FISICO - TERRITORIAL'!H13</f>
        <v>365631.924</v>
      </c>
      <c r="I59" s="148">
        <f>+'FISICO - TERRITORIAL'!I13</f>
        <v>21840</v>
      </c>
      <c r="J59" s="148">
        <f>+'FISICO - TERRITORIAL'!J13</f>
        <v>0</v>
      </c>
      <c r="K59" s="148">
        <f>+'FISICO - TERRITORIAL'!K13</f>
        <v>387569.83944000007</v>
      </c>
      <c r="L59" s="148">
        <f>+'FISICO - TERRITORIAL'!L13</f>
        <v>23150.4</v>
      </c>
      <c r="M59" s="148">
        <f>+'FISICO - TERRITORIAL'!M13</f>
        <v>0</v>
      </c>
      <c r="N59" s="142">
        <f>SUM(B59:M59)</f>
        <v>1515310.04344</v>
      </c>
    </row>
    <row r="60" spans="1:14" s="157" customFormat="1" ht="63" customHeight="1">
      <c r="A60" s="5" t="s">
        <v>21</v>
      </c>
      <c r="B60" s="144">
        <f>+'FISICO - TERRITORIAL'!B27</f>
        <v>120333</v>
      </c>
      <c r="C60" s="144">
        <f>+'FISICO - TERRITORIAL'!C27</f>
        <v>46363</v>
      </c>
      <c r="D60" s="143">
        <f>+'FISICO - TERRITORIAL'!D27</f>
        <v>0</v>
      </c>
      <c r="E60" s="144">
        <f>+'FISICO - TERRITORIAL'!E27</f>
        <v>125146.32</v>
      </c>
      <c r="F60" s="143">
        <f>+'FISICO - TERRITORIAL'!F27</f>
        <v>48311.15</v>
      </c>
      <c r="G60" s="144">
        <f>+'FISICO - TERRITORIAL'!G27</f>
        <v>0</v>
      </c>
      <c r="H60" s="144">
        <f>+'FISICO - TERRITORIAL'!H27</f>
        <v>148219.636</v>
      </c>
      <c r="I60" s="144">
        <f>+'FISICO - TERRITORIAL'!I27</f>
        <v>50362.707500000004</v>
      </c>
      <c r="J60" s="144">
        <f>+'FISICO - TERRITORIAL'!J27</f>
        <v>0</v>
      </c>
      <c r="K60" s="144">
        <f>+'FISICO - TERRITORIAL'!K27</f>
        <v>157112.81416</v>
      </c>
      <c r="L60" s="144">
        <f>+'FISICO - TERRITORIAL'!L27</f>
        <v>53384.469950000006</v>
      </c>
      <c r="M60" s="144">
        <f>+'FISICO - TERRITORIAL'!M27</f>
        <v>0</v>
      </c>
      <c r="N60" s="142">
        <f>SUM(B60:M60)</f>
        <v>749233.09761</v>
      </c>
    </row>
    <row r="61" spans="1:14" s="157" customFormat="1" ht="63" customHeight="1">
      <c r="A61" s="49" t="s">
        <v>22</v>
      </c>
      <c r="B61" s="144">
        <f>+'FISICO - TERRITORIAL'!B42</f>
        <v>37208</v>
      </c>
      <c r="C61" s="144">
        <f>+'FISICO - TERRITORIAL'!C42</f>
        <v>61328</v>
      </c>
      <c r="D61" s="143">
        <f>+'FISICO - TERRITORIAL'!D42</f>
        <v>12000</v>
      </c>
      <c r="E61" s="144">
        <f>+'FISICO - TERRITORIAL'!E42</f>
        <v>91167</v>
      </c>
      <c r="F61" s="143">
        <f>+'FISICO - TERRITORIAL'!F42</f>
        <v>68487.12</v>
      </c>
      <c r="G61" s="144">
        <f>+'FISICO - TERRITORIAL'!G42</f>
        <v>0</v>
      </c>
      <c r="H61" s="144">
        <f>+'FISICO - TERRITORIAL'!H42</f>
        <v>195775.35</v>
      </c>
      <c r="I61" s="144">
        <f>+'FISICO - TERRITORIAL'!I42</f>
        <v>141911.47600000002</v>
      </c>
      <c r="J61" s="144">
        <f>+'FISICO - TERRITORIAL'!J42</f>
        <v>800000</v>
      </c>
      <c r="K61" s="144">
        <f>+'FISICO - TERRITORIAL'!K42</f>
        <v>254246</v>
      </c>
      <c r="L61" s="144">
        <f>+'FISICO - TERRITORIAL'!L42</f>
        <v>182069.08</v>
      </c>
      <c r="M61" s="144">
        <f>+'FISICO - TERRITORIAL'!M42</f>
        <v>0</v>
      </c>
      <c r="N61" s="142">
        <f>SUM(B61:M61)</f>
        <v>1844192.026</v>
      </c>
    </row>
    <row r="62" spans="1:14" s="157" customFormat="1" ht="63" customHeight="1">
      <c r="A62" s="45" t="s">
        <v>23</v>
      </c>
      <c r="B62" s="144">
        <f>+'FISICO - TERRITORIAL'!B50</f>
        <v>23909</v>
      </c>
      <c r="C62" s="144">
        <f>+'FISICO - TERRITORIAL'!C50</f>
        <v>30000</v>
      </c>
      <c r="D62" s="143">
        <f>+'FISICO - TERRITORIAL'!D50</f>
        <v>170781.418</v>
      </c>
      <c r="E62" s="144">
        <f>+'FISICO - TERRITORIAL'!E50</f>
        <v>24865.36</v>
      </c>
      <c r="F62" s="143">
        <f>+'FISICO - TERRITORIAL'!F50</f>
        <v>34720</v>
      </c>
      <c r="G62" s="144">
        <f>+'FISICO - TERRITORIAL'!G50</f>
        <v>0</v>
      </c>
      <c r="H62" s="144">
        <f>+'FISICO - TERRITORIAL'!H50</f>
        <v>36108.628</v>
      </c>
      <c r="I62" s="144">
        <f>+'FISICO - TERRITORIAL'!I50</f>
        <v>38512</v>
      </c>
      <c r="J62" s="144">
        <f>+'FISICO - TERRITORIAL'!J50</f>
        <v>0</v>
      </c>
      <c r="K62" s="144">
        <f>+'FISICO - TERRITORIAL'!K50</f>
        <v>88275.14568</v>
      </c>
      <c r="L62" s="144">
        <f>+'FISICO - TERRITORIAL'!L50</f>
        <v>40822.72</v>
      </c>
      <c r="M62" s="144">
        <f>+'FISICO - TERRITORIAL'!M50</f>
        <v>0</v>
      </c>
      <c r="N62" s="142">
        <f>SUM(B62:M62)</f>
        <v>487994.27168</v>
      </c>
    </row>
    <row r="63" spans="1:14" s="160" customFormat="1" ht="63" customHeight="1">
      <c r="A63" s="145" t="s">
        <v>1</v>
      </c>
      <c r="B63" s="146">
        <f aca="true" t="shared" si="4" ref="B63:N63">SUM(B59:B62)</f>
        <v>509547</v>
      </c>
      <c r="C63" s="146">
        <f t="shared" si="4"/>
        <v>157691</v>
      </c>
      <c r="D63" s="146">
        <f t="shared" si="4"/>
        <v>182781.418</v>
      </c>
      <c r="E63" s="146">
        <f t="shared" si="4"/>
        <v>589399.5599999999</v>
      </c>
      <c r="F63" s="146">
        <f t="shared" si="4"/>
        <v>172318.27</v>
      </c>
      <c r="G63" s="146">
        <f t="shared" si="4"/>
        <v>0</v>
      </c>
      <c r="H63" s="146">
        <f aca="true" t="shared" si="5" ref="H63:M63">SUM(H59:H62)</f>
        <v>745735.5380000001</v>
      </c>
      <c r="I63" s="146">
        <f t="shared" si="5"/>
        <v>252626.18350000004</v>
      </c>
      <c r="J63" s="146">
        <f t="shared" si="5"/>
        <v>800000</v>
      </c>
      <c r="K63" s="146">
        <f t="shared" si="5"/>
        <v>887203.79928</v>
      </c>
      <c r="L63" s="146">
        <f t="shared" si="5"/>
        <v>299426.66995</v>
      </c>
      <c r="M63" s="146">
        <f t="shared" si="5"/>
        <v>0</v>
      </c>
      <c r="N63" s="146">
        <f t="shared" si="4"/>
        <v>4596729.43873</v>
      </c>
    </row>
    <row r="64" ht="11.25">
      <c r="H64" s="15"/>
    </row>
    <row r="65" ht="11.25">
      <c r="H65" s="15"/>
    </row>
    <row r="66" ht="11.25">
      <c r="H66" s="15"/>
    </row>
    <row r="67" ht="11.25">
      <c r="H67" s="15"/>
    </row>
    <row r="68" ht="11.25">
      <c r="H68" s="15"/>
    </row>
    <row r="69" ht="11.25">
      <c r="H69" s="15"/>
    </row>
    <row r="72" spans="1:14" ht="18">
      <c r="A72" s="198" t="s">
        <v>61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200"/>
    </row>
    <row r="73" spans="1:14" ht="18">
      <c r="A73" s="192" t="s">
        <v>60</v>
      </c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4"/>
    </row>
    <row r="74" spans="1:14" ht="18">
      <c r="A74" s="169"/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1"/>
    </row>
    <row r="75" spans="1:14" s="157" customFormat="1" ht="32.25" customHeight="1">
      <c r="A75" s="201" t="s">
        <v>9</v>
      </c>
      <c r="B75" s="182">
        <v>2004</v>
      </c>
      <c r="C75" s="183"/>
      <c r="D75" s="184"/>
      <c r="E75" s="182">
        <v>2005</v>
      </c>
      <c r="F75" s="183"/>
      <c r="G75" s="184"/>
      <c r="H75" s="182">
        <v>2006</v>
      </c>
      <c r="I75" s="183"/>
      <c r="J75" s="184"/>
      <c r="K75" s="182">
        <v>2007</v>
      </c>
      <c r="L75" s="183"/>
      <c r="M75" s="184"/>
      <c r="N75" s="190" t="s">
        <v>1</v>
      </c>
    </row>
    <row r="76" spans="1:14" s="157" customFormat="1" ht="32.25" customHeight="1">
      <c r="A76" s="202"/>
      <c r="B76" s="4" t="s">
        <v>3</v>
      </c>
      <c r="C76" s="5" t="s">
        <v>38</v>
      </c>
      <c r="D76" s="6" t="s">
        <v>37</v>
      </c>
      <c r="E76" s="4" t="s">
        <v>3</v>
      </c>
      <c r="F76" s="5" t="s">
        <v>38</v>
      </c>
      <c r="G76" s="6" t="s">
        <v>37</v>
      </c>
      <c r="H76" s="4" t="s">
        <v>3</v>
      </c>
      <c r="I76" s="5" t="s">
        <v>38</v>
      </c>
      <c r="J76" s="6" t="s">
        <v>37</v>
      </c>
      <c r="K76" s="4" t="s">
        <v>3</v>
      </c>
      <c r="L76" s="5" t="s">
        <v>38</v>
      </c>
      <c r="M76" s="6" t="s">
        <v>37</v>
      </c>
      <c r="N76" s="191"/>
    </row>
    <row r="77" spans="1:14" ht="63.75" customHeight="1">
      <c r="A77" s="14" t="s">
        <v>24</v>
      </c>
      <c r="B77" s="141">
        <f>+'D. INSTTNAL'!B7</f>
        <v>3000</v>
      </c>
      <c r="C77" s="141">
        <f>+'D. INSTTNAL'!C7</f>
        <v>7000</v>
      </c>
      <c r="D77" s="148">
        <f>+'D. INSTTNAL'!D7</f>
        <v>0</v>
      </c>
      <c r="E77" s="141">
        <f>+'D. INSTTNAL'!E7</f>
        <v>3120</v>
      </c>
      <c r="F77" s="141">
        <f>+'D. INSTTNAL'!F7</f>
        <v>7280</v>
      </c>
      <c r="G77" s="148">
        <f>+'D. INSTTNAL'!G7</f>
        <v>0</v>
      </c>
      <c r="H77" s="141">
        <f>+'D. INSTTNAL'!H7</f>
        <v>13276</v>
      </c>
      <c r="I77" s="141">
        <f>+'D. INSTTNAL'!I7</f>
        <v>7644</v>
      </c>
      <c r="J77" s="148">
        <f>+'D. INSTTNAL'!J7</f>
        <v>0</v>
      </c>
      <c r="K77" s="141">
        <f>+'D. INSTTNAL'!K7</f>
        <v>13939.800000000001</v>
      </c>
      <c r="L77" s="141">
        <f>+'D. INSTTNAL'!L7</f>
        <v>8026.200000000001</v>
      </c>
      <c r="M77" s="148">
        <f>+'D. INSTTNAL'!M7</f>
        <v>0</v>
      </c>
      <c r="N77" s="142">
        <f>SUM(B77:M77)</f>
        <v>63286</v>
      </c>
    </row>
    <row r="78" spans="1:14" ht="63.75" customHeight="1">
      <c r="A78" s="17" t="s">
        <v>25</v>
      </c>
      <c r="B78" s="143">
        <f>+'D. INSTTNAL'!B16</f>
        <v>0</v>
      </c>
      <c r="C78" s="143">
        <f>+'D. INSTTNAL'!C16</f>
        <v>0</v>
      </c>
      <c r="D78" s="144">
        <f>+'D. INSTTNAL'!D16</f>
        <v>0</v>
      </c>
      <c r="E78" s="143">
        <f>+'D. INSTTNAL'!E16</f>
        <v>0</v>
      </c>
      <c r="F78" s="143">
        <f>+'D. INSTTNAL'!F16</f>
        <v>0</v>
      </c>
      <c r="G78" s="144">
        <f>+'D. INSTTNAL'!G16</f>
        <v>0</v>
      </c>
      <c r="H78" s="143">
        <f>+'D. INSTTNAL'!H16</f>
        <v>0</v>
      </c>
      <c r="I78" s="143">
        <f>+'D. INSTTNAL'!I16</f>
        <v>0</v>
      </c>
      <c r="J78" s="144">
        <f>+'D. INSTTNAL'!J16</f>
        <v>0</v>
      </c>
      <c r="K78" s="143">
        <f>+'D. INSTTNAL'!K16</f>
        <v>0</v>
      </c>
      <c r="L78" s="143">
        <f>+'D. INSTTNAL'!L16</f>
        <v>0</v>
      </c>
      <c r="M78" s="144">
        <f>+'D. INSTTNAL'!M16</f>
        <v>0</v>
      </c>
      <c r="N78" s="142">
        <f>SUM(B78:M78)</f>
        <v>0</v>
      </c>
    </row>
    <row r="79" spans="1:14" ht="63.75" customHeight="1">
      <c r="A79" s="17" t="s">
        <v>26</v>
      </c>
      <c r="B79" s="143">
        <f>+'D. INSTTNAL'!B38</f>
        <v>314571</v>
      </c>
      <c r="C79" s="143">
        <f>+'D. INSTTNAL'!C38</f>
        <v>6000</v>
      </c>
      <c r="D79" s="144">
        <f>+'D. INSTTNAL'!D38</f>
        <v>0</v>
      </c>
      <c r="E79" s="143">
        <f>+'D. INSTTNAL'!E38</f>
        <v>274575</v>
      </c>
      <c r="F79" s="143">
        <f>+'D. INSTTNAL'!F38</f>
        <v>6240</v>
      </c>
      <c r="G79" s="144">
        <f>+'D. INSTTNAL'!G38</f>
        <v>0</v>
      </c>
      <c r="H79" s="143">
        <f>+'D. INSTTNAL'!H38</f>
        <v>131438</v>
      </c>
      <c r="I79" s="143">
        <f>+'D. INSTTNAL'!I38</f>
        <v>6552</v>
      </c>
      <c r="J79" s="144">
        <f>+'D. INSTTNAL'!J38</f>
        <v>0</v>
      </c>
      <c r="K79" s="143">
        <f>+'D. INSTTNAL'!K38</f>
        <v>12732.720000000001</v>
      </c>
      <c r="L79" s="143">
        <f>+'D. INSTTNAL'!L38</f>
        <v>6945.120000000001</v>
      </c>
      <c r="M79" s="144">
        <f>+'D. INSTTNAL'!M38</f>
        <v>0</v>
      </c>
      <c r="N79" s="142">
        <f>SUM(B79:M79)</f>
        <v>759053.84</v>
      </c>
    </row>
    <row r="80" spans="1:14" s="134" customFormat="1" ht="63.75" customHeight="1">
      <c r="A80" s="133" t="s">
        <v>1</v>
      </c>
      <c r="B80" s="146">
        <f>SUM(B77:B79)</f>
        <v>317571</v>
      </c>
      <c r="C80" s="146">
        <f aca="true" t="shared" si="6" ref="C80:N80">SUM(C77:C79)</f>
        <v>13000</v>
      </c>
      <c r="D80" s="146">
        <f t="shared" si="6"/>
        <v>0</v>
      </c>
      <c r="E80" s="146">
        <f t="shared" si="6"/>
        <v>277695</v>
      </c>
      <c r="F80" s="146">
        <f t="shared" si="6"/>
        <v>13520</v>
      </c>
      <c r="G80" s="146">
        <f t="shared" si="6"/>
        <v>0</v>
      </c>
      <c r="H80" s="146">
        <f t="shared" si="6"/>
        <v>144714</v>
      </c>
      <c r="I80" s="146">
        <f t="shared" si="6"/>
        <v>14196</v>
      </c>
      <c r="J80" s="146">
        <f t="shared" si="6"/>
        <v>0</v>
      </c>
      <c r="K80" s="146">
        <f t="shared" si="6"/>
        <v>26672.520000000004</v>
      </c>
      <c r="L80" s="146">
        <f t="shared" si="6"/>
        <v>14971.320000000002</v>
      </c>
      <c r="M80" s="146">
        <f t="shared" si="6"/>
        <v>0</v>
      </c>
      <c r="N80" s="146">
        <f t="shared" si="6"/>
        <v>822339.84</v>
      </c>
    </row>
  </sheetData>
  <mergeCells count="38">
    <mergeCell ref="K75:M75"/>
    <mergeCell ref="A57:A58"/>
    <mergeCell ref="B57:D57"/>
    <mergeCell ref="E57:G57"/>
    <mergeCell ref="H57:J57"/>
    <mergeCell ref="A75:A76"/>
    <mergeCell ref="B75:D75"/>
    <mergeCell ref="E75:G75"/>
    <mergeCell ref="H75:J75"/>
    <mergeCell ref="A72:N72"/>
    <mergeCell ref="N41:N42"/>
    <mergeCell ref="A55:N55"/>
    <mergeCell ref="N57:N58"/>
    <mergeCell ref="A41:A42"/>
    <mergeCell ref="B41:D41"/>
    <mergeCell ref="E41:G41"/>
    <mergeCell ref="H41:J41"/>
    <mergeCell ref="K41:M41"/>
    <mergeCell ref="K57:M57"/>
    <mergeCell ref="A15:N15"/>
    <mergeCell ref="A39:N39"/>
    <mergeCell ref="H5:J5"/>
    <mergeCell ref="K5:M5"/>
    <mergeCell ref="N5:N6"/>
    <mergeCell ref="A17:A18"/>
    <mergeCell ref="B17:D17"/>
    <mergeCell ref="E17:G17"/>
    <mergeCell ref="H17:J17"/>
    <mergeCell ref="N75:N76"/>
    <mergeCell ref="A73:N73"/>
    <mergeCell ref="A1:N1"/>
    <mergeCell ref="A14:N14"/>
    <mergeCell ref="A38:N38"/>
    <mergeCell ref="A54:N54"/>
    <mergeCell ref="K17:M17"/>
    <mergeCell ref="B5:D5"/>
    <mergeCell ref="E5:G5"/>
    <mergeCell ref="A3:N3"/>
  </mergeCells>
  <printOptions verticalCentered="1"/>
  <pageMargins left="0.3937007874015748" right="0.3937007874015748" top="0.3937007874015748" bottom="0.8267716535433072" header="0" footer="0.7086614173228347"/>
  <pageSetup horizontalDpi="300" verticalDpi="3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C67">
      <selection activeCell="N77" sqref="N77"/>
    </sheetView>
  </sheetViews>
  <sheetFormatPr defaultColWidth="11.421875" defaultRowHeight="12.75"/>
  <cols>
    <col min="1" max="1" width="24.8515625" style="18" customWidth="1"/>
    <col min="2" max="2" width="9.7109375" style="18" customWidth="1"/>
    <col min="3" max="3" width="10.57421875" style="18" bestFit="1" customWidth="1"/>
    <col min="4" max="4" width="9.140625" style="18" bestFit="1" customWidth="1"/>
    <col min="5" max="5" width="7.8515625" style="18" bestFit="1" customWidth="1"/>
    <col min="6" max="6" width="10.57421875" style="18" bestFit="1" customWidth="1"/>
    <col min="7" max="7" width="6.57421875" style="18" bestFit="1" customWidth="1"/>
    <col min="8" max="8" width="7.8515625" style="18" bestFit="1" customWidth="1"/>
    <col min="9" max="9" width="7.7109375" style="18" bestFit="1" customWidth="1"/>
    <col min="10" max="10" width="6.57421875" style="18" bestFit="1" customWidth="1"/>
    <col min="11" max="11" width="7.8515625" style="18" bestFit="1" customWidth="1"/>
    <col min="12" max="12" width="7.7109375" style="18" bestFit="1" customWidth="1"/>
    <col min="13" max="13" width="6.57421875" style="18" bestFit="1" customWidth="1"/>
    <col min="14" max="16384" width="11.421875" style="18" customWidth="1"/>
  </cols>
  <sheetData>
    <row r="1" spans="1:13" ht="25.5" customHeight="1">
      <c r="A1" s="204" t="s">
        <v>126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13" ht="14.25" customHeight="1">
      <c r="A2" s="211" t="s">
        <v>27</v>
      </c>
      <c r="B2" s="212"/>
      <c r="C2" s="212"/>
      <c r="D2" s="212"/>
      <c r="E2" s="30"/>
      <c r="F2" s="30"/>
      <c r="G2" s="30"/>
      <c r="H2" s="30"/>
      <c r="I2" s="30"/>
      <c r="J2" s="30"/>
      <c r="K2" s="30"/>
      <c r="L2" s="30"/>
      <c r="M2" s="64"/>
    </row>
    <row r="3" spans="1:13" ht="49.5" customHeight="1">
      <c r="A3" s="65" t="s">
        <v>28</v>
      </c>
      <c r="B3" s="210" t="s">
        <v>31</v>
      </c>
      <c r="C3" s="210"/>
      <c r="D3" s="30"/>
      <c r="E3" s="30"/>
      <c r="F3" s="30"/>
      <c r="G3" s="30"/>
      <c r="H3" s="30"/>
      <c r="I3" s="30"/>
      <c r="J3" s="30"/>
      <c r="K3" s="30"/>
      <c r="L3" s="30"/>
      <c r="M3" s="64"/>
    </row>
    <row r="4" spans="1:13" ht="11.25">
      <c r="A4" s="66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64"/>
    </row>
    <row r="5" spans="1:13" ht="39" customHeight="1">
      <c r="A5" s="67"/>
      <c r="B5" s="207">
        <v>2004</v>
      </c>
      <c r="C5" s="208"/>
      <c r="D5" s="209"/>
      <c r="E5" s="207">
        <v>2005</v>
      </c>
      <c r="F5" s="208"/>
      <c r="G5" s="209"/>
      <c r="H5" s="207">
        <v>2006</v>
      </c>
      <c r="I5" s="208"/>
      <c r="J5" s="209"/>
      <c r="K5" s="207">
        <v>2007</v>
      </c>
      <c r="L5" s="208"/>
      <c r="M5" s="209"/>
    </row>
    <row r="6" spans="1:13" ht="39" customHeight="1">
      <c r="A6" s="19" t="s">
        <v>29</v>
      </c>
      <c r="B6" s="20" t="s">
        <v>3</v>
      </c>
      <c r="C6" s="21" t="s">
        <v>38</v>
      </c>
      <c r="D6" s="22" t="s">
        <v>37</v>
      </c>
      <c r="E6" s="20" t="s">
        <v>3</v>
      </c>
      <c r="F6" s="21" t="s">
        <v>38</v>
      </c>
      <c r="G6" s="22" t="s">
        <v>37</v>
      </c>
      <c r="H6" s="20" t="s">
        <v>3</v>
      </c>
      <c r="I6" s="21" t="s">
        <v>38</v>
      </c>
      <c r="J6" s="22" t="s">
        <v>37</v>
      </c>
      <c r="K6" s="20" t="s">
        <v>3</v>
      </c>
      <c r="L6" s="21" t="s">
        <v>38</v>
      </c>
      <c r="M6" s="22" t="s">
        <v>37</v>
      </c>
    </row>
    <row r="7" spans="1:13" ht="39" customHeight="1">
      <c r="A7" s="23" t="s">
        <v>64</v>
      </c>
      <c r="B7" s="24">
        <v>0</v>
      </c>
      <c r="C7" s="24">
        <v>2000</v>
      </c>
      <c r="D7" s="24">
        <v>0</v>
      </c>
      <c r="E7" s="20">
        <f>+B7*1.04</f>
        <v>0</v>
      </c>
      <c r="F7" s="20">
        <v>5200</v>
      </c>
      <c r="G7" s="20">
        <f aca="true" t="shared" si="0" ref="F7:G11">+D7*1.04</f>
        <v>0</v>
      </c>
      <c r="H7" s="20">
        <f>+E7*1.05</f>
        <v>0</v>
      </c>
      <c r="I7" s="20">
        <f>10920/2</f>
        <v>5460</v>
      </c>
      <c r="J7" s="20">
        <f aca="true" t="shared" si="1" ref="I7:J11">+G7*1.05</f>
        <v>0</v>
      </c>
      <c r="K7" s="20">
        <f>+H7*1.06</f>
        <v>0</v>
      </c>
      <c r="L7" s="20">
        <f aca="true" t="shared" si="2" ref="L7:M11">+I7*1.06</f>
        <v>5787.6</v>
      </c>
      <c r="M7" s="20">
        <f t="shared" si="2"/>
        <v>0</v>
      </c>
    </row>
    <row r="8" spans="1:13" ht="39" customHeight="1">
      <c r="A8" s="23" t="s">
        <v>65</v>
      </c>
      <c r="B8" s="24">
        <f>180284+2821+43911</f>
        <v>227016</v>
      </c>
      <c r="C8" s="24">
        <v>5000</v>
      </c>
      <c r="D8" s="24">
        <v>0</v>
      </c>
      <c r="E8" s="20">
        <f>+B8*1.04-30000</f>
        <v>206096.64</v>
      </c>
      <c r="F8" s="20">
        <f t="shared" si="0"/>
        <v>5200</v>
      </c>
      <c r="G8" s="20">
        <f t="shared" si="0"/>
        <v>0</v>
      </c>
      <c r="H8" s="20">
        <f>+E8*1.05</f>
        <v>216401.47200000004</v>
      </c>
      <c r="I8" s="20">
        <f t="shared" si="1"/>
        <v>5460</v>
      </c>
      <c r="J8" s="20">
        <f t="shared" si="1"/>
        <v>0</v>
      </c>
      <c r="K8" s="20">
        <f>+H8*1.06</f>
        <v>229385.56032000005</v>
      </c>
      <c r="L8" s="20">
        <f t="shared" si="2"/>
        <v>5787.6</v>
      </c>
      <c r="M8" s="20">
        <f t="shared" si="2"/>
        <v>0</v>
      </c>
    </row>
    <row r="9" spans="1:13" ht="39" customHeight="1">
      <c r="A9" s="23" t="s">
        <v>66</v>
      </c>
      <c r="B9" s="24">
        <v>23852</v>
      </c>
      <c r="C9" s="24">
        <v>0</v>
      </c>
      <c r="D9" s="24">
        <v>0</v>
      </c>
      <c r="E9" s="20">
        <f>+B9*1.04+30000</f>
        <v>54806.08</v>
      </c>
      <c r="F9" s="20">
        <f t="shared" si="0"/>
        <v>0</v>
      </c>
      <c r="G9" s="20">
        <f t="shared" si="0"/>
        <v>0</v>
      </c>
      <c r="H9" s="20">
        <f>+E9*1.05</f>
        <v>57546.384000000005</v>
      </c>
      <c r="I9" s="20">
        <f t="shared" si="1"/>
        <v>0</v>
      </c>
      <c r="J9" s="20">
        <f t="shared" si="1"/>
        <v>0</v>
      </c>
      <c r="K9" s="20">
        <f>+H9*1.06</f>
        <v>60999.16704000001</v>
      </c>
      <c r="L9" s="20">
        <f t="shared" si="2"/>
        <v>0</v>
      </c>
      <c r="M9" s="20">
        <f t="shared" si="2"/>
        <v>0</v>
      </c>
    </row>
    <row r="10" spans="1:13" ht="39" customHeight="1">
      <c r="A10" s="23" t="s">
        <v>67</v>
      </c>
      <c r="B10" s="24">
        <v>18536</v>
      </c>
      <c r="C10" s="24">
        <v>0</v>
      </c>
      <c r="D10" s="24">
        <v>0</v>
      </c>
      <c r="E10" s="20">
        <f>+B10*1.04</f>
        <v>19277.440000000002</v>
      </c>
      <c r="F10" s="20">
        <f t="shared" si="0"/>
        <v>0</v>
      </c>
      <c r="G10" s="20">
        <f t="shared" si="0"/>
        <v>0</v>
      </c>
      <c r="H10" s="20">
        <f>+E10*1.05</f>
        <v>20241.312</v>
      </c>
      <c r="I10" s="20">
        <f t="shared" si="1"/>
        <v>0</v>
      </c>
      <c r="J10" s="20">
        <f t="shared" si="1"/>
        <v>0</v>
      </c>
      <c r="K10" s="20">
        <f>+H10*1.06</f>
        <v>21455.790720000005</v>
      </c>
      <c r="L10" s="20">
        <f t="shared" si="2"/>
        <v>0</v>
      </c>
      <c r="M10" s="20">
        <f t="shared" si="2"/>
        <v>0</v>
      </c>
    </row>
    <row r="11" spans="1:13" ht="39" customHeight="1">
      <c r="A11" s="25" t="s">
        <v>68</v>
      </c>
      <c r="B11" s="26">
        <v>0</v>
      </c>
      <c r="C11" s="26">
        <v>0</v>
      </c>
      <c r="D11" s="26">
        <v>0</v>
      </c>
      <c r="E11" s="20">
        <f>+B11*1.04</f>
        <v>0</v>
      </c>
      <c r="F11" s="20">
        <v>5200</v>
      </c>
      <c r="G11" s="20">
        <f t="shared" si="0"/>
        <v>0</v>
      </c>
      <c r="H11" s="20">
        <f>+E11*1.05</f>
        <v>0</v>
      </c>
      <c r="I11" s="20">
        <f>+F11*1.05</f>
        <v>5460</v>
      </c>
      <c r="J11" s="20">
        <f t="shared" si="1"/>
        <v>0</v>
      </c>
      <c r="K11" s="20">
        <f>+H11*1.06</f>
        <v>0</v>
      </c>
      <c r="L11" s="20">
        <f t="shared" si="2"/>
        <v>5787.6</v>
      </c>
      <c r="M11" s="20">
        <f t="shared" si="2"/>
        <v>0</v>
      </c>
    </row>
    <row r="12" spans="1:13" ht="39" customHeight="1">
      <c r="A12" s="74" t="s">
        <v>52</v>
      </c>
      <c r="B12" s="73">
        <f>SUM(B7:B11)</f>
        <v>269404</v>
      </c>
      <c r="C12" s="73">
        <f>SUM(C7:C11)</f>
        <v>7000</v>
      </c>
      <c r="D12" s="73">
        <f aca="true" t="shared" si="3" ref="D12:M12">SUM(D7:D11)</f>
        <v>0</v>
      </c>
      <c r="E12" s="73">
        <f t="shared" si="3"/>
        <v>280180.16000000003</v>
      </c>
      <c r="F12" s="73">
        <f t="shared" si="3"/>
        <v>15600</v>
      </c>
      <c r="G12" s="73">
        <f t="shared" si="3"/>
        <v>0</v>
      </c>
      <c r="H12" s="73">
        <f t="shared" si="3"/>
        <v>294189.168</v>
      </c>
      <c r="I12" s="73">
        <f t="shared" si="3"/>
        <v>16380</v>
      </c>
      <c r="J12" s="73">
        <f t="shared" si="3"/>
        <v>0</v>
      </c>
      <c r="K12" s="73">
        <f t="shared" si="3"/>
        <v>311840.51808000007</v>
      </c>
      <c r="L12" s="73">
        <f t="shared" si="3"/>
        <v>17362.800000000003</v>
      </c>
      <c r="M12" s="73">
        <f t="shared" si="3"/>
        <v>0</v>
      </c>
    </row>
    <row r="13" spans="1:13" ht="32.2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32.2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32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32.25" customHeight="1">
      <c r="A16" s="204" t="s">
        <v>127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6"/>
    </row>
    <row r="17" spans="1:13" ht="15">
      <c r="A17" s="211" t="s">
        <v>27</v>
      </c>
      <c r="B17" s="212"/>
      <c r="C17" s="212"/>
      <c r="D17" s="212"/>
      <c r="E17" s="30"/>
      <c r="F17" s="30"/>
      <c r="G17" s="30"/>
      <c r="H17" s="30"/>
      <c r="I17" s="30"/>
      <c r="J17" s="30"/>
      <c r="K17" s="30"/>
      <c r="L17" s="30"/>
      <c r="M17" s="64"/>
    </row>
    <row r="18" spans="1:13" ht="30" customHeight="1">
      <c r="A18" s="69" t="s">
        <v>30</v>
      </c>
      <c r="B18" s="203" t="s">
        <v>32</v>
      </c>
      <c r="C18" s="203"/>
      <c r="D18" s="68"/>
      <c r="E18" s="30"/>
      <c r="F18" s="30"/>
      <c r="G18" s="30"/>
      <c r="H18" s="30"/>
      <c r="I18" s="30"/>
      <c r="J18" s="30"/>
      <c r="K18" s="30"/>
      <c r="L18" s="30"/>
      <c r="M18" s="64"/>
    </row>
    <row r="19" spans="1:13" ht="12.75" customHeight="1">
      <c r="A19" s="67"/>
      <c r="B19" s="207">
        <v>2004</v>
      </c>
      <c r="C19" s="208"/>
      <c r="D19" s="209"/>
      <c r="E19" s="207">
        <v>2005</v>
      </c>
      <c r="F19" s="208"/>
      <c r="G19" s="209"/>
      <c r="H19" s="207">
        <v>2006</v>
      </c>
      <c r="I19" s="208"/>
      <c r="J19" s="209"/>
      <c r="K19" s="207">
        <v>2007</v>
      </c>
      <c r="L19" s="208"/>
      <c r="M19" s="209"/>
    </row>
    <row r="20" spans="1:13" ht="22.5">
      <c r="A20" s="19" t="s">
        <v>29</v>
      </c>
      <c r="B20" s="20" t="s">
        <v>3</v>
      </c>
      <c r="C20" s="21" t="s">
        <v>38</v>
      </c>
      <c r="D20" s="22" t="s">
        <v>37</v>
      </c>
      <c r="E20" s="20" t="s">
        <v>3</v>
      </c>
      <c r="F20" s="21" t="s">
        <v>38</v>
      </c>
      <c r="G20" s="22" t="s">
        <v>37</v>
      </c>
      <c r="H20" s="20" t="s">
        <v>3</v>
      </c>
      <c r="I20" s="21" t="s">
        <v>38</v>
      </c>
      <c r="J20" s="22" t="s">
        <v>37</v>
      </c>
      <c r="K20" s="20" t="s">
        <v>3</v>
      </c>
      <c r="L20" s="21" t="s">
        <v>38</v>
      </c>
      <c r="M20" s="22" t="s">
        <v>37</v>
      </c>
    </row>
    <row r="21" spans="1:13" ht="22.5">
      <c r="A21" s="29" t="s">
        <v>69</v>
      </c>
      <c r="B21" s="24">
        <f>1427559+175844</f>
        <v>1603403</v>
      </c>
      <c r="C21" s="24"/>
      <c r="D21" s="24">
        <v>592000</v>
      </c>
      <c r="E21" s="20">
        <f aca="true" t="shared" si="4" ref="E21:E26">+B21*1.04</f>
        <v>1667539.12</v>
      </c>
      <c r="F21" s="20">
        <f aca="true" t="shared" si="5" ref="F21:F26">+C21*1.04</f>
        <v>0</v>
      </c>
      <c r="G21" s="20">
        <f>+D21*1.04</f>
        <v>615680</v>
      </c>
      <c r="H21" s="20">
        <f aca="true" t="shared" si="6" ref="H21:I26">+E21*1.05</f>
        <v>1750916.0760000001</v>
      </c>
      <c r="I21" s="20">
        <f t="shared" si="6"/>
        <v>0</v>
      </c>
      <c r="J21" s="20">
        <f aca="true" t="shared" si="7" ref="J21:J26">+G21*1.05</f>
        <v>646464</v>
      </c>
      <c r="K21" s="20">
        <f aca="true" t="shared" si="8" ref="K21:K26">+H21*1.06</f>
        <v>1855971.04056</v>
      </c>
      <c r="L21" s="20">
        <f aca="true" t="shared" si="9" ref="L21:L26">+I21*1.06</f>
        <v>0</v>
      </c>
      <c r="M21" s="20">
        <f aca="true" t="shared" si="10" ref="M21:M26">+J21*1.06</f>
        <v>685251.8400000001</v>
      </c>
    </row>
    <row r="22" spans="1:13" ht="39" customHeight="1">
      <c r="A22" s="29" t="s">
        <v>70</v>
      </c>
      <c r="B22" s="24">
        <f>276623-175844+12328</f>
        <v>113107</v>
      </c>
      <c r="C22" s="24">
        <v>10000</v>
      </c>
      <c r="D22" s="24">
        <v>88000</v>
      </c>
      <c r="E22" s="20">
        <f>+B22*1.04</f>
        <v>117631.28</v>
      </c>
      <c r="F22" s="20">
        <f t="shared" si="5"/>
        <v>10400</v>
      </c>
      <c r="G22" s="20">
        <v>0</v>
      </c>
      <c r="H22" s="20">
        <f t="shared" si="6"/>
        <v>123512.844</v>
      </c>
      <c r="I22" s="20">
        <f t="shared" si="6"/>
        <v>10920</v>
      </c>
      <c r="J22" s="20">
        <f t="shared" si="7"/>
        <v>0</v>
      </c>
      <c r="K22" s="20">
        <f t="shared" si="8"/>
        <v>130923.61464</v>
      </c>
      <c r="L22" s="20">
        <f t="shared" si="9"/>
        <v>11575.2</v>
      </c>
      <c r="M22" s="20">
        <f t="shared" si="10"/>
        <v>0</v>
      </c>
    </row>
    <row r="23" spans="1:13" ht="51" customHeight="1">
      <c r="A23" s="29" t="s">
        <v>71</v>
      </c>
      <c r="B23" s="24">
        <v>0</v>
      </c>
      <c r="C23" s="24">
        <v>5000</v>
      </c>
      <c r="D23" s="24">
        <v>0</v>
      </c>
      <c r="E23" s="20">
        <f t="shared" si="4"/>
        <v>0</v>
      </c>
      <c r="F23" s="20">
        <v>0</v>
      </c>
      <c r="G23" s="20">
        <f>+D23*1.05</f>
        <v>0</v>
      </c>
      <c r="H23" s="20">
        <f t="shared" si="6"/>
        <v>0</v>
      </c>
      <c r="I23" s="20">
        <f t="shared" si="6"/>
        <v>0</v>
      </c>
      <c r="J23" s="20">
        <f t="shared" si="7"/>
        <v>0</v>
      </c>
      <c r="K23" s="20">
        <f t="shared" si="8"/>
        <v>0</v>
      </c>
      <c r="L23" s="20">
        <f t="shared" si="9"/>
        <v>0</v>
      </c>
      <c r="M23" s="20">
        <f t="shared" si="10"/>
        <v>0</v>
      </c>
    </row>
    <row r="24" spans="1:13" ht="48" customHeight="1">
      <c r="A24" s="70" t="s">
        <v>56</v>
      </c>
      <c r="B24" s="71">
        <v>225062</v>
      </c>
      <c r="C24" s="24">
        <v>0</v>
      </c>
      <c r="D24" s="24">
        <v>0</v>
      </c>
      <c r="E24" s="72">
        <f t="shared" si="4"/>
        <v>234064.48</v>
      </c>
      <c r="F24" s="20">
        <f t="shared" si="5"/>
        <v>0</v>
      </c>
      <c r="G24" s="20">
        <f>+D24*1.05</f>
        <v>0</v>
      </c>
      <c r="H24" s="72">
        <f t="shared" si="6"/>
        <v>245767.70400000003</v>
      </c>
      <c r="I24" s="20">
        <f t="shared" si="6"/>
        <v>0</v>
      </c>
      <c r="J24" s="20">
        <f t="shared" si="7"/>
        <v>0</v>
      </c>
      <c r="K24" s="72">
        <f t="shared" si="8"/>
        <v>260513.76624000006</v>
      </c>
      <c r="L24" s="20">
        <f t="shared" si="9"/>
        <v>0</v>
      </c>
      <c r="M24" s="20">
        <f t="shared" si="10"/>
        <v>0</v>
      </c>
    </row>
    <row r="25" spans="1:13" ht="49.5" customHeight="1">
      <c r="A25" s="29" t="s">
        <v>72</v>
      </c>
      <c r="B25" s="24">
        <v>10000</v>
      </c>
      <c r="C25" s="24">
        <v>0</v>
      </c>
      <c r="D25" s="24">
        <v>0</v>
      </c>
      <c r="E25" s="20">
        <f t="shared" si="4"/>
        <v>10400</v>
      </c>
      <c r="F25" s="20">
        <f t="shared" si="5"/>
        <v>0</v>
      </c>
      <c r="G25" s="20">
        <f>+D25*1.05</f>
        <v>0</v>
      </c>
      <c r="H25" s="20">
        <f t="shared" si="6"/>
        <v>10920</v>
      </c>
      <c r="I25" s="20">
        <f t="shared" si="6"/>
        <v>0</v>
      </c>
      <c r="J25" s="20">
        <f t="shared" si="7"/>
        <v>0</v>
      </c>
      <c r="K25" s="20">
        <f t="shared" si="8"/>
        <v>11575.2</v>
      </c>
      <c r="L25" s="20">
        <f t="shared" si="9"/>
        <v>0</v>
      </c>
      <c r="M25" s="20">
        <f t="shared" si="10"/>
        <v>0</v>
      </c>
    </row>
    <row r="26" spans="1:13" ht="47.25" customHeight="1">
      <c r="A26" s="23" t="s">
        <v>73</v>
      </c>
      <c r="B26" s="24">
        <v>5000</v>
      </c>
      <c r="C26" s="24">
        <v>0</v>
      </c>
      <c r="D26" s="24">
        <v>0</v>
      </c>
      <c r="E26" s="20">
        <f t="shared" si="4"/>
        <v>5200</v>
      </c>
      <c r="F26" s="20">
        <f t="shared" si="5"/>
        <v>0</v>
      </c>
      <c r="G26" s="20">
        <f>+D26*1.05</f>
        <v>0</v>
      </c>
      <c r="H26" s="20">
        <f t="shared" si="6"/>
        <v>5460</v>
      </c>
      <c r="I26" s="20">
        <f t="shared" si="6"/>
        <v>0</v>
      </c>
      <c r="J26" s="20">
        <f t="shared" si="7"/>
        <v>0</v>
      </c>
      <c r="K26" s="20">
        <f t="shared" si="8"/>
        <v>5787.6</v>
      </c>
      <c r="L26" s="20">
        <f t="shared" si="9"/>
        <v>0</v>
      </c>
      <c r="M26" s="20">
        <f t="shared" si="10"/>
        <v>0</v>
      </c>
    </row>
    <row r="27" spans="1:13" ht="35.25" customHeight="1">
      <c r="A27" s="23" t="s">
        <v>52</v>
      </c>
      <c r="B27" s="24">
        <f>SUM(B21:B26)</f>
        <v>1956572</v>
      </c>
      <c r="C27" s="24">
        <f aca="true" t="shared" si="11" ref="C27:M27">SUM(C21:C26)</f>
        <v>15000</v>
      </c>
      <c r="D27" s="24">
        <f t="shared" si="11"/>
        <v>680000</v>
      </c>
      <c r="E27" s="24">
        <f t="shared" si="11"/>
        <v>2034834.8800000001</v>
      </c>
      <c r="F27" s="24">
        <f t="shared" si="11"/>
        <v>10400</v>
      </c>
      <c r="G27" s="24">
        <f t="shared" si="11"/>
        <v>615680</v>
      </c>
      <c r="H27" s="24">
        <f t="shared" si="11"/>
        <v>2136576.6240000003</v>
      </c>
      <c r="I27" s="24">
        <f t="shared" si="11"/>
        <v>10920</v>
      </c>
      <c r="J27" s="24">
        <f>SUM(J21:J26)</f>
        <v>646464</v>
      </c>
      <c r="K27" s="24">
        <f t="shared" si="11"/>
        <v>2264771.2214400005</v>
      </c>
      <c r="L27" s="24">
        <f t="shared" si="11"/>
        <v>11575.2</v>
      </c>
      <c r="M27" s="24">
        <f t="shared" si="11"/>
        <v>685251.8400000001</v>
      </c>
    </row>
    <row r="28" spans="1:13" ht="35.25" customHeight="1">
      <c r="A28" s="186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</row>
    <row r="29" spans="1:13" ht="39" customHeight="1">
      <c r="A29" s="204" t="s">
        <v>128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6"/>
    </row>
    <row r="30" spans="1:13" ht="39" customHeight="1">
      <c r="A30" s="211" t="s">
        <v>27</v>
      </c>
      <c r="B30" s="212"/>
      <c r="C30" s="212"/>
      <c r="D30" s="212"/>
      <c r="E30" s="30"/>
      <c r="F30" s="30"/>
      <c r="G30" s="30"/>
      <c r="H30" s="30"/>
      <c r="I30" s="30"/>
      <c r="J30" s="30"/>
      <c r="K30" s="30"/>
      <c r="L30" s="30"/>
      <c r="M30" s="64"/>
    </row>
    <row r="31" spans="1:13" s="30" customFormat="1" ht="39" customHeight="1">
      <c r="A31" s="65" t="s">
        <v>28</v>
      </c>
      <c r="B31" s="210" t="s">
        <v>33</v>
      </c>
      <c r="C31" s="210"/>
      <c r="D31" s="75"/>
      <c r="M31" s="64"/>
    </row>
    <row r="32" spans="1:13" ht="39" customHeight="1">
      <c r="A32" s="67"/>
      <c r="B32" s="207">
        <v>2004</v>
      </c>
      <c r="C32" s="208"/>
      <c r="D32" s="209"/>
      <c r="E32" s="207">
        <v>2005</v>
      </c>
      <c r="F32" s="208"/>
      <c r="G32" s="209"/>
      <c r="H32" s="207">
        <v>2006</v>
      </c>
      <c r="I32" s="208"/>
      <c r="J32" s="209"/>
      <c r="K32" s="207">
        <v>2007</v>
      </c>
      <c r="L32" s="208"/>
      <c r="M32" s="209"/>
    </row>
    <row r="33" spans="1:13" ht="39" customHeight="1">
      <c r="A33" s="19" t="s">
        <v>29</v>
      </c>
      <c r="B33" s="20" t="s">
        <v>3</v>
      </c>
      <c r="C33" s="21" t="s">
        <v>38</v>
      </c>
      <c r="D33" s="22" t="s">
        <v>37</v>
      </c>
      <c r="E33" s="20" t="s">
        <v>3</v>
      </c>
      <c r="F33" s="21" t="s">
        <v>38</v>
      </c>
      <c r="G33" s="22" t="s">
        <v>37</v>
      </c>
      <c r="H33" s="20" t="s">
        <v>3</v>
      </c>
      <c r="I33" s="21" t="s">
        <v>38</v>
      </c>
      <c r="J33" s="22" t="s">
        <v>37</v>
      </c>
      <c r="K33" s="20" t="s">
        <v>3</v>
      </c>
      <c r="L33" s="21" t="s">
        <v>38</v>
      </c>
      <c r="M33" s="22" t="s">
        <v>37</v>
      </c>
    </row>
    <row r="34" spans="1:13" ht="39" customHeight="1">
      <c r="A34" s="29" t="s">
        <v>74</v>
      </c>
      <c r="B34" s="24">
        <v>16750</v>
      </c>
      <c r="C34" s="24">
        <v>0</v>
      </c>
      <c r="D34" s="24">
        <v>0</v>
      </c>
      <c r="E34" s="24">
        <f>+B34*1.04</f>
        <v>17420</v>
      </c>
      <c r="F34" s="24">
        <v>0</v>
      </c>
      <c r="G34" s="24">
        <v>0</v>
      </c>
      <c r="H34" s="24">
        <f>+E34*1.05</f>
        <v>18291</v>
      </c>
      <c r="I34" s="24">
        <v>0</v>
      </c>
      <c r="J34" s="24">
        <v>0</v>
      </c>
      <c r="K34" s="24">
        <f>+H34*1.06</f>
        <v>19388.460000000003</v>
      </c>
      <c r="L34" s="24">
        <v>0</v>
      </c>
      <c r="M34" s="24">
        <v>0</v>
      </c>
    </row>
    <row r="35" spans="1:13" ht="39" customHeight="1">
      <c r="A35" s="29" t="s">
        <v>75</v>
      </c>
      <c r="B35" s="24">
        <v>8000</v>
      </c>
      <c r="C35" s="24">
        <v>0</v>
      </c>
      <c r="D35" s="24">
        <v>0</v>
      </c>
      <c r="E35" s="24">
        <f>+B35*1.04</f>
        <v>8320</v>
      </c>
      <c r="F35" s="24">
        <v>0</v>
      </c>
      <c r="G35" s="24">
        <v>0</v>
      </c>
      <c r="H35" s="24">
        <f>+E35*1.05</f>
        <v>8736</v>
      </c>
      <c r="I35" s="24">
        <v>0</v>
      </c>
      <c r="J35" s="24">
        <v>0</v>
      </c>
      <c r="K35" s="24">
        <f>+H35*1.06</f>
        <v>9260.16</v>
      </c>
      <c r="L35" s="24">
        <v>0</v>
      </c>
      <c r="M35" s="24">
        <v>0</v>
      </c>
    </row>
    <row r="36" spans="1:13" ht="39" customHeight="1">
      <c r="A36" s="23" t="s">
        <v>76</v>
      </c>
      <c r="B36" s="24">
        <v>6209</v>
      </c>
      <c r="C36" s="24">
        <v>6000</v>
      </c>
      <c r="D36" s="24">
        <v>20000</v>
      </c>
      <c r="E36" s="24">
        <f>+B36*1.04</f>
        <v>6457.360000000001</v>
      </c>
      <c r="F36" s="24">
        <v>0</v>
      </c>
      <c r="G36" s="24">
        <v>0</v>
      </c>
      <c r="H36" s="24">
        <f>+E36*1.05</f>
        <v>6780.228000000001</v>
      </c>
      <c r="I36" s="24">
        <v>0</v>
      </c>
      <c r="J36" s="24">
        <v>0</v>
      </c>
      <c r="K36" s="24">
        <f>+H36*1.06</f>
        <v>7187.041680000001</v>
      </c>
      <c r="L36" s="24">
        <v>0</v>
      </c>
      <c r="M36" s="24">
        <v>0</v>
      </c>
    </row>
    <row r="37" spans="1:13" ht="39" customHeight="1">
      <c r="A37" s="23" t="s">
        <v>77</v>
      </c>
      <c r="B37" s="24">
        <v>0</v>
      </c>
      <c r="C37" s="24">
        <v>0</v>
      </c>
      <c r="D37" s="24">
        <v>0</v>
      </c>
      <c r="E37" s="24">
        <f>+B37*1.04</f>
        <v>0</v>
      </c>
      <c r="F37" s="24">
        <v>0</v>
      </c>
      <c r="G37" s="24">
        <v>0</v>
      </c>
      <c r="H37" s="24">
        <f>+E37*1.05</f>
        <v>0</v>
      </c>
      <c r="I37" s="24">
        <v>0</v>
      </c>
      <c r="J37" s="24">
        <v>0</v>
      </c>
      <c r="K37" s="24">
        <f>+H37*1.06</f>
        <v>0</v>
      </c>
      <c r="L37" s="24">
        <v>0</v>
      </c>
      <c r="M37" s="24">
        <v>0</v>
      </c>
    </row>
    <row r="38" spans="1:13" ht="39" customHeight="1">
      <c r="A38" s="76" t="s">
        <v>52</v>
      </c>
      <c r="B38" s="77">
        <f>SUM(B34:B37)</f>
        <v>30959</v>
      </c>
      <c r="C38" s="77">
        <f>SUM(C34:C37)</f>
        <v>6000</v>
      </c>
      <c r="D38" s="77">
        <f aca="true" t="shared" si="12" ref="D38:M38">SUM(D34:D37)</f>
        <v>20000</v>
      </c>
      <c r="E38" s="77">
        <f t="shared" si="12"/>
        <v>32197.36</v>
      </c>
      <c r="F38" s="77">
        <f t="shared" si="12"/>
        <v>0</v>
      </c>
      <c r="G38" s="77">
        <f t="shared" si="12"/>
        <v>0</v>
      </c>
      <c r="H38" s="77">
        <f t="shared" si="12"/>
        <v>33807.228</v>
      </c>
      <c r="I38" s="77">
        <f t="shared" si="12"/>
        <v>0</v>
      </c>
      <c r="J38" s="77">
        <f t="shared" si="12"/>
        <v>0</v>
      </c>
      <c r="K38" s="77">
        <f t="shared" si="12"/>
        <v>35835.661680000005</v>
      </c>
      <c r="L38" s="77">
        <f t="shared" si="12"/>
        <v>0</v>
      </c>
      <c r="M38" s="77">
        <f t="shared" si="12"/>
        <v>0</v>
      </c>
    </row>
    <row r="39" spans="1:13" ht="39" customHeight="1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39" customHeight="1">
      <c r="A40" s="80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8">
      <c r="A41" s="204" t="s">
        <v>125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6"/>
    </row>
    <row r="42" spans="1:13" ht="15">
      <c r="A42" s="211" t="s">
        <v>27</v>
      </c>
      <c r="B42" s="212"/>
      <c r="C42" s="212"/>
      <c r="D42" s="212"/>
      <c r="E42" s="79"/>
      <c r="F42" s="79"/>
      <c r="G42" s="30"/>
      <c r="H42" s="30"/>
      <c r="I42" s="30"/>
      <c r="J42" s="30"/>
      <c r="K42" s="30"/>
      <c r="L42" s="30"/>
      <c r="M42" s="64"/>
    </row>
    <row r="43" spans="1:13" ht="15" customHeight="1">
      <c r="A43" s="65" t="s">
        <v>28</v>
      </c>
      <c r="B43" s="213" t="s">
        <v>34</v>
      </c>
      <c r="C43" s="213"/>
      <c r="D43" s="213"/>
      <c r="E43" s="213"/>
      <c r="F43" s="213"/>
      <c r="G43" s="30"/>
      <c r="H43" s="30"/>
      <c r="I43" s="30"/>
      <c r="J43" s="30"/>
      <c r="K43" s="30"/>
      <c r="L43" s="30"/>
      <c r="M43" s="64"/>
    </row>
    <row r="44" spans="1:13" ht="12.75" customHeight="1">
      <c r="A44" s="67"/>
      <c r="B44" s="207">
        <v>2004</v>
      </c>
      <c r="C44" s="208"/>
      <c r="D44" s="209"/>
      <c r="E44" s="207">
        <v>2005</v>
      </c>
      <c r="F44" s="208"/>
      <c r="G44" s="209"/>
      <c r="H44" s="207">
        <v>2006</v>
      </c>
      <c r="I44" s="208"/>
      <c r="J44" s="209"/>
      <c r="K44" s="207">
        <v>2007</v>
      </c>
      <c r="L44" s="208"/>
      <c r="M44" s="209"/>
    </row>
    <row r="45" spans="1:13" ht="22.5">
      <c r="A45" s="19" t="s">
        <v>29</v>
      </c>
      <c r="B45" s="20" t="s">
        <v>3</v>
      </c>
      <c r="C45" s="31" t="s">
        <v>38</v>
      </c>
      <c r="D45" s="32" t="s">
        <v>37</v>
      </c>
      <c r="E45" s="33" t="s">
        <v>3</v>
      </c>
      <c r="F45" s="31" t="s">
        <v>38</v>
      </c>
      <c r="G45" s="32" t="s">
        <v>37</v>
      </c>
      <c r="H45" s="33" t="s">
        <v>3</v>
      </c>
      <c r="I45" s="31" t="s">
        <v>38</v>
      </c>
      <c r="J45" s="32" t="s">
        <v>37</v>
      </c>
      <c r="K45" s="33" t="s">
        <v>3</v>
      </c>
      <c r="L45" s="31" t="s">
        <v>38</v>
      </c>
      <c r="M45" s="32" t="s">
        <v>37</v>
      </c>
    </row>
    <row r="46" spans="1:13" ht="39.75" customHeight="1">
      <c r="A46" s="23" t="s">
        <v>78</v>
      </c>
      <c r="B46" s="24">
        <v>30000</v>
      </c>
      <c r="C46" s="24">
        <v>22000</v>
      </c>
      <c r="D46" s="24">
        <v>0</v>
      </c>
      <c r="E46" s="24">
        <f aca="true" t="shared" si="13" ref="E46:G49">+B46*1.04</f>
        <v>31200</v>
      </c>
      <c r="F46" s="24">
        <f t="shared" si="13"/>
        <v>22880</v>
      </c>
      <c r="G46" s="24">
        <f t="shared" si="13"/>
        <v>0</v>
      </c>
      <c r="H46" s="24">
        <f>+E46*1.05</f>
        <v>32760</v>
      </c>
      <c r="I46" s="24">
        <f>+C46*1.05</f>
        <v>23100</v>
      </c>
      <c r="J46" s="24">
        <f>+G46*1.05</f>
        <v>0</v>
      </c>
      <c r="K46" s="24">
        <f>+H46*1.06</f>
        <v>34725.6</v>
      </c>
      <c r="L46" s="24">
        <f>+J46*1.06</f>
        <v>0</v>
      </c>
      <c r="M46" s="24">
        <f>+J46*1.06</f>
        <v>0</v>
      </c>
    </row>
    <row r="47" spans="1:13" ht="39.75" customHeight="1">
      <c r="A47" s="23" t="s">
        <v>79</v>
      </c>
      <c r="B47" s="24">
        <v>9489</v>
      </c>
      <c r="C47" s="24">
        <v>10000</v>
      </c>
      <c r="D47" s="24">
        <v>0</v>
      </c>
      <c r="E47" s="24">
        <f t="shared" si="13"/>
        <v>9868.56</v>
      </c>
      <c r="F47" s="24">
        <f t="shared" si="13"/>
        <v>10400</v>
      </c>
      <c r="G47" s="24">
        <f t="shared" si="13"/>
        <v>0</v>
      </c>
      <c r="H47" s="24">
        <f>+E47*1.05</f>
        <v>10361.988</v>
      </c>
      <c r="I47" s="24">
        <f>+C47*1.05</f>
        <v>10500</v>
      </c>
      <c r="J47" s="24">
        <f>+G47*1.05</f>
        <v>0</v>
      </c>
      <c r="K47" s="24">
        <f>+H47*1.06</f>
        <v>10983.70728</v>
      </c>
      <c r="L47" s="24">
        <f>+J47*1.06</f>
        <v>0</v>
      </c>
      <c r="M47" s="24">
        <f>+J47*1.06</f>
        <v>0</v>
      </c>
    </row>
    <row r="48" spans="1:13" ht="39.75" customHeight="1">
      <c r="A48" s="23" t="s">
        <v>80</v>
      </c>
      <c r="B48" s="24">
        <v>4830</v>
      </c>
      <c r="C48" s="24">
        <v>7000</v>
      </c>
      <c r="D48" s="24">
        <v>0</v>
      </c>
      <c r="E48" s="24">
        <f t="shared" si="13"/>
        <v>5023.2</v>
      </c>
      <c r="F48" s="24">
        <f t="shared" si="13"/>
        <v>7280</v>
      </c>
      <c r="G48" s="24">
        <f t="shared" si="13"/>
        <v>0</v>
      </c>
      <c r="H48" s="24">
        <f>+E48*1.05</f>
        <v>5274.36</v>
      </c>
      <c r="I48" s="24">
        <f>+C48*1.05</f>
        <v>7350</v>
      </c>
      <c r="J48" s="24">
        <f>+G48*1.05</f>
        <v>0</v>
      </c>
      <c r="K48" s="24">
        <f>+H48*1.06</f>
        <v>5590.8216</v>
      </c>
      <c r="L48" s="24">
        <f>+J48*1.06</f>
        <v>0</v>
      </c>
      <c r="M48" s="24">
        <f>+J48*1.06</f>
        <v>0</v>
      </c>
    </row>
    <row r="49" spans="1:13" ht="39.75" customHeight="1">
      <c r="A49" s="23" t="s">
        <v>81</v>
      </c>
      <c r="B49" s="24">
        <v>915</v>
      </c>
      <c r="C49" s="24">
        <v>5000</v>
      </c>
      <c r="D49" s="24">
        <v>0</v>
      </c>
      <c r="E49" s="24">
        <f t="shared" si="13"/>
        <v>951.6</v>
      </c>
      <c r="F49" s="24">
        <f t="shared" si="13"/>
        <v>5200</v>
      </c>
      <c r="G49" s="24">
        <f t="shared" si="13"/>
        <v>0</v>
      </c>
      <c r="H49" s="24">
        <f>+E49*1.05</f>
        <v>999.1800000000001</v>
      </c>
      <c r="I49" s="24">
        <f>+C49*1.05</f>
        <v>5250</v>
      </c>
      <c r="J49" s="24">
        <f>+G49*1.05</f>
        <v>0</v>
      </c>
      <c r="K49" s="24">
        <f>+H49*1.06</f>
        <v>1059.1308000000001</v>
      </c>
      <c r="L49" s="24">
        <f>+J49*1.06</f>
        <v>0</v>
      </c>
      <c r="M49" s="24">
        <f>+J49*1.06</f>
        <v>0</v>
      </c>
    </row>
    <row r="50" spans="1:13" ht="39.75" customHeight="1">
      <c r="A50" s="23" t="s">
        <v>82</v>
      </c>
      <c r="B50" s="24">
        <v>0</v>
      </c>
      <c r="C50" s="24">
        <v>0</v>
      </c>
      <c r="D50" s="24">
        <v>0</v>
      </c>
      <c r="E50" s="24">
        <v>0</v>
      </c>
      <c r="F50" s="24">
        <f>+C50*1.04</f>
        <v>0</v>
      </c>
      <c r="G50" s="24">
        <f>+D50*1.04</f>
        <v>0</v>
      </c>
      <c r="H50" s="24">
        <f>+E50*1.05</f>
        <v>0</v>
      </c>
      <c r="I50" s="24">
        <v>0</v>
      </c>
      <c r="J50" s="24">
        <f>+G50*1.05</f>
        <v>0</v>
      </c>
      <c r="K50" s="24">
        <f>+H50*1.06</f>
        <v>0</v>
      </c>
      <c r="L50" s="24">
        <f>+J50*1.06</f>
        <v>0</v>
      </c>
      <c r="M50" s="24">
        <f>+J50*1.06</f>
        <v>0</v>
      </c>
    </row>
    <row r="51" spans="1:13" ht="39.75" customHeight="1">
      <c r="A51" s="76" t="s">
        <v>52</v>
      </c>
      <c r="B51" s="77">
        <f aca="true" t="shared" si="14" ref="B51:M51">SUM(B46:B50)</f>
        <v>45234</v>
      </c>
      <c r="C51" s="77">
        <f t="shared" si="14"/>
        <v>44000</v>
      </c>
      <c r="D51" s="77">
        <f t="shared" si="14"/>
        <v>0</v>
      </c>
      <c r="E51" s="77">
        <f t="shared" si="14"/>
        <v>47043.35999999999</v>
      </c>
      <c r="F51" s="77">
        <f t="shared" si="14"/>
        <v>45760</v>
      </c>
      <c r="G51" s="77">
        <f t="shared" si="14"/>
        <v>0</v>
      </c>
      <c r="H51" s="77">
        <f t="shared" si="14"/>
        <v>49395.528</v>
      </c>
      <c r="I51" s="77">
        <f t="shared" si="14"/>
        <v>46200</v>
      </c>
      <c r="J51" s="77">
        <f t="shared" si="14"/>
        <v>0</v>
      </c>
      <c r="K51" s="77">
        <f t="shared" si="14"/>
        <v>52359.25968</v>
      </c>
      <c r="L51" s="77">
        <f t="shared" si="14"/>
        <v>0</v>
      </c>
      <c r="M51" s="77">
        <f t="shared" si="14"/>
        <v>0</v>
      </c>
    </row>
    <row r="52" spans="1:13" ht="39.75" customHeight="1">
      <c r="A52" s="80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39.75" customHeight="1">
      <c r="A53" s="80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39.75" customHeight="1">
      <c r="A54" s="80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27" customHeight="1">
      <c r="A55" s="28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3" ht="18">
      <c r="A56" s="204" t="s">
        <v>129</v>
      </c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6"/>
    </row>
    <row r="57" spans="1:13" ht="15">
      <c r="A57" s="211" t="s">
        <v>27</v>
      </c>
      <c r="B57" s="212"/>
      <c r="C57" s="212"/>
      <c r="D57" s="212"/>
      <c r="E57" s="30"/>
      <c r="F57" s="30"/>
      <c r="G57" s="30"/>
      <c r="H57" s="30"/>
      <c r="I57" s="30"/>
      <c r="J57" s="30"/>
      <c r="K57" s="30"/>
      <c r="L57" s="30"/>
      <c r="M57" s="64"/>
    </row>
    <row r="58" spans="1:13" ht="15.75">
      <c r="A58" s="65" t="s">
        <v>28</v>
      </c>
      <c r="B58" s="210" t="s">
        <v>35</v>
      </c>
      <c r="C58" s="210"/>
      <c r="D58" s="210"/>
      <c r="E58" s="30"/>
      <c r="F58" s="30"/>
      <c r="G58" s="30"/>
      <c r="H58" s="30"/>
      <c r="I58" s="30"/>
      <c r="J58" s="30"/>
      <c r="K58" s="30"/>
      <c r="L58" s="30"/>
      <c r="M58" s="64"/>
    </row>
    <row r="59" spans="1:13" ht="11.25">
      <c r="A59" s="66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64"/>
    </row>
    <row r="60" spans="1:13" ht="34.5" customHeight="1">
      <c r="A60" s="67"/>
      <c r="B60" s="207">
        <v>2004</v>
      </c>
      <c r="C60" s="208"/>
      <c r="D60" s="209"/>
      <c r="E60" s="207">
        <v>2005</v>
      </c>
      <c r="F60" s="208"/>
      <c r="G60" s="209"/>
      <c r="H60" s="207">
        <v>2006</v>
      </c>
      <c r="I60" s="208"/>
      <c r="J60" s="209"/>
      <c r="K60" s="207">
        <v>2007</v>
      </c>
      <c r="L60" s="208"/>
      <c r="M60" s="209"/>
    </row>
    <row r="61" spans="1:13" ht="34.5" customHeight="1">
      <c r="A61" s="19" t="s">
        <v>29</v>
      </c>
      <c r="B61" s="20" t="s">
        <v>3</v>
      </c>
      <c r="C61" s="21" t="s">
        <v>38</v>
      </c>
      <c r="D61" s="22" t="s">
        <v>37</v>
      </c>
      <c r="E61" s="20" t="s">
        <v>3</v>
      </c>
      <c r="F61" s="21" t="s">
        <v>38</v>
      </c>
      <c r="G61" s="22" t="s">
        <v>37</v>
      </c>
      <c r="H61" s="20" t="s">
        <v>3</v>
      </c>
      <c r="I61" s="21" t="s">
        <v>38</v>
      </c>
      <c r="J61" s="22" t="s">
        <v>37</v>
      </c>
      <c r="K61" s="20" t="s">
        <v>3</v>
      </c>
      <c r="L61" s="21" t="s">
        <v>38</v>
      </c>
      <c r="M61" s="22" t="s">
        <v>37</v>
      </c>
    </row>
    <row r="62" spans="1:13" s="34" customFormat="1" ht="25.5" customHeight="1">
      <c r="A62" s="23" t="s">
        <v>83</v>
      </c>
      <c r="B62" s="24">
        <v>0</v>
      </c>
      <c r="C62" s="24">
        <v>4000</v>
      </c>
      <c r="D62" s="24">
        <v>0</v>
      </c>
      <c r="E62" s="20">
        <v>0</v>
      </c>
      <c r="F62" s="20">
        <f>+C62*1.04</f>
        <v>4160</v>
      </c>
      <c r="G62" s="20">
        <v>0</v>
      </c>
      <c r="H62" s="20">
        <v>0</v>
      </c>
      <c r="I62" s="20">
        <f>+F62*1.05</f>
        <v>4368</v>
      </c>
      <c r="J62" s="20">
        <v>0</v>
      </c>
      <c r="K62" s="20">
        <v>0</v>
      </c>
      <c r="L62" s="20">
        <f>+I62*1.06</f>
        <v>4630.08</v>
      </c>
      <c r="M62" s="20">
        <v>0</v>
      </c>
    </row>
    <row r="63" spans="1:13" s="34" customFormat="1" ht="25.5" customHeight="1">
      <c r="A63" s="23" t="s">
        <v>84</v>
      </c>
      <c r="B63" s="24">
        <v>0</v>
      </c>
      <c r="C63" s="24">
        <v>0</v>
      </c>
      <c r="D63" s="24">
        <v>8000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</row>
    <row r="64" spans="1:13" s="34" customFormat="1" ht="25.5" customHeight="1">
      <c r="A64" s="23" t="s">
        <v>85</v>
      </c>
      <c r="B64" s="24">
        <v>0</v>
      </c>
      <c r="C64" s="35">
        <v>0</v>
      </c>
      <c r="D64" s="24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</row>
    <row r="65" spans="1:13" s="34" customFormat="1" ht="25.5" customHeight="1">
      <c r="A65" s="76" t="s">
        <v>52</v>
      </c>
      <c r="B65" s="82">
        <f aca="true" t="shared" si="15" ref="B65:M65">SUM(B62:B64)</f>
        <v>0</v>
      </c>
      <c r="C65" s="82">
        <f t="shared" si="15"/>
        <v>4000</v>
      </c>
      <c r="D65" s="82">
        <f t="shared" si="15"/>
        <v>8000</v>
      </c>
      <c r="E65" s="82">
        <f t="shared" si="15"/>
        <v>0</v>
      </c>
      <c r="F65" s="82">
        <f t="shared" si="15"/>
        <v>4160</v>
      </c>
      <c r="G65" s="82">
        <f t="shared" si="15"/>
        <v>0</v>
      </c>
      <c r="H65" s="82">
        <f t="shared" si="15"/>
        <v>0</v>
      </c>
      <c r="I65" s="82">
        <f t="shared" si="15"/>
        <v>4368</v>
      </c>
      <c r="J65" s="82">
        <f t="shared" si="15"/>
        <v>0</v>
      </c>
      <c r="K65" s="82">
        <f t="shared" si="15"/>
        <v>0</v>
      </c>
      <c r="L65" s="82">
        <f t="shared" si="15"/>
        <v>4630.08</v>
      </c>
      <c r="M65" s="82">
        <f t="shared" si="15"/>
        <v>0</v>
      </c>
    </row>
    <row r="66" spans="1:4" s="36" customFormat="1" ht="25.5" customHeight="1">
      <c r="A66" s="28"/>
      <c r="B66" s="28"/>
      <c r="C66" s="28"/>
      <c r="D66" s="28"/>
    </row>
    <row r="67" spans="1:13" s="36" customFormat="1" ht="25.5" customHeight="1">
      <c r="A67" s="204" t="s">
        <v>130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6"/>
    </row>
    <row r="68" spans="1:13" s="36" customFormat="1" ht="25.5" customHeight="1">
      <c r="A68" s="83" t="s">
        <v>8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84"/>
    </row>
    <row r="69" spans="1:13" s="36" customFormat="1" ht="25.5" customHeight="1">
      <c r="A69" s="65" t="s">
        <v>28</v>
      </c>
      <c r="B69" s="210" t="s">
        <v>36</v>
      </c>
      <c r="C69" s="210"/>
      <c r="D69" s="210"/>
      <c r="E69" s="210"/>
      <c r="M69" s="85"/>
    </row>
    <row r="70" spans="1:13" ht="25.5" customHeight="1">
      <c r="A70" s="67"/>
      <c r="B70" s="207">
        <v>2004</v>
      </c>
      <c r="C70" s="208"/>
      <c r="D70" s="209"/>
      <c r="E70" s="207">
        <v>2005</v>
      </c>
      <c r="F70" s="208"/>
      <c r="G70" s="209"/>
      <c r="H70" s="207">
        <v>2006</v>
      </c>
      <c r="I70" s="208"/>
      <c r="J70" s="209"/>
      <c r="K70" s="207">
        <v>2007</v>
      </c>
      <c r="L70" s="208"/>
      <c r="M70" s="209"/>
    </row>
    <row r="71" spans="1:13" ht="25.5" customHeight="1">
      <c r="A71" s="19" t="s">
        <v>29</v>
      </c>
      <c r="B71" s="20" t="s">
        <v>3</v>
      </c>
      <c r="C71" s="21" t="s">
        <v>38</v>
      </c>
      <c r="D71" s="22" t="s">
        <v>37</v>
      </c>
      <c r="E71" s="20" t="s">
        <v>3</v>
      </c>
      <c r="F71" s="21" t="s">
        <v>38</v>
      </c>
      <c r="G71" s="22" t="s">
        <v>37</v>
      </c>
      <c r="H71" s="20" t="s">
        <v>3</v>
      </c>
      <c r="I71" s="21" t="s">
        <v>38</v>
      </c>
      <c r="J71" s="22" t="s">
        <v>37</v>
      </c>
      <c r="K71" s="20" t="s">
        <v>3</v>
      </c>
      <c r="L71" s="21" t="s">
        <v>38</v>
      </c>
      <c r="M71" s="22" t="s">
        <v>37</v>
      </c>
    </row>
    <row r="72" spans="1:13" ht="25.5" customHeight="1">
      <c r="A72" s="37" t="s">
        <v>86</v>
      </c>
      <c r="B72" s="24">
        <v>0</v>
      </c>
      <c r="C72" s="24">
        <v>5000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10000</v>
      </c>
      <c r="L72" s="24">
        <v>0</v>
      </c>
      <c r="M72" s="24">
        <v>0</v>
      </c>
    </row>
    <row r="73" spans="1:13" ht="25.5" customHeight="1">
      <c r="A73" s="38" t="s">
        <v>87</v>
      </c>
      <c r="B73" s="24">
        <v>0</v>
      </c>
      <c r="C73" s="24">
        <v>0</v>
      </c>
      <c r="D73" s="24">
        <v>0</v>
      </c>
      <c r="E73" s="20">
        <f>+B73*1.04</f>
        <v>0</v>
      </c>
      <c r="F73" s="20">
        <f>+C73*1.04</f>
        <v>0</v>
      </c>
      <c r="G73" s="20">
        <f>+D73*1.04</f>
        <v>0</v>
      </c>
      <c r="H73" s="20">
        <f>+E73*1.05</f>
        <v>0</v>
      </c>
      <c r="I73" s="20">
        <f>+F73*1.05</f>
        <v>0</v>
      </c>
      <c r="J73" s="20">
        <f>+G73*1.05</f>
        <v>0</v>
      </c>
      <c r="K73" s="20">
        <f>+H73*1.06</f>
        <v>0</v>
      </c>
      <c r="L73" s="20">
        <f>+I73*1.06</f>
        <v>0</v>
      </c>
      <c r="M73" s="20">
        <f>+J73*1.06</f>
        <v>0</v>
      </c>
    </row>
    <row r="74" spans="1:13" ht="21.75" customHeight="1">
      <c r="A74" s="86" t="s">
        <v>52</v>
      </c>
      <c r="B74" s="77">
        <f>SUM(B72:B73)</f>
        <v>0</v>
      </c>
      <c r="C74" s="77">
        <f>SUM(C72:C73)</f>
        <v>5000</v>
      </c>
      <c r="D74" s="77">
        <f aca="true" t="shared" si="16" ref="D74:M74">SUM(D72:D73)</f>
        <v>0</v>
      </c>
      <c r="E74" s="77">
        <f t="shared" si="16"/>
        <v>0</v>
      </c>
      <c r="F74" s="77">
        <f t="shared" si="16"/>
        <v>0</v>
      </c>
      <c r="G74" s="77">
        <f t="shared" si="16"/>
        <v>0</v>
      </c>
      <c r="H74" s="77">
        <f t="shared" si="16"/>
        <v>0</v>
      </c>
      <c r="I74" s="77">
        <f t="shared" si="16"/>
        <v>0</v>
      </c>
      <c r="J74" s="77">
        <f t="shared" si="16"/>
        <v>0</v>
      </c>
      <c r="K74" s="77">
        <f t="shared" si="16"/>
        <v>10000</v>
      </c>
      <c r="L74" s="77">
        <f t="shared" si="16"/>
        <v>0</v>
      </c>
      <c r="M74" s="77">
        <f t="shared" si="16"/>
        <v>0</v>
      </c>
    </row>
    <row r="75" ht="21" customHeight="1"/>
  </sheetData>
  <mergeCells count="41">
    <mergeCell ref="A1:M1"/>
    <mergeCell ref="A56:M56"/>
    <mergeCell ref="A57:D57"/>
    <mergeCell ref="B19:D19"/>
    <mergeCell ref="E19:G19"/>
    <mergeCell ref="H19:J19"/>
    <mergeCell ref="B32:D32"/>
    <mergeCell ref="E32:G32"/>
    <mergeCell ref="B3:C3"/>
    <mergeCell ref="B31:C31"/>
    <mergeCell ref="A2:D2"/>
    <mergeCell ref="A16:M16"/>
    <mergeCell ref="A17:D17"/>
    <mergeCell ref="K5:M5"/>
    <mergeCell ref="E5:G5"/>
    <mergeCell ref="B5:D5"/>
    <mergeCell ref="H5:J5"/>
    <mergeCell ref="H32:J32"/>
    <mergeCell ref="K32:M32"/>
    <mergeCell ref="K44:M44"/>
    <mergeCell ref="A42:D42"/>
    <mergeCell ref="B43:F43"/>
    <mergeCell ref="B69:E69"/>
    <mergeCell ref="B60:D60"/>
    <mergeCell ref="K60:M60"/>
    <mergeCell ref="E60:G60"/>
    <mergeCell ref="A67:M67"/>
    <mergeCell ref="K70:M70"/>
    <mergeCell ref="B70:D70"/>
    <mergeCell ref="E70:G70"/>
    <mergeCell ref="H70:J70"/>
    <mergeCell ref="B18:C18"/>
    <mergeCell ref="A41:M41"/>
    <mergeCell ref="H60:J60"/>
    <mergeCell ref="B58:D58"/>
    <mergeCell ref="K19:M19"/>
    <mergeCell ref="B44:D44"/>
    <mergeCell ref="E44:G44"/>
    <mergeCell ref="H44:J44"/>
    <mergeCell ref="A29:M29"/>
    <mergeCell ref="A30:D30"/>
  </mergeCells>
  <printOptions verticalCentered="1"/>
  <pageMargins left="0.1968503937007874" right="0.1968503937007874" top="0.7480314960629921" bottom="1.5748031496062993" header="0" footer="0.5905511811023623"/>
  <pageSetup horizontalDpi="300" verticalDpi="300" orientation="landscape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zoomScale="75" zoomScaleNormal="75" workbookViewId="0" topLeftCell="A37">
      <selection activeCell="M54" sqref="M54"/>
    </sheetView>
  </sheetViews>
  <sheetFormatPr defaultColWidth="11.421875" defaultRowHeight="12.75"/>
  <cols>
    <col min="1" max="1" width="17.7109375" style="1" customWidth="1"/>
    <col min="2" max="2" width="7.8515625" style="1" customWidth="1"/>
    <col min="3" max="3" width="9.00390625" style="1" bestFit="1" customWidth="1"/>
    <col min="4" max="5" width="8.00390625" style="1" bestFit="1" customWidth="1"/>
    <col min="6" max="6" width="9.28125" style="1" bestFit="1" customWidth="1"/>
    <col min="7" max="7" width="6.7109375" style="1" bestFit="1" customWidth="1"/>
    <col min="8" max="8" width="8.00390625" style="1" bestFit="1" customWidth="1"/>
    <col min="9" max="9" width="9.00390625" style="1" bestFit="1" customWidth="1"/>
    <col min="10" max="10" width="6.7109375" style="1" bestFit="1" customWidth="1"/>
    <col min="11" max="11" width="8.00390625" style="1" bestFit="1" customWidth="1"/>
    <col min="12" max="12" width="9.28125" style="1" customWidth="1"/>
    <col min="13" max="13" width="9.00390625" style="1" customWidth="1"/>
    <col min="14" max="16384" width="11.421875" style="1" customWidth="1"/>
  </cols>
  <sheetData>
    <row r="1" spans="1:13" ht="18">
      <c r="A1" s="204" t="s">
        <v>131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13" ht="15">
      <c r="A2" s="214" t="s">
        <v>39</v>
      </c>
      <c r="B2" s="215"/>
      <c r="C2" s="215"/>
      <c r="D2" s="215"/>
      <c r="E2" s="87"/>
      <c r="F2" s="87"/>
      <c r="G2" s="87"/>
      <c r="H2" s="87"/>
      <c r="I2" s="87"/>
      <c r="J2" s="87"/>
      <c r="K2" s="87"/>
      <c r="L2" s="87"/>
      <c r="M2" s="88"/>
    </row>
    <row r="3" spans="1:13" ht="31.5" customHeight="1">
      <c r="A3" s="220" t="s">
        <v>28</v>
      </c>
      <c r="B3" s="221"/>
      <c r="C3" s="222" t="s">
        <v>40</v>
      </c>
      <c r="D3" s="222"/>
      <c r="E3" s="222"/>
      <c r="F3" s="89"/>
      <c r="G3" s="87"/>
      <c r="H3" s="87"/>
      <c r="I3" s="87"/>
      <c r="J3" s="87"/>
      <c r="K3" s="87"/>
      <c r="L3" s="87"/>
      <c r="M3" s="88"/>
    </row>
    <row r="4" spans="1:13" ht="11.25">
      <c r="A4" s="90"/>
      <c r="B4" s="48"/>
      <c r="C4" s="48"/>
      <c r="D4" s="48"/>
      <c r="E4" s="87"/>
      <c r="F4" s="87"/>
      <c r="G4" s="87"/>
      <c r="H4" s="87"/>
      <c r="I4" s="87"/>
      <c r="J4" s="87"/>
      <c r="K4" s="87"/>
      <c r="L4" s="87"/>
      <c r="M4" s="88"/>
    </row>
    <row r="5" spans="1:13" ht="45" customHeight="1">
      <c r="A5" s="91"/>
      <c r="B5" s="216">
        <v>2004</v>
      </c>
      <c r="C5" s="217"/>
      <c r="D5" s="218"/>
      <c r="E5" s="216">
        <v>2005</v>
      </c>
      <c r="F5" s="217"/>
      <c r="G5" s="218"/>
      <c r="H5" s="216">
        <v>2006</v>
      </c>
      <c r="I5" s="217"/>
      <c r="J5" s="218"/>
      <c r="K5" s="216">
        <v>2007</v>
      </c>
      <c r="L5" s="217"/>
      <c r="M5" s="218"/>
    </row>
    <row r="6" spans="1:13" ht="45" customHeight="1">
      <c r="A6" s="39" t="s">
        <v>29</v>
      </c>
      <c r="B6" s="4" t="s">
        <v>3</v>
      </c>
      <c r="C6" s="5" t="s">
        <v>38</v>
      </c>
      <c r="D6" s="6" t="s">
        <v>37</v>
      </c>
      <c r="E6" s="4" t="s">
        <v>3</v>
      </c>
      <c r="F6" s="5" t="s">
        <v>38</v>
      </c>
      <c r="G6" s="6" t="s">
        <v>37</v>
      </c>
      <c r="H6" s="4" t="s">
        <v>3</v>
      </c>
      <c r="I6" s="5" t="s">
        <v>38</v>
      </c>
      <c r="J6" s="6" t="s">
        <v>37</v>
      </c>
      <c r="K6" s="4" t="s">
        <v>3</v>
      </c>
      <c r="L6" s="5" t="s">
        <v>38</v>
      </c>
      <c r="M6" s="6" t="s">
        <v>37</v>
      </c>
    </row>
    <row r="7" spans="1:13" s="40" customFormat="1" ht="45" customHeight="1">
      <c r="A7" s="5" t="s">
        <v>88</v>
      </c>
      <c r="B7" s="46">
        <v>0</v>
      </c>
      <c r="C7" s="55">
        <v>2000</v>
      </c>
      <c r="D7" s="46">
        <v>0</v>
      </c>
      <c r="E7" s="46">
        <v>0</v>
      </c>
      <c r="F7" s="46">
        <f>+C7*1.04</f>
        <v>2080</v>
      </c>
      <c r="G7" s="46">
        <v>0</v>
      </c>
      <c r="H7" s="46">
        <v>0</v>
      </c>
      <c r="I7" s="46">
        <f>+F7*1.05</f>
        <v>2184</v>
      </c>
      <c r="J7" s="46">
        <v>0</v>
      </c>
      <c r="K7" s="46">
        <v>0</v>
      </c>
      <c r="L7" s="46">
        <f>+I7*1.06</f>
        <v>2315.04</v>
      </c>
      <c r="M7" s="46">
        <v>0</v>
      </c>
    </row>
    <row r="8" spans="1:13" s="40" customFormat="1" ht="45" customHeight="1">
      <c r="A8" s="41" t="s">
        <v>89</v>
      </c>
      <c r="B8" s="46">
        <v>0</v>
      </c>
      <c r="C8" s="46">
        <v>50000</v>
      </c>
      <c r="D8" s="46">
        <v>0</v>
      </c>
      <c r="E8" s="46">
        <v>0</v>
      </c>
      <c r="F8" s="46">
        <f>+C8*1.04</f>
        <v>52000</v>
      </c>
      <c r="G8" s="46">
        <v>0</v>
      </c>
      <c r="H8" s="46">
        <v>0</v>
      </c>
      <c r="I8" s="46">
        <f>+F8*1.05</f>
        <v>54600</v>
      </c>
      <c r="J8" s="46">
        <v>0</v>
      </c>
      <c r="K8" s="46">
        <v>0</v>
      </c>
      <c r="L8" s="46">
        <f>+I8*1.06</f>
        <v>57876</v>
      </c>
      <c r="M8" s="46">
        <v>0</v>
      </c>
    </row>
    <row r="9" spans="1:13" s="40" customFormat="1" ht="45" customHeight="1">
      <c r="A9" s="5" t="s">
        <v>90</v>
      </c>
      <c r="B9" s="46">
        <v>0</v>
      </c>
      <c r="C9" s="46">
        <v>2000</v>
      </c>
      <c r="D9" s="46">
        <v>0</v>
      </c>
      <c r="E9" s="46">
        <v>0</v>
      </c>
      <c r="F9" s="46">
        <f>+C9*1.04</f>
        <v>2080</v>
      </c>
      <c r="G9" s="46">
        <v>0</v>
      </c>
      <c r="H9" s="46">
        <v>0</v>
      </c>
      <c r="I9" s="46">
        <f>+F9*1.05</f>
        <v>2184</v>
      </c>
      <c r="J9" s="46">
        <v>0</v>
      </c>
      <c r="K9" s="46">
        <v>0</v>
      </c>
      <c r="L9" s="46">
        <f>+I9*1.06</f>
        <v>2315.04</v>
      </c>
      <c r="M9" s="46">
        <v>0</v>
      </c>
    </row>
    <row r="10" spans="1:13" s="95" customFormat="1" ht="45" customHeight="1">
      <c r="A10" s="92" t="s">
        <v>52</v>
      </c>
      <c r="B10" s="93">
        <f>SUM(B7:B9)</f>
        <v>0</v>
      </c>
      <c r="C10" s="94">
        <f aca="true" t="shared" si="0" ref="C10:M10">SUM(C7:C9)</f>
        <v>54000</v>
      </c>
      <c r="D10" s="93">
        <f t="shared" si="0"/>
        <v>0</v>
      </c>
      <c r="E10" s="93">
        <f t="shared" si="0"/>
        <v>0</v>
      </c>
      <c r="F10" s="93">
        <f t="shared" si="0"/>
        <v>56160</v>
      </c>
      <c r="G10" s="93">
        <f t="shared" si="0"/>
        <v>0</v>
      </c>
      <c r="H10" s="93">
        <f t="shared" si="0"/>
        <v>0</v>
      </c>
      <c r="I10" s="93">
        <f t="shared" si="0"/>
        <v>58968</v>
      </c>
      <c r="J10" s="93">
        <f t="shared" si="0"/>
        <v>0</v>
      </c>
      <c r="K10" s="93">
        <f t="shared" si="0"/>
        <v>0</v>
      </c>
      <c r="L10" s="93">
        <f t="shared" si="0"/>
        <v>62506.08</v>
      </c>
      <c r="M10" s="93">
        <f t="shared" si="0"/>
        <v>0</v>
      </c>
    </row>
    <row r="11" spans="1:13" s="95" customFormat="1" ht="45" customHeight="1">
      <c r="A11" s="98"/>
      <c r="B11" s="99"/>
      <c r="C11" s="100"/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1:13" s="95" customFormat="1" ht="45" customHeight="1">
      <c r="A12" s="98"/>
      <c r="B12" s="99"/>
      <c r="C12" s="100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3" s="95" customFormat="1" ht="45" customHeight="1">
      <c r="A13" s="98"/>
      <c r="B13" s="99"/>
      <c r="C13" s="100"/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1:13" ht="18">
      <c r="A14" s="204" t="s">
        <v>132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6"/>
    </row>
    <row r="15" spans="1:13" ht="18">
      <c r="A15" s="214" t="s">
        <v>39</v>
      </c>
      <c r="B15" s="215"/>
      <c r="C15" s="215"/>
      <c r="D15" s="215"/>
      <c r="E15" s="78"/>
      <c r="F15" s="78"/>
      <c r="G15" s="78"/>
      <c r="H15" s="78"/>
      <c r="I15" s="78"/>
      <c r="J15" s="78"/>
      <c r="K15" s="78"/>
      <c r="L15" s="78"/>
      <c r="M15" s="84"/>
    </row>
    <row r="16" spans="1:13" ht="25.5">
      <c r="A16" s="101" t="s">
        <v>28</v>
      </c>
      <c r="B16" s="102" t="s">
        <v>41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4"/>
    </row>
    <row r="17" spans="1:13" ht="11.25">
      <c r="A17" s="90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4"/>
    </row>
    <row r="18" spans="1:13" ht="11.25">
      <c r="A18" s="91"/>
      <c r="B18" s="216">
        <v>2004</v>
      </c>
      <c r="C18" s="217"/>
      <c r="D18" s="218"/>
      <c r="E18" s="216">
        <v>2005</v>
      </c>
      <c r="F18" s="217"/>
      <c r="G18" s="218"/>
      <c r="H18" s="216">
        <v>2006</v>
      </c>
      <c r="I18" s="217"/>
      <c r="J18" s="218"/>
      <c r="K18" s="216">
        <v>2007</v>
      </c>
      <c r="L18" s="217"/>
      <c r="M18" s="218"/>
    </row>
    <row r="19" spans="1:13" ht="36.75" customHeight="1">
      <c r="A19" s="43" t="s">
        <v>29</v>
      </c>
      <c r="B19" s="4" t="s">
        <v>3</v>
      </c>
      <c r="C19" s="5" t="s">
        <v>38</v>
      </c>
      <c r="D19" s="6" t="s">
        <v>37</v>
      </c>
      <c r="E19" s="4" t="s">
        <v>3</v>
      </c>
      <c r="F19" s="5" t="s">
        <v>38</v>
      </c>
      <c r="G19" s="6" t="s">
        <v>37</v>
      </c>
      <c r="H19" s="4" t="s">
        <v>3</v>
      </c>
      <c r="I19" s="5" t="s">
        <v>38</v>
      </c>
      <c r="J19" s="6" t="s">
        <v>37</v>
      </c>
      <c r="K19" s="4" t="s">
        <v>3</v>
      </c>
      <c r="L19" s="5" t="s">
        <v>38</v>
      </c>
      <c r="M19" s="6" t="s">
        <v>37</v>
      </c>
    </row>
    <row r="20" spans="1:13" s="40" customFormat="1" ht="36.75" customHeight="1">
      <c r="A20" s="41" t="s">
        <v>91</v>
      </c>
      <c r="B20" s="46">
        <v>32000</v>
      </c>
      <c r="C20" s="46">
        <v>19673.824</v>
      </c>
      <c r="D20" s="46">
        <v>0</v>
      </c>
      <c r="E20" s="46">
        <f>+B20*1.04</f>
        <v>33280</v>
      </c>
      <c r="F20" s="46">
        <f aca="true" t="shared" si="1" ref="F20:G24">+C20*1.04</f>
        <v>20460.776960000003</v>
      </c>
      <c r="G20" s="46">
        <f t="shared" si="1"/>
        <v>0</v>
      </c>
      <c r="H20" s="46">
        <f>+E20*1.05+20000</f>
        <v>54944</v>
      </c>
      <c r="I20" s="46">
        <f aca="true" t="shared" si="2" ref="I20:J24">+F20*1.05</f>
        <v>21483.815808000003</v>
      </c>
      <c r="J20" s="46">
        <f t="shared" si="2"/>
        <v>0</v>
      </c>
      <c r="K20" s="46">
        <f>+H20*1.06+20000</f>
        <v>78240.64</v>
      </c>
      <c r="L20" s="46">
        <f>+I20*1.06-2000</f>
        <v>20772.844756480004</v>
      </c>
      <c r="M20" s="46">
        <f aca="true" t="shared" si="3" ref="L20:M24">+J20*1.06</f>
        <v>0</v>
      </c>
    </row>
    <row r="21" spans="1:13" s="40" customFormat="1" ht="36.75" customHeight="1">
      <c r="A21" s="41" t="s">
        <v>92</v>
      </c>
      <c r="B21" s="46">
        <v>6627</v>
      </c>
      <c r="C21" s="46">
        <v>0</v>
      </c>
      <c r="D21" s="46">
        <v>47334</v>
      </c>
      <c r="E21" s="46">
        <v>0</v>
      </c>
      <c r="F21" s="46">
        <f t="shared" si="1"/>
        <v>0</v>
      </c>
      <c r="G21" s="46">
        <v>0</v>
      </c>
      <c r="H21" s="46">
        <f>+E21*1.05</f>
        <v>0</v>
      </c>
      <c r="I21" s="46">
        <f t="shared" si="2"/>
        <v>0</v>
      </c>
      <c r="J21" s="46">
        <f t="shared" si="2"/>
        <v>0</v>
      </c>
      <c r="K21" s="46">
        <f>+H21*1.06</f>
        <v>0</v>
      </c>
      <c r="L21" s="46">
        <f t="shared" si="3"/>
        <v>0</v>
      </c>
      <c r="M21" s="46">
        <f t="shared" si="3"/>
        <v>0</v>
      </c>
    </row>
    <row r="22" spans="1:13" s="40" customFormat="1" ht="36.75" customHeight="1">
      <c r="A22" s="45" t="s">
        <v>93</v>
      </c>
      <c r="B22" s="46">
        <v>0</v>
      </c>
      <c r="C22" s="46">
        <v>4000</v>
      </c>
      <c r="D22" s="46">
        <v>0</v>
      </c>
      <c r="E22" s="46">
        <f>+B22*1.04</f>
        <v>0</v>
      </c>
      <c r="F22" s="46">
        <f t="shared" si="1"/>
        <v>4160</v>
      </c>
      <c r="G22" s="46">
        <f t="shared" si="1"/>
        <v>0</v>
      </c>
      <c r="H22" s="46">
        <f>+E22*1.05</f>
        <v>0</v>
      </c>
      <c r="I22" s="46">
        <f t="shared" si="2"/>
        <v>4368</v>
      </c>
      <c r="J22" s="46">
        <f t="shared" si="2"/>
        <v>0</v>
      </c>
      <c r="K22" s="46">
        <f>+H22*1.06</f>
        <v>0</v>
      </c>
      <c r="L22" s="46">
        <f t="shared" si="3"/>
        <v>4630.08</v>
      </c>
      <c r="M22" s="46">
        <f t="shared" si="3"/>
        <v>0</v>
      </c>
    </row>
    <row r="23" spans="1:13" s="40" customFormat="1" ht="36.75" customHeight="1">
      <c r="A23" s="45" t="s">
        <v>94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2000</v>
      </c>
      <c r="M23" s="46">
        <v>0</v>
      </c>
    </row>
    <row r="24" spans="1:13" s="40" customFormat="1" ht="36.75" customHeight="1">
      <c r="A24" s="5" t="s">
        <v>95</v>
      </c>
      <c r="B24" s="46">
        <v>0</v>
      </c>
      <c r="C24" s="46">
        <v>0</v>
      </c>
      <c r="D24" s="46">
        <v>0</v>
      </c>
      <c r="E24" s="46">
        <f>+B24*1.04</f>
        <v>0</v>
      </c>
      <c r="F24" s="46">
        <f t="shared" si="1"/>
        <v>0</v>
      </c>
      <c r="G24" s="46">
        <f t="shared" si="1"/>
        <v>0</v>
      </c>
      <c r="H24" s="46">
        <f>+E24*1.05</f>
        <v>0</v>
      </c>
      <c r="I24" s="46">
        <f t="shared" si="2"/>
        <v>0</v>
      </c>
      <c r="J24" s="46">
        <f t="shared" si="2"/>
        <v>0</v>
      </c>
      <c r="K24" s="46">
        <f>+H24*1.06</f>
        <v>0</v>
      </c>
      <c r="L24" s="46">
        <f t="shared" si="3"/>
        <v>0</v>
      </c>
      <c r="M24" s="46">
        <f t="shared" si="3"/>
        <v>0</v>
      </c>
    </row>
    <row r="25" spans="1:13" s="96" customFormat="1" ht="36.75" customHeight="1">
      <c r="A25" s="92" t="s">
        <v>52</v>
      </c>
      <c r="B25" s="93">
        <f aca="true" t="shared" si="4" ref="B25:M25">SUM(B20:B24)</f>
        <v>38627</v>
      </c>
      <c r="C25" s="93">
        <f t="shared" si="4"/>
        <v>23673.824</v>
      </c>
      <c r="D25" s="93">
        <f t="shared" si="4"/>
        <v>47334</v>
      </c>
      <c r="E25" s="93">
        <f t="shared" si="4"/>
        <v>33280</v>
      </c>
      <c r="F25" s="93">
        <f t="shared" si="4"/>
        <v>24620.776960000003</v>
      </c>
      <c r="G25" s="93">
        <f t="shared" si="4"/>
        <v>0</v>
      </c>
      <c r="H25" s="93">
        <f t="shared" si="4"/>
        <v>54944</v>
      </c>
      <c r="I25" s="93">
        <f t="shared" si="4"/>
        <v>25851.815808000003</v>
      </c>
      <c r="J25" s="93">
        <f t="shared" si="4"/>
        <v>0</v>
      </c>
      <c r="K25" s="93">
        <f t="shared" si="4"/>
        <v>78240.64</v>
      </c>
      <c r="L25" s="93">
        <f t="shared" si="4"/>
        <v>27402.924756480003</v>
      </c>
      <c r="M25" s="93">
        <f t="shared" si="4"/>
        <v>0</v>
      </c>
    </row>
    <row r="26" spans="1:13" s="96" customFormat="1" ht="36.75" customHeight="1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s="96" customFormat="1" ht="36.75" customHeigh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13" s="40" customFormat="1" ht="29.25" customHeight="1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13" s="40" customFormat="1" ht="29.25" customHeight="1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1:13" s="40" customFormat="1" ht="29.25" customHeight="1">
      <c r="A30" s="204" t="s">
        <v>133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6"/>
    </row>
    <row r="31" spans="1:13" s="40" customFormat="1" ht="29.25" customHeight="1">
      <c r="A31" s="214" t="s">
        <v>39</v>
      </c>
      <c r="B31" s="215"/>
      <c r="C31" s="215"/>
      <c r="D31" s="215"/>
      <c r="E31" s="78"/>
      <c r="F31" s="78"/>
      <c r="G31" s="78"/>
      <c r="H31" s="78"/>
      <c r="I31" s="78"/>
      <c r="J31" s="78"/>
      <c r="K31" s="78"/>
      <c r="L31" s="78"/>
      <c r="M31" s="84"/>
    </row>
    <row r="32" spans="1:13" ht="31.5">
      <c r="A32" s="114" t="s">
        <v>28</v>
      </c>
      <c r="B32" s="112" t="s">
        <v>42</v>
      </c>
      <c r="C32" s="113"/>
      <c r="D32" s="103"/>
      <c r="E32" s="103"/>
      <c r="F32" s="103"/>
      <c r="G32" s="103"/>
      <c r="H32" s="103"/>
      <c r="I32" s="103"/>
      <c r="J32" s="103"/>
      <c r="K32" s="103"/>
      <c r="L32" s="103"/>
      <c r="M32" s="104"/>
    </row>
    <row r="33" spans="1:13" ht="11.25">
      <c r="A33" s="91"/>
      <c r="B33" s="219">
        <v>2004</v>
      </c>
      <c r="C33" s="219"/>
      <c r="D33" s="219"/>
      <c r="E33" s="219">
        <v>2005</v>
      </c>
      <c r="F33" s="219"/>
      <c r="G33" s="219"/>
      <c r="H33" s="219">
        <v>2006</v>
      </c>
      <c r="I33" s="219"/>
      <c r="J33" s="219"/>
      <c r="K33" s="219">
        <v>2007</v>
      </c>
      <c r="L33" s="219"/>
      <c r="M33" s="219"/>
    </row>
    <row r="34" spans="1:13" ht="22.5">
      <c r="A34" s="108" t="s">
        <v>29</v>
      </c>
      <c r="B34" s="109" t="s">
        <v>3</v>
      </c>
      <c r="C34" s="110" t="s">
        <v>38</v>
      </c>
      <c r="D34" s="111" t="s">
        <v>37</v>
      </c>
      <c r="E34" s="109" t="s">
        <v>3</v>
      </c>
      <c r="F34" s="110" t="s">
        <v>38</v>
      </c>
      <c r="G34" s="111" t="s">
        <v>37</v>
      </c>
      <c r="H34" s="109" t="s">
        <v>3</v>
      </c>
      <c r="I34" s="110" t="s">
        <v>38</v>
      </c>
      <c r="J34" s="111" t="s">
        <v>37</v>
      </c>
      <c r="K34" s="109" t="s">
        <v>3</v>
      </c>
      <c r="L34" s="110" t="s">
        <v>38</v>
      </c>
      <c r="M34" s="111" t="s">
        <v>37</v>
      </c>
    </row>
    <row r="35" spans="1:13" s="40" customFormat="1" ht="45" customHeight="1">
      <c r="A35" s="47" t="s">
        <v>96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s="40" customFormat="1" ht="45" customHeight="1">
      <c r="A36" s="5" t="s">
        <v>97</v>
      </c>
      <c r="B36" s="46">
        <v>0</v>
      </c>
      <c r="C36" s="46">
        <v>2000</v>
      </c>
      <c r="D36" s="46">
        <v>0</v>
      </c>
      <c r="E36" s="46">
        <v>0</v>
      </c>
      <c r="F36" s="46">
        <f>+C36*1.04</f>
        <v>2080</v>
      </c>
      <c r="G36" s="46">
        <v>0</v>
      </c>
      <c r="H36" s="46">
        <v>0</v>
      </c>
      <c r="I36" s="46">
        <f>+F36*1.05</f>
        <v>2184</v>
      </c>
      <c r="J36" s="46">
        <v>0</v>
      </c>
      <c r="K36" s="46">
        <v>0</v>
      </c>
      <c r="L36" s="46">
        <f>+I36*1.06</f>
        <v>2315.04</v>
      </c>
      <c r="M36" s="46">
        <v>0</v>
      </c>
    </row>
    <row r="37" spans="1:13" s="95" customFormat="1" ht="45" customHeight="1">
      <c r="A37" s="115" t="s">
        <v>52</v>
      </c>
      <c r="B37" s="97">
        <f>SUM(B35:B36)</f>
        <v>0</v>
      </c>
      <c r="C37" s="97">
        <f aca="true" t="shared" si="5" ref="C37:M37">SUM(C35:C36)</f>
        <v>2000</v>
      </c>
      <c r="D37" s="97">
        <f t="shared" si="5"/>
        <v>0</v>
      </c>
      <c r="E37" s="97">
        <f t="shared" si="5"/>
        <v>0</v>
      </c>
      <c r="F37" s="97">
        <f t="shared" si="5"/>
        <v>2080</v>
      </c>
      <c r="G37" s="97">
        <f t="shared" si="5"/>
        <v>0</v>
      </c>
      <c r="H37" s="97">
        <f t="shared" si="5"/>
        <v>0</v>
      </c>
      <c r="I37" s="97">
        <f t="shared" si="5"/>
        <v>2184</v>
      </c>
      <c r="J37" s="97">
        <f t="shared" si="5"/>
        <v>0</v>
      </c>
      <c r="K37" s="97">
        <f t="shared" si="5"/>
        <v>0</v>
      </c>
      <c r="L37" s="97">
        <f t="shared" si="5"/>
        <v>2315.04</v>
      </c>
      <c r="M37" s="97">
        <f t="shared" si="5"/>
        <v>0</v>
      </c>
    </row>
    <row r="38" spans="1:13" ht="18">
      <c r="A38" s="204" t="s">
        <v>134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6"/>
    </row>
    <row r="39" spans="1:13" ht="18">
      <c r="A39" s="214" t="s">
        <v>39</v>
      </c>
      <c r="B39" s="215"/>
      <c r="C39" s="215"/>
      <c r="D39" s="215"/>
      <c r="E39" s="78"/>
      <c r="F39" s="78"/>
      <c r="G39" s="78"/>
      <c r="H39" s="78"/>
      <c r="I39" s="78"/>
      <c r="J39" s="78"/>
      <c r="K39" s="78"/>
      <c r="L39" s="78"/>
      <c r="M39" s="84"/>
    </row>
    <row r="40" spans="1:13" ht="31.5">
      <c r="A40" s="114" t="s">
        <v>28</v>
      </c>
      <c r="B40" s="112" t="s">
        <v>43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</row>
    <row r="41" spans="1:13" ht="11.25">
      <c r="A41" s="91"/>
      <c r="B41" s="219">
        <v>2004</v>
      </c>
      <c r="C41" s="219"/>
      <c r="D41" s="219"/>
      <c r="E41" s="219">
        <v>2005</v>
      </c>
      <c r="F41" s="219"/>
      <c r="G41" s="219"/>
      <c r="H41" s="219">
        <v>2006</v>
      </c>
      <c r="I41" s="219"/>
      <c r="J41" s="219"/>
      <c r="K41" s="219">
        <v>2007</v>
      </c>
      <c r="L41" s="219"/>
      <c r="M41" s="219"/>
    </row>
    <row r="42" spans="1:13" ht="22.5">
      <c r="A42" s="108" t="s">
        <v>29</v>
      </c>
      <c r="B42" s="109" t="s">
        <v>3</v>
      </c>
      <c r="C42" s="110" t="s">
        <v>38</v>
      </c>
      <c r="D42" s="111" t="s">
        <v>37</v>
      </c>
      <c r="E42" s="109" t="s">
        <v>3</v>
      </c>
      <c r="F42" s="110" t="s">
        <v>38</v>
      </c>
      <c r="G42" s="111" t="s">
        <v>37</v>
      </c>
      <c r="H42" s="109" t="s">
        <v>3</v>
      </c>
      <c r="I42" s="110" t="s">
        <v>38</v>
      </c>
      <c r="J42" s="111" t="s">
        <v>37</v>
      </c>
      <c r="K42" s="109" t="s">
        <v>3</v>
      </c>
      <c r="L42" s="110" t="s">
        <v>38</v>
      </c>
      <c r="M42" s="111" t="s">
        <v>37</v>
      </c>
    </row>
    <row r="43" spans="1:13" s="40" customFormat="1" ht="39.75" customHeight="1">
      <c r="A43" s="5" t="s">
        <v>98</v>
      </c>
      <c r="B43" s="44">
        <v>0</v>
      </c>
      <c r="C43" s="44">
        <v>1000</v>
      </c>
      <c r="D43" s="44">
        <v>0</v>
      </c>
      <c r="E43" s="44">
        <v>0</v>
      </c>
      <c r="F43" s="44">
        <f>+C43*1.04</f>
        <v>1040</v>
      </c>
      <c r="G43" s="44">
        <v>0</v>
      </c>
      <c r="H43" s="44">
        <v>0</v>
      </c>
      <c r="I43" s="44">
        <f>+F43*1.05</f>
        <v>1092</v>
      </c>
      <c r="J43" s="44">
        <v>0</v>
      </c>
      <c r="K43" s="44">
        <v>0</v>
      </c>
      <c r="L43" s="44">
        <f>+I43*1.06</f>
        <v>1157.52</v>
      </c>
      <c r="M43" s="44">
        <v>0</v>
      </c>
    </row>
    <row r="44" spans="1:13" s="40" customFormat="1" ht="39.75" customHeight="1">
      <c r="A44" s="49" t="s">
        <v>99</v>
      </c>
      <c r="B44" s="44">
        <v>0</v>
      </c>
      <c r="C44" s="44">
        <v>5000</v>
      </c>
      <c r="D44" s="44">
        <v>0</v>
      </c>
      <c r="E44" s="44">
        <f>+B44*1.04</f>
        <v>0</v>
      </c>
      <c r="F44" s="44">
        <f>+C44*1.04</f>
        <v>5200</v>
      </c>
      <c r="G44" s="44">
        <f>+D44*1.04</f>
        <v>0</v>
      </c>
      <c r="H44" s="3">
        <f>+E44*1.05</f>
        <v>0</v>
      </c>
      <c r="I44" s="3">
        <f>+F44*1.05</f>
        <v>5460</v>
      </c>
      <c r="J44" s="3">
        <f>+G44*1.05</f>
        <v>0</v>
      </c>
      <c r="K44" s="50">
        <f>+H44*1.06</f>
        <v>0</v>
      </c>
      <c r="L44" s="50">
        <f>+I44*1.06</f>
        <v>5787.6</v>
      </c>
      <c r="M44" s="50">
        <f>+J44*1.06</f>
        <v>0</v>
      </c>
    </row>
    <row r="45" spans="1:13" ht="39.75" customHeight="1">
      <c r="A45" s="105" t="s">
        <v>52</v>
      </c>
      <c r="B45" s="106">
        <f>SUM(B43:B44)</f>
        <v>0</v>
      </c>
      <c r="C45" s="106">
        <f aca="true" t="shared" si="6" ref="C45:M45">SUM(C43:C44)</f>
        <v>6000</v>
      </c>
      <c r="D45" s="106">
        <f t="shared" si="6"/>
        <v>0</v>
      </c>
      <c r="E45" s="106">
        <f t="shared" si="6"/>
        <v>0</v>
      </c>
      <c r="F45" s="106">
        <f t="shared" si="6"/>
        <v>6240</v>
      </c>
      <c r="G45" s="106">
        <f t="shared" si="6"/>
        <v>0</v>
      </c>
      <c r="H45" s="106">
        <f t="shared" si="6"/>
        <v>0</v>
      </c>
      <c r="I45" s="106">
        <f t="shared" si="6"/>
        <v>6552</v>
      </c>
      <c r="J45" s="106">
        <f t="shared" si="6"/>
        <v>0</v>
      </c>
      <c r="K45" s="106">
        <f t="shared" si="6"/>
        <v>0</v>
      </c>
      <c r="L45" s="106">
        <f t="shared" si="6"/>
        <v>6945.120000000001</v>
      </c>
      <c r="M45" s="106">
        <f t="shared" si="6"/>
        <v>0</v>
      </c>
    </row>
  </sheetData>
  <mergeCells count="26">
    <mergeCell ref="A1:M1"/>
    <mergeCell ref="A2:D2"/>
    <mergeCell ref="B5:D5"/>
    <mergeCell ref="E5:G5"/>
    <mergeCell ref="H5:J5"/>
    <mergeCell ref="K5:M5"/>
    <mergeCell ref="A3:B3"/>
    <mergeCell ref="C3:E3"/>
    <mergeCell ref="B41:D41"/>
    <mergeCell ref="E41:G41"/>
    <mergeCell ref="H41:J41"/>
    <mergeCell ref="K41:M41"/>
    <mergeCell ref="H33:J33"/>
    <mergeCell ref="K33:M33"/>
    <mergeCell ref="B18:D18"/>
    <mergeCell ref="E18:G18"/>
    <mergeCell ref="A38:M38"/>
    <mergeCell ref="A39:D39"/>
    <mergeCell ref="A14:M14"/>
    <mergeCell ref="A15:D15"/>
    <mergeCell ref="A30:M30"/>
    <mergeCell ref="A31:D31"/>
    <mergeCell ref="H18:J18"/>
    <mergeCell ref="K18:M18"/>
    <mergeCell ref="B33:D33"/>
    <mergeCell ref="E33:G33"/>
  </mergeCells>
  <printOptions verticalCentered="1"/>
  <pageMargins left="0.7874015748031497" right="0.7874015748031497" top="0.984251968503937" bottom="0.984251968503937" header="0" footer="0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3"/>
  <sheetViews>
    <sheetView workbookViewId="0" topLeftCell="C45">
      <selection activeCell="J56" sqref="J56"/>
    </sheetView>
  </sheetViews>
  <sheetFormatPr defaultColWidth="11.421875" defaultRowHeight="12.75"/>
  <cols>
    <col min="1" max="1" width="17.8515625" style="1" customWidth="1"/>
    <col min="2" max="2" width="7.28125" style="1" customWidth="1"/>
    <col min="3" max="3" width="9.28125" style="1" bestFit="1" customWidth="1"/>
    <col min="4" max="4" width="7.8515625" style="1" customWidth="1"/>
    <col min="5" max="5" width="6.57421875" style="1" bestFit="1" customWidth="1"/>
    <col min="6" max="6" width="9.00390625" style="1" bestFit="1" customWidth="1"/>
    <col min="7" max="7" width="7.00390625" style="1" bestFit="1" customWidth="1"/>
    <col min="8" max="8" width="6.57421875" style="1" bestFit="1" customWidth="1"/>
    <col min="9" max="9" width="7.7109375" style="1" bestFit="1" customWidth="1"/>
    <col min="10" max="11" width="6.57421875" style="1" bestFit="1" customWidth="1"/>
    <col min="12" max="12" width="7.7109375" style="1" bestFit="1" customWidth="1"/>
    <col min="13" max="13" width="6.57421875" style="1" bestFit="1" customWidth="1"/>
    <col min="14" max="25" width="11.421875" style="103" customWidth="1"/>
    <col min="26" max="16384" width="11.421875" style="1" customWidth="1"/>
  </cols>
  <sheetData>
    <row r="1" spans="1:13" ht="18">
      <c r="A1" s="204" t="s">
        <v>135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13" ht="15">
      <c r="A2" s="214" t="s">
        <v>44</v>
      </c>
      <c r="B2" s="215"/>
      <c r="C2" s="215"/>
      <c r="D2" s="116"/>
      <c r="E2" s="87"/>
      <c r="F2" s="87"/>
      <c r="G2" s="87"/>
      <c r="H2" s="87"/>
      <c r="I2" s="87"/>
      <c r="J2" s="87"/>
      <c r="K2" s="87"/>
      <c r="L2" s="87"/>
      <c r="M2" s="88"/>
    </row>
    <row r="3" spans="1:13" ht="13.5" customHeight="1">
      <c r="A3" s="114" t="s">
        <v>28</v>
      </c>
      <c r="B3" s="221" t="s">
        <v>45</v>
      </c>
      <c r="C3" s="221"/>
      <c r="D3" s="221"/>
      <c r="E3" s="221"/>
      <c r="F3" s="87"/>
      <c r="G3" s="87"/>
      <c r="H3" s="87"/>
      <c r="I3" s="87"/>
      <c r="J3" s="87"/>
      <c r="K3" s="87"/>
      <c r="L3" s="87"/>
      <c r="M3" s="88"/>
    </row>
    <row r="4" spans="1:13" ht="11.25">
      <c r="A4" s="91"/>
      <c r="B4" s="51">
        <v>2004</v>
      </c>
      <c r="C4" s="52"/>
      <c r="D4" s="2"/>
      <c r="E4" s="216">
        <v>2005</v>
      </c>
      <c r="F4" s="217"/>
      <c r="G4" s="218"/>
      <c r="H4" s="216">
        <v>2006</v>
      </c>
      <c r="I4" s="217"/>
      <c r="J4" s="218"/>
      <c r="K4" s="216">
        <v>2007</v>
      </c>
      <c r="L4" s="217"/>
      <c r="M4" s="218"/>
    </row>
    <row r="5" spans="1:13" ht="22.5">
      <c r="A5" s="39" t="s">
        <v>29</v>
      </c>
      <c r="B5" s="4" t="s">
        <v>3</v>
      </c>
      <c r="C5" s="5" t="s">
        <v>38</v>
      </c>
      <c r="D5" s="6" t="s">
        <v>37</v>
      </c>
      <c r="E5" s="4" t="s">
        <v>3</v>
      </c>
      <c r="F5" s="5" t="s">
        <v>38</v>
      </c>
      <c r="G5" s="6" t="s">
        <v>37</v>
      </c>
      <c r="H5" s="4" t="s">
        <v>3</v>
      </c>
      <c r="I5" s="5" t="s">
        <v>38</v>
      </c>
      <c r="J5" s="6" t="s">
        <v>37</v>
      </c>
      <c r="K5" s="4" t="s">
        <v>3</v>
      </c>
      <c r="L5" s="5" t="s">
        <v>38</v>
      </c>
      <c r="M5" s="6" t="s">
        <v>37</v>
      </c>
    </row>
    <row r="6" spans="1:25" s="40" customFormat="1" ht="38.25" customHeight="1">
      <c r="A6" s="5" t="s">
        <v>100</v>
      </c>
      <c r="B6" s="46">
        <v>26500</v>
      </c>
      <c r="C6" s="46">
        <v>0</v>
      </c>
      <c r="D6" s="46">
        <v>0</v>
      </c>
      <c r="E6" s="46">
        <f aca="true" t="shared" si="0" ref="E6:E11">+B6*1.04</f>
        <v>27560</v>
      </c>
      <c r="F6" s="46">
        <f aca="true" t="shared" si="1" ref="F6:G11">+C6*1.04</f>
        <v>0</v>
      </c>
      <c r="G6" s="46">
        <f t="shared" si="1"/>
        <v>0</v>
      </c>
      <c r="H6" s="46">
        <f aca="true" t="shared" si="2" ref="H6:J7">+E6*1.05</f>
        <v>28938</v>
      </c>
      <c r="I6" s="46">
        <f t="shared" si="2"/>
        <v>0</v>
      </c>
      <c r="J6" s="46">
        <f t="shared" si="2"/>
        <v>0</v>
      </c>
      <c r="K6" s="46">
        <f aca="true" t="shared" si="3" ref="K6:K11">+H6*1.06</f>
        <v>30674.280000000002</v>
      </c>
      <c r="L6" s="46">
        <f aca="true" t="shared" si="4" ref="L6:M11">+I6*1.06</f>
        <v>0</v>
      </c>
      <c r="M6" s="46">
        <f t="shared" si="4"/>
        <v>0</v>
      </c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1:25" s="40" customFormat="1" ht="38.25" customHeight="1">
      <c r="A7" s="5" t="s">
        <v>101</v>
      </c>
      <c r="B7" s="46">
        <v>0</v>
      </c>
      <c r="C7" s="46">
        <v>20000</v>
      </c>
      <c r="D7" s="46">
        <v>0</v>
      </c>
      <c r="E7" s="46">
        <v>7000</v>
      </c>
      <c r="F7" s="46">
        <f t="shared" si="1"/>
        <v>20800</v>
      </c>
      <c r="G7" s="46">
        <f t="shared" si="1"/>
        <v>0</v>
      </c>
      <c r="H7" s="46">
        <f>+E7*1.05</f>
        <v>7350</v>
      </c>
      <c r="I7" s="46">
        <f t="shared" si="2"/>
        <v>21840</v>
      </c>
      <c r="J7" s="46">
        <f t="shared" si="2"/>
        <v>0</v>
      </c>
      <c r="K7" s="46">
        <f t="shared" si="3"/>
        <v>7791</v>
      </c>
      <c r="L7" s="46">
        <f t="shared" si="4"/>
        <v>23150.4</v>
      </c>
      <c r="M7" s="46">
        <f t="shared" si="4"/>
        <v>0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1:25" s="40" customFormat="1" ht="38.25" customHeight="1">
      <c r="A8" s="5" t="s">
        <v>102</v>
      </c>
      <c r="B8" s="46">
        <v>30000</v>
      </c>
      <c r="C8" s="46">
        <v>0</v>
      </c>
      <c r="D8" s="46">
        <v>0</v>
      </c>
      <c r="E8" s="46">
        <f t="shared" si="0"/>
        <v>31200</v>
      </c>
      <c r="F8" s="46">
        <f t="shared" si="1"/>
        <v>0</v>
      </c>
      <c r="G8" s="46">
        <f t="shared" si="1"/>
        <v>0</v>
      </c>
      <c r="H8" s="46">
        <f>+E8*1.05</f>
        <v>32760</v>
      </c>
      <c r="I8" s="46">
        <f aca="true" t="shared" si="5" ref="I8:J11">+F8*1.05</f>
        <v>0</v>
      </c>
      <c r="J8" s="46">
        <f t="shared" si="5"/>
        <v>0</v>
      </c>
      <c r="K8" s="46">
        <f t="shared" si="3"/>
        <v>34725.6</v>
      </c>
      <c r="L8" s="46">
        <f t="shared" si="4"/>
        <v>0</v>
      </c>
      <c r="M8" s="46">
        <f t="shared" si="4"/>
        <v>0</v>
      </c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</row>
    <row r="9" spans="1:25" s="40" customFormat="1" ht="38.25" customHeight="1">
      <c r="A9" s="41" t="s">
        <v>103</v>
      </c>
      <c r="B9" s="46">
        <v>70720</v>
      </c>
      <c r="C9" s="46">
        <v>0</v>
      </c>
      <c r="D9" s="46">
        <v>0</v>
      </c>
      <c r="E9" s="46">
        <f t="shared" si="0"/>
        <v>73548.8</v>
      </c>
      <c r="F9" s="46">
        <f t="shared" si="1"/>
        <v>0</v>
      </c>
      <c r="G9" s="46">
        <f t="shared" si="1"/>
        <v>0</v>
      </c>
      <c r="H9" s="46">
        <f>+E9*1.05</f>
        <v>77226.24</v>
      </c>
      <c r="I9" s="46">
        <f t="shared" si="5"/>
        <v>0</v>
      </c>
      <c r="J9" s="46">
        <f t="shared" si="5"/>
        <v>0</v>
      </c>
      <c r="K9" s="46">
        <f t="shared" si="3"/>
        <v>81859.8144</v>
      </c>
      <c r="L9" s="46">
        <f t="shared" si="4"/>
        <v>0</v>
      </c>
      <c r="M9" s="46">
        <f t="shared" si="4"/>
        <v>0</v>
      </c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</row>
    <row r="10" spans="1:25" s="40" customFormat="1" ht="38.25" customHeight="1">
      <c r="A10" s="5" t="s">
        <v>104</v>
      </c>
      <c r="B10" s="46">
        <v>52000</v>
      </c>
      <c r="C10" s="46">
        <v>0</v>
      </c>
      <c r="D10" s="46">
        <v>0</v>
      </c>
      <c r="E10" s="46">
        <f t="shared" si="0"/>
        <v>54080</v>
      </c>
      <c r="F10" s="46">
        <f t="shared" si="1"/>
        <v>0</v>
      </c>
      <c r="G10" s="46">
        <f t="shared" si="1"/>
        <v>0</v>
      </c>
      <c r="H10" s="46">
        <f>+E10*1.05</f>
        <v>56784</v>
      </c>
      <c r="I10" s="46">
        <f t="shared" si="5"/>
        <v>0</v>
      </c>
      <c r="J10" s="46">
        <f t="shared" si="5"/>
        <v>0</v>
      </c>
      <c r="K10" s="46">
        <f t="shared" si="3"/>
        <v>60191.04</v>
      </c>
      <c r="L10" s="46">
        <f t="shared" si="4"/>
        <v>0</v>
      </c>
      <c r="M10" s="46">
        <f t="shared" si="4"/>
        <v>0</v>
      </c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</row>
    <row r="11" spans="1:25" s="40" customFormat="1" ht="49.5" customHeight="1">
      <c r="A11" s="5" t="s">
        <v>105</v>
      </c>
      <c r="B11" s="63">
        <v>148877</v>
      </c>
      <c r="C11" s="46">
        <v>0</v>
      </c>
      <c r="D11" s="46">
        <v>0</v>
      </c>
      <c r="E11" s="46">
        <f t="shared" si="0"/>
        <v>154832.08000000002</v>
      </c>
      <c r="F11" s="46">
        <f t="shared" si="1"/>
        <v>0</v>
      </c>
      <c r="G11" s="46">
        <f t="shared" si="1"/>
        <v>0</v>
      </c>
      <c r="H11" s="46">
        <f>+E11*1.05</f>
        <v>162573.68400000004</v>
      </c>
      <c r="I11" s="46">
        <f t="shared" si="5"/>
        <v>0</v>
      </c>
      <c r="J11" s="46">
        <f t="shared" si="5"/>
        <v>0</v>
      </c>
      <c r="K11" s="46">
        <f t="shared" si="3"/>
        <v>172328.10504000005</v>
      </c>
      <c r="L11" s="46">
        <f t="shared" si="4"/>
        <v>0</v>
      </c>
      <c r="M11" s="46">
        <f t="shared" si="4"/>
        <v>0</v>
      </c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</row>
    <row r="12" spans="1:25" s="40" customFormat="1" ht="38.25" customHeight="1">
      <c r="A12" s="5" t="s">
        <v>106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177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1:25" s="53" customFormat="1" ht="38.25" customHeight="1">
      <c r="A13" s="117" t="s">
        <v>1</v>
      </c>
      <c r="B13" s="93">
        <f>SUM(B6:B12)</f>
        <v>328097</v>
      </c>
      <c r="C13" s="93">
        <f aca="true" t="shared" si="6" ref="C13:M13">SUM(C6:C12)</f>
        <v>20000</v>
      </c>
      <c r="D13" s="93">
        <f t="shared" si="6"/>
        <v>0</v>
      </c>
      <c r="E13" s="93">
        <f t="shared" si="6"/>
        <v>348220.88</v>
      </c>
      <c r="F13" s="93">
        <f t="shared" si="6"/>
        <v>20800</v>
      </c>
      <c r="G13" s="93">
        <f t="shared" si="6"/>
        <v>0</v>
      </c>
      <c r="H13" s="93">
        <f t="shared" si="6"/>
        <v>365631.924</v>
      </c>
      <c r="I13" s="93">
        <f t="shared" si="6"/>
        <v>21840</v>
      </c>
      <c r="J13" s="93">
        <f t="shared" si="6"/>
        <v>0</v>
      </c>
      <c r="K13" s="93">
        <f t="shared" si="6"/>
        <v>387569.83944000007</v>
      </c>
      <c r="L13" s="93">
        <f t="shared" si="6"/>
        <v>23150.4</v>
      </c>
      <c r="M13" s="93">
        <f t="shared" si="6"/>
        <v>0</v>
      </c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</row>
    <row r="14" spans="1:25" s="53" customFormat="1" ht="36.75" customHeight="1">
      <c r="A14" s="62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</row>
    <row r="15" spans="1:25" s="53" customFormat="1" ht="36.75" customHeight="1">
      <c r="A15" s="62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</row>
    <row r="16" spans="1:25" s="53" customFormat="1" ht="36.75" customHeight="1">
      <c r="A16" s="62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</row>
    <row r="17" spans="1:25" s="53" customFormat="1" ht="36.75" customHeight="1">
      <c r="A17" s="62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</row>
    <row r="18" spans="1:25" s="53" customFormat="1" ht="36.75" customHeight="1">
      <c r="A18" s="204" t="s">
        <v>136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6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</row>
    <row r="19" spans="1:25" s="53" customFormat="1" ht="19.5" customHeight="1">
      <c r="A19" s="214" t="s">
        <v>44</v>
      </c>
      <c r="B19" s="215"/>
      <c r="C19" s="215"/>
      <c r="D19" s="60"/>
      <c r="E19" s="60"/>
      <c r="F19" s="60"/>
      <c r="G19" s="60"/>
      <c r="H19" s="60"/>
      <c r="I19" s="60"/>
      <c r="J19" s="60"/>
      <c r="K19" s="60"/>
      <c r="L19" s="60"/>
      <c r="M19" s="187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</row>
    <row r="20" spans="1:25" s="40" customFormat="1" ht="31.5">
      <c r="A20" s="114" t="s">
        <v>46</v>
      </c>
      <c r="B20" s="119" t="s">
        <v>47</v>
      </c>
      <c r="C20" s="120"/>
      <c r="D20" s="58"/>
      <c r="E20" s="58"/>
      <c r="F20" s="58"/>
      <c r="G20" s="58"/>
      <c r="H20" s="58"/>
      <c r="I20" s="58"/>
      <c r="J20" s="58"/>
      <c r="K20" s="58"/>
      <c r="L20" s="58"/>
      <c r="M20" s="18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  <row r="21" spans="1:25" s="40" customFormat="1" ht="11.25">
      <c r="A21" s="91"/>
      <c r="B21" s="219">
        <v>2004</v>
      </c>
      <c r="C21" s="219"/>
      <c r="D21" s="3"/>
      <c r="E21" s="219">
        <v>2005</v>
      </c>
      <c r="F21" s="219"/>
      <c r="G21" s="219"/>
      <c r="H21" s="219">
        <v>2006</v>
      </c>
      <c r="I21" s="219"/>
      <c r="J21" s="219"/>
      <c r="K21" s="219">
        <v>2007</v>
      </c>
      <c r="L21" s="219"/>
      <c r="M21" s="219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</row>
    <row r="22" spans="1:25" s="40" customFormat="1" ht="45.75" customHeight="1">
      <c r="A22" s="108" t="s">
        <v>29</v>
      </c>
      <c r="B22" s="109" t="s">
        <v>3</v>
      </c>
      <c r="C22" s="110" t="s">
        <v>38</v>
      </c>
      <c r="D22" s="111" t="s">
        <v>37</v>
      </c>
      <c r="E22" s="109" t="s">
        <v>3</v>
      </c>
      <c r="F22" s="110" t="s">
        <v>38</v>
      </c>
      <c r="G22" s="111" t="s">
        <v>37</v>
      </c>
      <c r="H22" s="109" t="s">
        <v>3</v>
      </c>
      <c r="I22" s="110" t="s">
        <v>38</v>
      </c>
      <c r="J22" s="111" t="s">
        <v>37</v>
      </c>
      <c r="K22" s="109" t="s">
        <v>3</v>
      </c>
      <c r="L22" s="110" t="s">
        <v>38</v>
      </c>
      <c r="M22" s="111" t="s">
        <v>37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</row>
    <row r="23" spans="1:25" s="54" customFormat="1" ht="45.75" customHeight="1">
      <c r="A23" s="5" t="s">
        <v>107</v>
      </c>
      <c r="B23" s="46">
        <v>90000</v>
      </c>
      <c r="C23" s="46">
        <v>9363</v>
      </c>
      <c r="D23" s="46">
        <v>0</v>
      </c>
      <c r="E23" s="46">
        <f>+B23*1.04</f>
        <v>93600</v>
      </c>
      <c r="F23" s="46">
        <f>+C23*1.05</f>
        <v>9831.15</v>
      </c>
      <c r="G23" s="46">
        <f>+D23*1.05</f>
        <v>0</v>
      </c>
      <c r="H23" s="46">
        <f>+E23*1.05</f>
        <v>98280</v>
      </c>
      <c r="I23" s="46">
        <f>+F23*1.05</f>
        <v>10322.7075</v>
      </c>
      <c r="J23" s="46">
        <f>+G23*1.05</f>
        <v>0</v>
      </c>
      <c r="K23" s="46">
        <f>+H23*1.06</f>
        <v>104176.8</v>
      </c>
      <c r="L23" s="46">
        <f aca="true" t="shared" si="7" ref="L23:M26">+I23*1.06</f>
        <v>10942.069950000001</v>
      </c>
      <c r="M23" s="46">
        <f t="shared" si="7"/>
        <v>0</v>
      </c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</row>
    <row r="24" spans="1:25" s="54" customFormat="1" ht="45.75" customHeight="1">
      <c r="A24" s="5" t="s">
        <v>108</v>
      </c>
      <c r="B24" s="46">
        <v>25333</v>
      </c>
      <c r="C24" s="46">
        <v>35000</v>
      </c>
      <c r="D24" s="46">
        <v>0</v>
      </c>
      <c r="E24" s="46">
        <f>+B24*1.04</f>
        <v>26346.32</v>
      </c>
      <c r="F24" s="46">
        <f aca="true" t="shared" si="8" ref="F24:H26">+C24*1.04</f>
        <v>36400</v>
      </c>
      <c r="G24" s="46">
        <f t="shared" si="8"/>
        <v>0</v>
      </c>
      <c r="H24" s="46">
        <f>+E24*1.05+16816</f>
        <v>44479.636</v>
      </c>
      <c r="I24" s="46">
        <f>+F24*1.04</f>
        <v>37856</v>
      </c>
      <c r="J24" s="46">
        <f>+G24*1.04</f>
        <v>0</v>
      </c>
      <c r="K24" s="46">
        <f>+H24*1.06</f>
        <v>47148.41416</v>
      </c>
      <c r="L24" s="46">
        <f t="shared" si="7"/>
        <v>40127.36</v>
      </c>
      <c r="M24" s="46">
        <f t="shared" si="7"/>
        <v>0</v>
      </c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</row>
    <row r="25" spans="1:25" s="54" customFormat="1" ht="45.75" customHeight="1">
      <c r="A25" s="5" t="s">
        <v>109</v>
      </c>
      <c r="B25" s="46">
        <v>5000</v>
      </c>
      <c r="C25" s="46">
        <v>2000</v>
      </c>
      <c r="D25" s="46">
        <v>0</v>
      </c>
      <c r="E25" s="46">
        <f>+B25*1.04</f>
        <v>5200</v>
      </c>
      <c r="F25" s="46">
        <f t="shared" si="8"/>
        <v>2080</v>
      </c>
      <c r="G25" s="46">
        <f t="shared" si="8"/>
        <v>0</v>
      </c>
      <c r="H25" s="46">
        <f>+E25*1.05</f>
        <v>5460</v>
      </c>
      <c r="I25" s="46">
        <f>+F25*1.05</f>
        <v>2184</v>
      </c>
      <c r="J25" s="46">
        <f>+G25*1.05</f>
        <v>0</v>
      </c>
      <c r="K25" s="46">
        <f>+H25*1.06</f>
        <v>5787.6</v>
      </c>
      <c r="L25" s="46">
        <f t="shared" si="7"/>
        <v>2315.04</v>
      </c>
      <c r="M25" s="46">
        <f t="shared" si="7"/>
        <v>0</v>
      </c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</row>
    <row r="26" spans="1:25" s="54" customFormat="1" ht="45.75" customHeight="1">
      <c r="A26" s="5" t="s">
        <v>110</v>
      </c>
      <c r="B26" s="46">
        <v>0</v>
      </c>
      <c r="C26" s="46">
        <v>0</v>
      </c>
      <c r="D26" s="46">
        <v>0</v>
      </c>
      <c r="E26" s="46">
        <f>+B26*1.04</f>
        <v>0</v>
      </c>
      <c r="F26" s="46">
        <f t="shared" si="8"/>
        <v>0</v>
      </c>
      <c r="G26" s="46">
        <f t="shared" si="8"/>
        <v>0</v>
      </c>
      <c r="H26" s="46">
        <f t="shared" si="8"/>
        <v>0</v>
      </c>
      <c r="I26" s="46">
        <f>+F26*1.05</f>
        <v>0</v>
      </c>
      <c r="J26" s="46">
        <f>+G26*1.04</f>
        <v>0</v>
      </c>
      <c r="K26" s="46">
        <f>+H26*1.06</f>
        <v>0</v>
      </c>
      <c r="L26" s="46">
        <f t="shared" si="7"/>
        <v>0</v>
      </c>
      <c r="M26" s="46">
        <f t="shared" si="7"/>
        <v>0</v>
      </c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</row>
    <row r="27" spans="1:25" s="118" customFormat="1" ht="45.75" customHeight="1">
      <c r="A27" s="107" t="s">
        <v>1</v>
      </c>
      <c r="B27" s="93">
        <f>SUM(B23:B26)</f>
        <v>120333</v>
      </c>
      <c r="C27" s="93">
        <f aca="true" t="shared" si="9" ref="C27:M27">SUM(C23:C26)</f>
        <v>46363</v>
      </c>
      <c r="D27" s="93">
        <f t="shared" si="9"/>
        <v>0</v>
      </c>
      <c r="E27" s="93">
        <f t="shared" si="9"/>
        <v>125146.32</v>
      </c>
      <c r="F27" s="93">
        <f t="shared" si="9"/>
        <v>48311.15</v>
      </c>
      <c r="G27" s="93">
        <f t="shared" si="9"/>
        <v>0</v>
      </c>
      <c r="H27" s="93">
        <f t="shared" si="9"/>
        <v>148219.636</v>
      </c>
      <c r="I27" s="93">
        <f t="shared" si="9"/>
        <v>50362.707500000004</v>
      </c>
      <c r="J27" s="93">
        <f t="shared" si="9"/>
        <v>0</v>
      </c>
      <c r="K27" s="93">
        <f t="shared" si="9"/>
        <v>157112.81416</v>
      </c>
      <c r="L27" s="93">
        <f t="shared" si="9"/>
        <v>53384.469950000006</v>
      </c>
      <c r="M27" s="93">
        <f t="shared" si="9"/>
        <v>0</v>
      </c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</row>
    <row r="28" spans="1:25" s="118" customFormat="1" ht="45.75" customHeight="1">
      <c r="A28" s="121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</row>
    <row r="29" spans="1:25" s="118" customFormat="1" ht="45.75" customHeight="1">
      <c r="A29" s="121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</row>
    <row r="30" spans="1:25" s="118" customFormat="1" ht="45.75" customHeight="1">
      <c r="A30" s="121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</row>
    <row r="31" spans="1:25" s="118" customFormat="1" ht="45.75" customHeight="1">
      <c r="A31" s="121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</row>
    <row r="32" spans="1:25" s="118" customFormat="1" ht="17.25" customHeight="1">
      <c r="A32" s="204" t="s">
        <v>137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6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</row>
    <row r="33" spans="1:25" s="40" customFormat="1" ht="15">
      <c r="A33" s="214" t="s">
        <v>44</v>
      </c>
      <c r="B33" s="215"/>
      <c r="C33" s="215"/>
      <c r="D33" s="60"/>
      <c r="E33" s="60"/>
      <c r="F33" s="60"/>
      <c r="G33" s="60"/>
      <c r="H33" s="60"/>
      <c r="I33" s="60"/>
      <c r="J33" s="60"/>
      <c r="K33" s="60"/>
      <c r="L33" s="60"/>
      <c r="M33" s="187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</row>
    <row r="34" spans="1:25" s="40" customFormat="1" ht="31.5">
      <c r="A34" s="122" t="s">
        <v>46</v>
      </c>
      <c r="B34" s="119" t="s">
        <v>48</v>
      </c>
      <c r="C34" s="119"/>
      <c r="D34" s="58"/>
      <c r="E34" s="58"/>
      <c r="F34" s="58"/>
      <c r="G34" s="58"/>
      <c r="H34" s="58"/>
      <c r="I34" s="58"/>
      <c r="J34" s="58"/>
      <c r="K34" s="58"/>
      <c r="L34" s="58"/>
      <c r="M34" s="18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</row>
    <row r="35" spans="1:25" s="54" customFormat="1" ht="11.25">
      <c r="A35" s="91"/>
      <c r="B35" s="216">
        <v>2004</v>
      </c>
      <c r="C35" s="217"/>
      <c r="D35" s="218"/>
      <c r="E35" s="216">
        <v>2005</v>
      </c>
      <c r="F35" s="217"/>
      <c r="G35" s="218"/>
      <c r="H35" s="216">
        <v>2006</v>
      </c>
      <c r="I35" s="217"/>
      <c r="J35" s="218"/>
      <c r="K35" s="216">
        <v>2007</v>
      </c>
      <c r="L35" s="217"/>
      <c r="M35" s="218"/>
      <c r="N35" s="60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</row>
    <row r="36" spans="1:25" s="54" customFormat="1" ht="22.5">
      <c r="A36" s="43" t="s">
        <v>29</v>
      </c>
      <c r="B36" s="4" t="s">
        <v>3</v>
      </c>
      <c r="C36" s="5" t="s">
        <v>38</v>
      </c>
      <c r="D36" s="6" t="s">
        <v>37</v>
      </c>
      <c r="E36" s="4" t="s">
        <v>3</v>
      </c>
      <c r="F36" s="5" t="s">
        <v>38</v>
      </c>
      <c r="G36" s="6" t="s">
        <v>37</v>
      </c>
      <c r="H36" s="4" t="s">
        <v>3</v>
      </c>
      <c r="I36" s="5" t="s">
        <v>38</v>
      </c>
      <c r="J36" s="6" t="s">
        <v>37</v>
      </c>
      <c r="K36" s="4" t="s">
        <v>3</v>
      </c>
      <c r="L36" s="5" t="s">
        <v>38</v>
      </c>
      <c r="M36" s="6" t="s">
        <v>37</v>
      </c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</row>
    <row r="37" spans="1:25" s="40" customFormat="1" ht="33" customHeight="1">
      <c r="A37" s="41" t="s">
        <v>111</v>
      </c>
      <c r="B37" s="46">
        <v>32208</v>
      </c>
      <c r="C37" s="46">
        <f>14328+28000</f>
        <v>42328</v>
      </c>
      <c r="D37" s="46">
        <v>12000</v>
      </c>
      <c r="E37" s="46">
        <v>81167</v>
      </c>
      <c r="F37" s="46">
        <f>+C37*1.04+20306</f>
        <v>64327.12</v>
      </c>
      <c r="G37" s="46">
        <v>0</v>
      </c>
      <c r="H37" s="46">
        <f>+E37*1.05+100000-130000</f>
        <v>55225.350000000006</v>
      </c>
      <c r="I37" s="46">
        <f>+F37*1.05</f>
        <v>67543.47600000001</v>
      </c>
      <c r="J37" s="46">
        <v>800000</v>
      </c>
      <c r="K37" s="46">
        <v>83063</v>
      </c>
      <c r="L37" s="46">
        <v>102439</v>
      </c>
      <c r="M37" s="46">
        <v>0</v>
      </c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</row>
    <row r="38" spans="1:25" s="40" customFormat="1" ht="33" customHeight="1">
      <c r="A38" s="41" t="s">
        <v>112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130000</v>
      </c>
      <c r="I38" s="46">
        <v>70000</v>
      </c>
      <c r="J38" s="46">
        <v>0</v>
      </c>
      <c r="K38" s="46">
        <v>160000</v>
      </c>
      <c r="L38" s="46">
        <v>75000</v>
      </c>
      <c r="M38" s="46">
        <v>0</v>
      </c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</row>
    <row r="39" spans="1:25" s="40" customFormat="1" ht="47.25" customHeight="1">
      <c r="A39" s="41" t="s">
        <v>113</v>
      </c>
      <c r="B39" s="55">
        <v>5000</v>
      </c>
      <c r="C39" s="46">
        <v>0</v>
      </c>
      <c r="D39" s="46">
        <v>0</v>
      </c>
      <c r="E39" s="46">
        <v>5000</v>
      </c>
      <c r="F39" s="46">
        <v>0</v>
      </c>
      <c r="G39" s="46">
        <f>+F39*1.04</f>
        <v>0</v>
      </c>
      <c r="H39" s="46">
        <f>+E39*1.05</f>
        <v>5250</v>
      </c>
      <c r="I39" s="46">
        <f>+F39*1.05</f>
        <v>0</v>
      </c>
      <c r="J39" s="46">
        <f>+G39*1.05</f>
        <v>0</v>
      </c>
      <c r="K39" s="46">
        <f>+H39*1.06</f>
        <v>5565</v>
      </c>
      <c r="L39" s="46">
        <f>+I39*1.06</f>
        <v>0</v>
      </c>
      <c r="M39" s="46">
        <f>+J39*1.06</f>
        <v>0</v>
      </c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s="40" customFormat="1" ht="33" customHeight="1">
      <c r="A40" s="5" t="s">
        <v>114</v>
      </c>
      <c r="B40" s="46">
        <v>0</v>
      </c>
      <c r="C40" s="46">
        <v>4000</v>
      </c>
      <c r="D40" s="46">
        <v>0</v>
      </c>
      <c r="E40" s="46">
        <v>0</v>
      </c>
      <c r="F40" s="46">
        <f>C40*1.04</f>
        <v>4160</v>
      </c>
      <c r="G40" s="46">
        <v>0</v>
      </c>
      <c r="H40" s="46">
        <v>0</v>
      </c>
      <c r="I40" s="46">
        <f>+F40*1.05</f>
        <v>4368</v>
      </c>
      <c r="J40" s="46">
        <v>0</v>
      </c>
      <c r="K40" s="46">
        <v>0</v>
      </c>
      <c r="L40" s="46">
        <f>+I40*1.06</f>
        <v>4630.08</v>
      </c>
      <c r="M40" s="46">
        <v>0</v>
      </c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s="40" customFormat="1" ht="33" customHeight="1">
      <c r="A41" s="5" t="s">
        <v>115</v>
      </c>
      <c r="B41" s="46">
        <v>0</v>
      </c>
      <c r="C41" s="46">
        <v>15000</v>
      </c>
      <c r="D41" s="46">
        <v>0</v>
      </c>
      <c r="E41" s="46">
        <v>5000</v>
      </c>
      <c r="F41" s="46">
        <v>0</v>
      </c>
      <c r="G41" s="46">
        <v>0</v>
      </c>
      <c r="H41" s="46">
        <f aca="true" t="shared" si="10" ref="H41:M41">+E41*1.06</f>
        <v>5300</v>
      </c>
      <c r="I41" s="46">
        <f t="shared" si="10"/>
        <v>0</v>
      </c>
      <c r="J41" s="46">
        <f t="shared" si="10"/>
        <v>0</v>
      </c>
      <c r="K41" s="46">
        <f t="shared" si="10"/>
        <v>5618</v>
      </c>
      <c r="L41" s="46">
        <f t="shared" si="10"/>
        <v>0</v>
      </c>
      <c r="M41" s="46">
        <f t="shared" si="10"/>
        <v>0</v>
      </c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</row>
    <row r="42" spans="1:25" s="125" customFormat="1" ht="33" customHeight="1">
      <c r="A42" s="107" t="s">
        <v>52</v>
      </c>
      <c r="B42" s="93">
        <f aca="true" t="shared" si="11" ref="B42:M42">SUM(B37:B41)</f>
        <v>37208</v>
      </c>
      <c r="C42" s="93">
        <f>SUM(C37:C41)</f>
        <v>61328</v>
      </c>
      <c r="D42" s="93">
        <f t="shared" si="11"/>
        <v>12000</v>
      </c>
      <c r="E42" s="93">
        <f t="shared" si="11"/>
        <v>91167</v>
      </c>
      <c r="F42" s="93">
        <f t="shared" si="11"/>
        <v>68487.12</v>
      </c>
      <c r="G42" s="93">
        <f t="shared" si="11"/>
        <v>0</v>
      </c>
      <c r="H42" s="93">
        <f t="shared" si="11"/>
        <v>195775.35</v>
      </c>
      <c r="I42" s="93">
        <f t="shared" si="11"/>
        <v>141911.47600000002</v>
      </c>
      <c r="J42" s="93">
        <f t="shared" si="11"/>
        <v>800000</v>
      </c>
      <c r="K42" s="93">
        <f t="shared" si="11"/>
        <v>254246</v>
      </c>
      <c r="L42" s="93">
        <f t="shared" si="11"/>
        <v>182069.08</v>
      </c>
      <c r="M42" s="93">
        <f t="shared" si="11"/>
        <v>0</v>
      </c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</row>
    <row r="43" spans="1:25" s="40" customFormat="1" ht="33" customHeight="1">
      <c r="A43" s="204" t="s">
        <v>138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6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40" customFormat="1" ht="15">
      <c r="A44" s="214" t="s">
        <v>44</v>
      </c>
      <c r="B44" s="215"/>
      <c r="C44" s="215"/>
      <c r="D44" s="60"/>
      <c r="E44" s="60"/>
      <c r="F44" s="60"/>
      <c r="G44" s="60"/>
      <c r="H44" s="60"/>
      <c r="I44" s="60"/>
      <c r="J44" s="60"/>
      <c r="K44" s="60"/>
      <c r="L44" s="60"/>
      <c r="M44" s="187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40" customFormat="1" ht="31.5">
      <c r="A45" s="114" t="s">
        <v>46</v>
      </c>
      <c r="B45" s="124" t="s">
        <v>23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89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s="40" customFormat="1" ht="11.25">
      <c r="A46" s="91"/>
      <c r="B46" s="223">
        <v>2004</v>
      </c>
      <c r="C46" s="224"/>
      <c r="D46" s="12"/>
      <c r="E46" s="223">
        <v>2005</v>
      </c>
      <c r="F46" s="225"/>
      <c r="G46" s="224"/>
      <c r="H46" s="223">
        <v>2006</v>
      </c>
      <c r="I46" s="225"/>
      <c r="J46" s="224"/>
      <c r="K46" s="223">
        <v>2007</v>
      </c>
      <c r="L46" s="225"/>
      <c r="M46" s="224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</row>
    <row r="47" spans="1:25" s="54" customFormat="1" ht="27.75" customHeight="1">
      <c r="A47" s="43" t="s">
        <v>29</v>
      </c>
      <c r="B47" s="46" t="s">
        <v>3</v>
      </c>
      <c r="C47" s="56" t="s">
        <v>38</v>
      </c>
      <c r="D47" s="57" t="s">
        <v>37</v>
      </c>
      <c r="E47" s="46" t="s">
        <v>3</v>
      </c>
      <c r="F47" s="56" t="s">
        <v>38</v>
      </c>
      <c r="G47" s="57" t="s">
        <v>37</v>
      </c>
      <c r="H47" s="46" t="s">
        <v>3</v>
      </c>
      <c r="I47" s="56" t="s">
        <v>38</v>
      </c>
      <c r="J47" s="57" t="s">
        <v>37</v>
      </c>
      <c r="K47" s="46" t="s">
        <v>3</v>
      </c>
      <c r="L47" s="56" t="s">
        <v>38</v>
      </c>
      <c r="M47" s="57" t="s">
        <v>37</v>
      </c>
      <c r="N47" s="180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</row>
    <row r="48" spans="1:25" s="40" customFormat="1" ht="27.75" customHeight="1">
      <c r="A48" s="5" t="s">
        <v>116</v>
      </c>
      <c r="B48" s="46">
        <v>23909</v>
      </c>
      <c r="C48" s="46">
        <v>30000</v>
      </c>
      <c r="D48" s="46">
        <v>170781.418</v>
      </c>
      <c r="E48" s="46">
        <f>+B48*1.04</f>
        <v>24865.36</v>
      </c>
      <c r="F48" s="46">
        <f>+C48*1.04+3520</f>
        <v>34720</v>
      </c>
      <c r="G48" s="46">
        <v>0</v>
      </c>
      <c r="H48" s="46">
        <f>+E48*1.05+10000</f>
        <v>36108.628</v>
      </c>
      <c r="I48" s="46">
        <f>+F48*1.05+2056</f>
        <v>38512</v>
      </c>
      <c r="J48" s="46">
        <v>0</v>
      </c>
      <c r="K48" s="46">
        <f>+H48*1.06+50000</f>
        <v>88275.14568</v>
      </c>
      <c r="L48" s="46">
        <f>+I48*1.06</f>
        <v>40822.72</v>
      </c>
      <c r="M48" s="46">
        <v>0</v>
      </c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1:25" s="40" customFormat="1" ht="27.75" customHeight="1">
      <c r="A49" s="5" t="s">
        <v>117</v>
      </c>
      <c r="B49" s="46">
        <v>0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1:25" s="96" customFormat="1" ht="27.75" customHeight="1">
      <c r="A50" s="107" t="s">
        <v>52</v>
      </c>
      <c r="B50" s="93">
        <f>SUM(B48:B49)</f>
        <v>23909</v>
      </c>
      <c r="C50" s="93">
        <f aca="true" t="shared" si="12" ref="C50:M50">SUM(C48:C49)</f>
        <v>30000</v>
      </c>
      <c r="D50" s="93">
        <f t="shared" si="12"/>
        <v>170781.418</v>
      </c>
      <c r="E50" s="93">
        <f t="shared" si="12"/>
        <v>24865.36</v>
      </c>
      <c r="F50" s="93">
        <f t="shared" si="12"/>
        <v>34720</v>
      </c>
      <c r="G50" s="93">
        <f t="shared" si="12"/>
        <v>0</v>
      </c>
      <c r="H50" s="93">
        <f t="shared" si="12"/>
        <v>36108.628</v>
      </c>
      <c r="I50" s="93">
        <f t="shared" si="12"/>
        <v>38512</v>
      </c>
      <c r="J50" s="93">
        <f t="shared" si="12"/>
        <v>0</v>
      </c>
      <c r="K50" s="93">
        <f t="shared" si="12"/>
        <v>88275.14568</v>
      </c>
      <c r="L50" s="93">
        <f t="shared" si="12"/>
        <v>40822.72</v>
      </c>
      <c r="M50" s="93">
        <f t="shared" si="12"/>
        <v>0</v>
      </c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</row>
    <row r="51" spans="14:25" s="40" customFormat="1" ht="11.25"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</row>
    <row r="52" spans="14:25" s="40" customFormat="1" ht="11.25"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</row>
    <row r="53" spans="14:25" s="40" customFormat="1" ht="11.25"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</row>
    <row r="54" spans="14:25" s="40" customFormat="1" ht="11.25"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</row>
    <row r="55" spans="14:25" s="40" customFormat="1" ht="11.25"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</row>
    <row r="56" spans="5:25" s="40" customFormat="1" ht="11.25">
      <c r="E56" s="58" t="s">
        <v>53</v>
      </c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</row>
    <row r="57" s="58" customFormat="1" ht="11.25"/>
    <row r="58" s="58" customFormat="1" ht="11.25"/>
    <row r="59" s="58" customFormat="1" ht="11.25"/>
    <row r="60" s="58" customFormat="1" ht="11.25"/>
    <row r="61" s="58" customFormat="1" ht="11.25"/>
    <row r="62" spans="1:13" s="103" customFormat="1" ht="11.2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1:13" s="103" customFormat="1" ht="11.2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="103" customFormat="1" ht="11.25"/>
    <row r="65" s="103" customFormat="1" ht="11.25"/>
    <row r="66" s="103" customFormat="1" ht="11.25"/>
    <row r="67" s="103" customFormat="1" ht="11.25"/>
    <row r="68" s="103" customFormat="1" ht="11.25"/>
    <row r="69" s="103" customFormat="1" ht="11.25"/>
    <row r="70" s="103" customFormat="1" ht="11.25"/>
    <row r="71" s="103" customFormat="1" ht="11.25"/>
    <row r="72" s="103" customFormat="1" ht="11.25"/>
    <row r="73" s="103" customFormat="1" ht="11.25"/>
    <row r="74" s="103" customFormat="1" ht="11.25"/>
    <row r="75" s="103" customFormat="1" ht="11.25"/>
    <row r="76" s="103" customFormat="1" ht="11.25"/>
    <row r="77" s="103" customFormat="1" ht="11.25"/>
    <row r="78" s="103" customFormat="1" ht="11.25"/>
    <row r="79" s="103" customFormat="1" ht="11.25"/>
    <row r="80" s="103" customFormat="1" ht="11.25"/>
    <row r="81" s="103" customFormat="1" ht="11.25"/>
    <row r="82" s="103" customFormat="1" ht="11.25"/>
    <row r="83" s="103" customFormat="1" ht="11.25"/>
    <row r="84" s="103" customFormat="1" ht="11.25"/>
    <row r="85" s="103" customFormat="1" ht="11.25"/>
    <row r="86" s="103" customFormat="1" ht="11.25"/>
    <row r="87" s="103" customFormat="1" ht="11.25"/>
    <row r="88" s="103" customFormat="1" ht="11.25"/>
    <row r="89" s="103" customFormat="1" ht="11.25"/>
    <row r="90" s="103" customFormat="1" ht="11.25"/>
    <row r="91" s="103" customFormat="1" ht="11.25"/>
    <row r="92" s="103" customFormat="1" ht="11.25"/>
    <row r="93" s="103" customFormat="1" ht="11.25"/>
    <row r="94" s="103" customFormat="1" ht="11.25"/>
    <row r="95" s="103" customFormat="1" ht="11.25"/>
    <row r="96" s="103" customFormat="1" ht="11.25"/>
    <row r="97" s="103" customFormat="1" ht="11.25"/>
    <row r="98" s="103" customFormat="1" ht="11.25"/>
    <row r="99" s="103" customFormat="1" ht="11.25"/>
    <row r="100" s="103" customFormat="1" ht="11.25"/>
    <row r="101" s="103" customFormat="1" ht="11.25"/>
    <row r="102" s="103" customFormat="1" ht="11.25"/>
    <row r="103" s="103" customFormat="1" ht="11.25"/>
    <row r="104" s="103" customFormat="1" ht="11.25"/>
    <row r="105" s="103" customFormat="1" ht="11.25"/>
    <row r="106" s="103" customFormat="1" ht="11.25"/>
    <row r="107" s="103" customFormat="1" ht="11.25"/>
    <row r="108" s="103" customFormat="1" ht="11.25"/>
    <row r="109" s="103" customFormat="1" ht="11.25"/>
    <row r="110" s="103" customFormat="1" ht="11.25"/>
    <row r="111" s="103" customFormat="1" ht="11.25"/>
    <row r="112" s="103" customFormat="1" ht="11.25"/>
    <row r="113" s="103" customFormat="1" ht="11.25"/>
    <row r="114" s="103" customFormat="1" ht="11.25"/>
    <row r="115" s="103" customFormat="1" ht="11.25"/>
    <row r="116" s="103" customFormat="1" ht="11.25"/>
    <row r="117" s="103" customFormat="1" ht="11.25"/>
    <row r="118" s="103" customFormat="1" ht="11.25"/>
    <row r="119" s="103" customFormat="1" ht="11.25"/>
    <row r="120" s="103" customFormat="1" ht="11.25"/>
    <row r="121" s="103" customFormat="1" ht="11.25"/>
    <row r="122" s="103" customFormat="1" ht="11.25"/>
    <row r="123" s="103" customFormat="1" ht="11.25"/>
    <row r="124" s="103" customFormat="1" ht="11.25"/>
    <row r="125" s="103" customFormat="1" ht="11.25"/>
    <row r="126" s="103" customFormat="1" ht="11.25"/>
    <row r="127" s="103" customFormat="1" ht="11.25"/>
    <row r="128" s="103" customFormat="1" ht="11.25"/>
    <row r="129" s="103" customFormat="1" ht="11.25"/>
    <row r="130" s="103" customFormat="1" ht="11.25"/>
    <row r="131" s="103" customFormat="1" ht="11.25"/>
    <row r="132" s="103" customFormat="1" ht="11.25"/>
    <row r="133" s="103" customFormat="1" ht="11.25"/>
    <row r="134" s="103" customFormat="1" ht="11.25"/>
    <row r="135" s="103" customFormat="1" ht="11.25"/>
    <row r="136" s="103" customFormat="1" ht="11.25"/>
    <row r="137" s="103" customFormat="1" ht="11.25"/>
    <row r="138" s="103" customFormat="1" ht="11.25"/>
    <row r="139" s="103" customFormat="1" ht="11.25"/>
    <row r="140" s="103" customFormat="1" ht="11.25"/>
    <row r="141" s="103" customFormat="1" ht="11.25"/>
    <row r="142" s="103" customFormat="1" ht="11.25"/>
    <row r="143" s="103" customFormat="1" ht="11.25"/>
    <row r="144" s="103" customFormat="1" ht="11.25"/>
    <row r="145" s="103" customFormat="1" ht="11.25"/>
    <row r="146" s="103" customFormat="1" ht="11.25"/>
    <row r="147" s="103" customFormat="1" ht="11.25"/>
    <row r="148" s="103" customFormat="1" ht="11.25"/>
    <row r="149" s="103" customFormat="1" ht="11.25"/>
    <row r="150" s="103" customFormat="1" ht="11.25"/>
    <row r="151" s="103" customFormat="1" ht="11.25"/>
    <row r="152" s="103" customFormat="1" ht="11.25"/>
    <row r="153" s="103" customFormat="1" ht="11.25"/>
    <row r="154" s="103" customFormat="1" ht="11.25"/>
    <row r="155" s="103" customFormat="1" ht="11.25"/>
    <row r="156" s="103" customFormat="1" ht="11.25"/>
    <row r="157" s="103" customFormat="1" ht="11.25"/>
    <row r="158" s="103" customFormat="1" ht="11.25"/>
    <row r="159" s="103" customFormat="1" ht="11.25"/>
    <row r="160" s="103" customFormat="1" ht="11.25"/>
    <row r="161" s="103" customFormat="1" ht="11.25"/>
    <row r="162" s="103" customFormat="1" ht="11.25"/>
    <row r="163" s="103" customFormat="1" ht="11.25"/>
    <row r="164" s="103" customFormat="1" ht="11.25"/>
    <row r="165" s="103" customFormat="1" ht="11.25"/>
    <row r="166" s="103" customFormat="1" ht="11.25"/>
    <row r="167" s="103" customFormat="1" ht="11.25"/>
    <row r="168" s="103" customFormat="1" ht="11.25"/>
    <row r="169" s="103" customFormat="1" ht="11.25"/>
    <row r="170" s="103" customFormat="1" ht="11.25"/>
    <row r="171" s="103" customFormat="1" ht="11.25"/>
    <row r="172" s="103" customFormat="1" ht="11.25"/>
    <row r="173" s="103" customFormat="1" ht="11.25"/>
    <row r="174" s="103" customFormat="1" ht="11.25"/>
    <row r="175" s="103" customFormat="1" ht="11.25"/>
    <row r="176" s="103" customFormat="1" ht="11.25"/>
    <row r="177" s="103" customFormat="1" ht="11.25"/>
    <row r="178" s="103" customFormat="1" ht="11.25"/>
    <row r="179" s="103" customFormat="1" ht="11.25"/>
    <row r="180" s="103" customFormat="1" ht="11.25"/>
    <row r="181" s="103" customFormat="1" ht="11.25"/>
    <row r="182" s="103" customFormat="1" ht="11.25"/>
    <row r="183" s="103" customFormat="1" ht="11.25"/>
    <row r="184" s="103" customFormat="1" ht="11.25"/>
    <row r="185" s="103" customFormat="1" ht="11.25"/>
    <row r="186" s="103" customFormat="1" ht="11.25"/>
    <row r="187" s="103" customFormat="1" ht="11.25"/>
    <row r="188" s="103" customFormat="1" ht="11.25"/>
    <row r="189" s="103" customFormat="1" ht="11.25"/>
    <row r="190" s="103" customFormat="1" ht="11.25"/>
    <row r="191" s="103" customFormat="1" ht="11.25"/>
    <row r="192" s="103" customFormat="1" ht="11.25"/>
    <row r="193" s="103" customFormat="1" ht="11.25"/>
    <row r="194" s="103" customFormat="1" ht="11.25"/>
    <row r="195" s="103" customFormat="1" ht="11.25"/>
    <row r="196" s="103" customFormat="1" ht="11.25"/>
    <row r="197" s="103" customFormat="1" ht="11.25"/>
    <row r="198" s="103" customFormat="1" ht="11.25"/>
    <row r="199" s="103" customFormat="1" ht="11.25"/>
    <row r="200" s="103" customFormat="1" ht="11.25"/>
    <row r="201" s="103" customFormat="1" ht="11.25"/>
    <row r="202" s="103" customFormat="1" ht="11.25"/>
    <row r="203" s="103" customFormat="1" ht="11.25"/>
    <row r="204" s="103" customFormat="1" ht="11.25"/>
    <row r="205" s="103" customFormat="1" ht="11.25"/>
    <row r="206" s="103" customFormat="1" ht="11.25"/>
    <row r="207" s="103" customFormat="1" ht="11.25"/>
    <row r="208" s="103" customFormat="1" ht="11.25"/>
    <row r="209" s="103" customFormat="1" ht="11.25"/>
    <row r="210" s="103" customFormat="1" ht="11.25"/>
    <row r="211" s="103" customFormat="1" ht="11.25"/>
    <row r="212" s="103" customFormat="1" ht="11.25"/>
    <row r="213" s="103" customFormat="1" ht="11.25"/>
    <row r="214" s="103" customFormat="1" ht="11.25"/>
    <row r="215" s="103" customFormat="1" ht="11.25"/>
    <row r="216" s="103" customFormat="1" ht="11.25"/>
    <row r="217" s="103" customFormat="1" ht="11.25"/>
    <row r="218" s="103" customFormat="1" ht="11.25"/>
    <row r="219" s="103" customFormat="1" ht="11.25"/>
    <row r="220" s="103" customFormat="1" ht="11.25"/>
    <row r="221" s="103" customFormat="1" ht="11.25"/>
    <row r="222" s="103" customFormat="1" ht="11.25"/>
    <row r="223" s="103" customFormat="1" ht="11.25"/>
    <row r="224" s="103" customFormat="1" ht="11.25"/>
    <row r="225" s="103" customFormat="1" ht="11.25"/>
    <row r="226" s="103" customFormat="1" ht="11.25"/>
    <row r="227" s="103" customFormat="1" ht="11.25"/>
    <row r="228" s="103" customFormat="1" ht="11.25"/>
    <row r="229" s="103" customFormat="1" ht="11.25"/>
    <row r="230" s="103" customFormat="1" ht="11.25"/>
    <row r="231" s="103" customFormat="1" ht="11.25"/>
    <row r="232" s="103" customFormat="1" ht="11.25"/>
    <row r="233" s="103" customFormat="1" ht="11.25"/>
    <row r="234" s="103" customFormat="1" ht="11.25"/>
    <row r="235" s="103" customFormat="1" ht="11.25"/>
    <row r="236" s="103" customFormat="1" ht="11.25"/>
    <row r="237" s="103" customFormat="1" ht="11.25"/>
    <row r="238" s="103" customFormat="1" ht="11.25"/>
    <row r="239" s="103" customFormat="1" ht="11.25"/>
    <row r="240" s="103" customFormat="1" ht="11.25"/>
    <row r="241" s="103" customFormat="1" ht="11.25"/>
    <row r="242" s="103" customFormat="1" ht="11.25"/>
    <row r="243" s="103" customFormat="1" ht="11.25"/>
    <row r="244" s="103" customFormat="1" ht="11.25"/>
    <row r="245" s="103" customFormat="1" ht="11.25"/>
    <row r="246" s="103" customFormat="1" ht="11.25"/>
    <row r="247" s="103" customFormat="1" ht="11.25"/>
    <row r="248" s="103" customFormat="1" ht="11.25"/>
    <row r="249" s="103" customFormat="1" ht="11.25"/>
    <row r="250" s="103" customFormat="1" ht="11.25"/>
    <row r="251" s="103" customFormat="1" ht="11.25"/>
    <row r="252" s="103" customFormat="1" ht="11.25"/>
    <row r="253" s="103" customFormat="1" ht="11.25"/>
    <row r="254" s="103" customFormat="1" ht="11.25"/>
    <row r="255" s="103" customFormat="1" ht="11.25"/>
    <row r="256" s="103" customFormat="1" ht="11.25"/>
    <row r="257" s="103" customFormat="1" ht="11.25"/>
    <row r="258" s="103" customFormat="1" ht="11.25"/>
    <row r="259" s="103" customFormat="1" ht="11.25"/>
    <row r="260" s="103" customFormat="1" ht="11.25"/>
    <row r="261" s="103" customFormat="1" ht="11.25"/>
    <row r="262" s="103" customFormat="1" ht="11.25"/>
    <row r="263" s="103" customFormat="1" ht="11.25"/>
    <row r="264" s="103" customFormat="1" ht="11.25"/>
    <row r="265" s="103" customFormat="1" ht="11.25"/>
    <row r="266" s="103" customFormat="1" ht="11.25"/>
    <row r="267" s="103" customFormat="1" ht="11.25"/>
    <row r="268" s="103" customFormat="1" ht="11.25"/>
    <row r="269" s="103" customFormat="1" ht="11.25"/>
    <row r="270" s="103" customFormat="1" ht="11.25"/>
    <row r="271" s="103" customFormat="1" ht="11.25"/>
    <row r="272" s="103" customFormat="1" ht="11.25"/>
    <row r="273" s="103" customFormat="1" ht="11.25"/>
    <row r="274" s="103" customFormat="1" ht="11.25"/>
    <row r="275" s="103" customFormat="1" ht="11.25"/>
    <row r="276" s="103" customFormat="1" ht="11.25"/>
    <row r="277" s="103" customFormat="1" ht="11.25"/>
    <row r="278" s="103" customFormat="1" ht="11.25"/>
    <row r="279" s="103" customFormat="1" ht="11.25"/>
    <row r="280" s="103" customFormat="1" ht="11.25"/>
    <row r="281" s="103" customFormat="1" ht="11.25"/>
    <row r="282" s="103" customFormat="1" ht="11.25"/>
    <row r="283" s="103" customFormat="1" ht="11.25"/>
    <row r="284" s="103" customFormat="1" ht="11.25"/>
    <row r="285" s="103" customFormat="1" ht="11.25"/>
    <row r="286" s="103" customFormat="1" ht="11.25"/>
    <row r="287" s="103" customFormat="1" ht="11.25"/>
    <row r="288" s="103" customFormat="1" ht="11.25"/>
    <row r="289" s="103" customFormat="1" ht="11.25"/>
    <row r="290" s="103" customFormat="1" ht="11.25"/>
    <row r="291" s="103" customFormat="1" ht="11.25"/>
    <row r="292" s="103" customFormat="1" ht="11.25"/>
    <row r="293" s="103" customFormat="1" ht="11.25"/>
    <row r="294" s="103" customFormat="1" ht="11.25"/>
    <row r="295" s="103" customFormat="1" ht="11.25"/>
    <row r="296" s="103" customFormat="1" ht="11.25"/>
    <row r="297" s="103" customFormat="1" ht="11.25"/>
    <row r="298" s="103" customFormat="1" ht="11.25"/>
    <row r="299" s="103" customFormat="1" ht="11.25"/>
    <row r="300" s="103" customFormat="1" ht="11.25"/>
    <row r="301" s="103" customFormat="1" ht="11.25"/>
    <row r="302" s="103" customFormat="1" ht="11.25"/>
  </sheetData>
  <mergeCells count="24">
    <mergeCell ref="B3:E3"/>
    <mergeCell ref="A1:M1"/>
    <mergeCell ref="A2:C2"/>
    <mergeCell ref="E4:G4"/>
    <mergeCell ref="H4:J4"/>
    <mergeCell ref="K4:M4"/>
    <mergeCell ref="B46:C46"/>
    <mergeCell ref="E46:G46"/>
    <mergeCell ref="H46:J46"/>
    <mergeCell ref="K46:M46"/>
    <mergeCell ref="K35:M35"/>
    <mergeCell ref="B21:C21"/>
    <mergeCell ref="E21:G21"/>
    <mergeCell ref="B35:D35"/>
    <mergeCell ref="A43:M43"/>
    <mergeCell ref="A44:C44"/>
    <mergeCell ref="A18:M18"/>
    <mergeCell ref="A19:C19"/>
    <mergeCell ref="A32:M32"/>
    <mergeCell ref="A33:C33"/>
    <mergeCell ref="H21:J21"/>
    <mergeCell ref="K21:M21"/>
    <mergeCell ref="E35:G35"/>
    <mergeCell ref="H35:J35"/>
  </mergeCells>
  <printOptions verticalCentered="1"/>
  <pageMargins left="0.7874015748031497" right="0.7874015748031497" top="0.4724409448818898" bottom="0.3937007874015748" header="0" footer="0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50" zoomScaleNormal="50" workbookViewId="0" topLeftCell="A27">
      <selection activeCell="L53" sqref="L53"/>
    </sheetView>
  </sheetViews>
  <sheetFormatPr defaultColWidth="11.421875" defaultRowHeight="12.75"/>
  <cols>
    <col min="1" max="1" width="15.00390625" style="1" customWidth="1"/>
    <col min="2" max="3" width="9.00390625" style="1" customWidth="1"/>
    <col min="4" max="4" width="8.00390625" style="1" customWidth="1"/>
    <col min="5" max="5" width="9.140625" style="1" customWidth="1"/>
    <col min="6" max="6" width="9.57421875" style="1" customWidth="1"/>
    <col min="7" max="7" width="8.00390625" style="1" customWidth="1"/>
    <col min="8" max="8" width="8.28125" style="1" customWidth="1"/>
    <col min="9" max="9" width="8.8515625" style="1" bestFit="1" customWidth="1"/>
    <col min="10" max="10" width="7.7109375" style="1" bestFit="1" customWidth="1"/>
    <col min="11" max="12" width="9.8515625" style="1" customWidth="1"/>
    <col min="13" max="13" width="8.00390625" style="1" customWidth="1"/>
    <col min="14" max="16384" width="11.421875" style="1" customWidth="1"/>
  </cols>
  <sheetData>
    <row r="1" spans="1:13" ht="18">
      <c r="A1" s="204" t="s">
        <v>139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13" ht="12.75">
      <c r="A2" s="226" t="s">
        <v>54</v>
      </c>
      <c r="B2" s="227"/>
      <c r="C2" s="227"/>
      <c r="D2" s="227"/>
      <c r="E2" s="227"/>
      <c r="F2" s="87"/>
      <c r="G2" s="87"/>
      <c r="H2" s="87"/>
      <c r="I2" s="87"/>
      <c r="J2" s="87"/>
      <c r="K2" s="87"/>
      <c r="L2" s="87"/>
      <c r="M2" s="88"/>
    </row>
    <row r="3" spans="1:13" ht="25.5">
      <c r="A3" s="128" t="s">
        <v>28</v>
      </c>
      <c r="B3" s="228" t="s">
        <v>49</v>
      </c>
      <c r="C3" s="228"/>
      <c r="D3" s="228"/>
      <c r="E3" s="228"/>
      <c r="F3" s="87"/>
      <c r="G3" s="87"/>
      <c r="H3" s="87"/>
      <c r="I3" s="87"/>
      <c r="J3" s="87"/>
      <c r="K3" s="87"/>
      <c r="L3" s="87"/>
      <c r="M3" s="88"/>
    </row>
    <row r="4" spans="1:13" ht="11.25">
      <c r="A4" s="91"/>
      <c r="B4" s="216">
        <v>2004</v>
      </c>
      <c r="C4" s="217"/>
      <c r="D4" s="218"/>
      <c r="E4" s="216">
        <v>2005</v>
      </c>
      <c r="F4" s="217"/>
      <c r="G4" s="218"/>
      <c r="H4" s="216">
        <v>2006</v>
      </c>
      <c r="I4" s="217"/>
      <c r="J4" s="218"/>
      <c r="K4" s="216">
        <v>2007</v>
      </c>
      <c r="L4" s="217"/>
      <c r="M4" s="218"/>
    </row>
    <row r="5" spans="1:13" ht="28.5" customHeight="1">
      <c r="A5" s="39" t="s">
        <v>29</v>
      </c>
      <c r="B5" s="4" t="s">
        <v>3</v>
      </c>
      <c r="C5" s="5" t="s">
        <v>38</v>
      </c>
      <c r="D5" s="6" t="s">
        <v>37</v>
      </c>
      <c r="E5" s="4" t="s">
        <v>3</v>
      </c>
      <c r="F5" s="5" t="s">
        <v>38</v>
      </c>
      <c r="G5" s="6" t="s">
        <v>37</v>
      </c>
      <c r="H5" s="4" t="s">
        <v>3</v>
      </c>
      <c r="I5" s="5" t="s">
        <v>38</v>
      </c>
      <c r="J5" s="6" t="s">
        <v>37</v>
      </c>
      <c r="K5" s="4" t="s">
        <v>3</v>
      </c>
      <c r="L5" s="5" t="s">
        <v>38</v>
      </c>
      <c r="M5" s="6" t="s">
        <v>37</v>
      </c>
    </row>
    <row r="6" spans="1:13" s="40" customFormat="1" ht="40.5" customHeight="1">
      <c r="A6" s="5" t="s">
        <v>118</v>
      </c>
      <c r="B6" s="46">
        <v>3000</v>
      </c>
      <c r="C6" s="46">
        <v>7000</v>
      </c>
      <c r="D6" s="46">
        <v>0</v>
      </c>
      <c r="E6" s="46">
        <f>+B6*1.04</f>
        <v>3120</v>
      </c>
      <c r="F6" s="46">
        <f>+C6*1.04</f>
        <v>7280</v>
      </c>
      <c r="G6" s="46">
        <f>+D6*1.04</f>
        <v>0</v>
      </c>
      <c r="H6" s="46">
        <f>+E6*1.05+10000</f>
        <v>13276</v>
      </c>
      <c r="I6" s="46">
        <f>+F6*1.05</f>
        <v>7644</v>
      </c>
      <c r="J6" s="46">
        <f>+G6*1.05</f>
        <v>0</v>
      </c>
      <c r="K6" s="46">
        <f>+H6*1.05</f>
        <v>13939.800000000001</v>
      </c>
      <c r="L6" s="46">
        <f>+I6*1.05</f>
        <v>8026.200000000001</v>
      </c>
      <c r="M6" s="46">
        <f>+J6*1.05</f>
        <v>0</v>
      </c>
    </row>
    <row r="7" spans="1:13" s="96" customFormat="1" ht="40.5" customHeight="1">
      <c r="A7" s="92" t="s">
        <v>52</v>
      </c>
      <c r="B7" s="93">
        <f>SUM(B6)</f>
        <v>3000</v>
      </c>
      <c r="C7" s="93">
        <f aca="true" t="shared" si="0" ref="C7:M7">SUM(C6)</f>
        <v>7000</v>
      </c>
      <c r="D7" s="93">
        <f t="shared" si="0"/>
        <v>0</v>
      </c>
      <c r="E7" s="93">
        <f t="shared" si="0"/>
        <v>3120</v>
      </c>
      <c r="F7" s="93">
        <f t="shared" si="0"/>
        <v>7280</v>
      </c>
      <c r="G7" s="93">
        <f t="shared" si="0"/>
        <v>0</v>
      </c>
      <c r="H7" s="93">
        <f t="shared" si="0"/>
        <v>13276</v>
      </c>
      <c r="I7" s="93">
        <f t="shared" si="0"/>
        <v>7644</v>
      </c>
      <c r="J7" s="93">
        <f t="shared" si="0"/>
        <v>0</v>
      </c>
      <c r="K7" s="93">
        <f t="shared" si="0"/>
        <v>13939.800000000001</v>
      </c>
      <c r="L7" s="93">
        <f t="shared" si="0"/>
        <v>8026.200000000001</v>
      </c>
      <c r="M7" s="93">
        <f t="shared" si="0"/>
        <v>0</v>
      </c>
    </row>
    <row r="8" spans="1:13" s="96" customFormat="1" ht="40.5" customHeight="1">
      <c r="A8" s="98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3" s="40" customFormat="1" ht="18">
      <c r="A9" s="204" t="s">
        <v>140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6"/>
    </row>
    <row r="10" spans="1:13" s="40" customFormat="1" ht="19.5" customHeight="1">
      <c r="A10" s="226" t="s">
        <v>54</v>
      </c>
      <c r="B10" s="227"/>
      <c r="C10" s="227"/>
      <c r="D10" s="227"/>
      <c r="E10" s="227"/>
      <c r="F10" s="78"/>
      <c r="G10" s="78"/>
      <c r="H10" s="78"/>
      <c r="I10" s="78"/>
      <c r="J10" s="78"/>
      <c r="K10" s="78"/>
      <c r="L10" s="78"/>
      <c r="M10" s="84"/>
    </row>
    <row r="11" spans="1:13" s="129" customFormat="1" ht="25.5">
      <c r="A11" s="101" t="s">
        <v>46</v>
      </c>
      <c r="B11" s="102" t="s">
        <v>50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2"/>
    </row>
    <row r="12" spans="1:13" ht="11.25">
      <c r="A12" s="91"/>
      <c r="B12" s="216">
        <v>2004</v>
      </c>
      <c r="C12" s="217"/>
      <c r="D12" s="218"/>
      <c r="E12" s="216">
        <v>2005</v>
      </c>
      <c r="F12" s="217"/>
      <c r="G12" s="218"/>
      <c r="H12" s="216">
        <v>2006</v>
      </c>
      <c r="I12" s="217"/>
      <c r="J12" s="218"/>
      <c r="K12" s="216">
        <v>2007</v>
      </c>
      <c r="L12" s="217"/>
      <c r="M12" s="218"/>
    </row>
    <row r="13" spans="1:13" ht="25.5" customHeight="1">
      <c r="A13" s="43" t="s">
        <v>29</v>
      </c>
      <c r="B13" s="4" t="s">
        <v>3</v>
      </c>
      <c r="C13" s="5" t="s">
        <v>38</v>
      </c>
      <c r="D13" s="6" t="s">
        <v>37</v>
      </c>
      <c r="E13" s="4" t="s">
        <v>3</v>
      </c>
      <c r="F13" s="5" t="s">
        <v>38</v>
      </c>
      <c r="G13" s="6" t="s">
        <v>37</v>
      </c>
      <c r="H13" s="4" t="s">
        <v>3</v>
      </c>
      <c r="I13" s="5" t="s">
        <v>38</v>
      </c>
      <c r="J13" s="6" t="s">
        <v>37</v>
      </c>
      <c r="K13" s="4" t="s">
        <v>3</v>
      </c>
      <c r="L13" s="5" t="s">
        <v>38</v>
      </c>
      <c r="M13" s="6" t="s">
        <v>37</v>
      </c>
    </row>
    <row r="14" spans="1:13" s="40" customFormat="1" ht="40.5" customHeight="1">
      <c r="A14" s="41" t="s">
        <v>119</v>
      </c>
      <c r="B14" s="4">
        <v>0</v>
      </c>
      <c r="C14" s="4">
        <v>0</v>
      </c>
      <c r="D14" s="4" t="s">
        <v>55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</row>
    <row r="15" spans="1:13" s="40" customFormat="1" ht="40.5" customHeight="1">
      <c r="A15" s="5" t="s">
        <v>120</v>
      </c>
      <c r="B15" s="4">
        <v>0</v>
      </c>
      <c r="C15" s="4">
        <v>0</v>
      </c>
      <c r="D15" s="4" t="s">
        <v>55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s="40" customFormat="1" ht="40.5" customHeight="1">
      <c r="A16" s="42" t="s">
        <v>52</v>
      </c>
      <c r="B16" s="46">
        <f aca="true" t="shared" si="1" ref="B16:M16">SUM(B15)</f>
        <v>0</v>
      </c>
      <c r="C16" s="46">
        <f t="shared" si="1"/>
        <v>0</v>
      </c>
      <c r="D16" s="4">
        <f t="shared" si="1"/>
        <v>0</v>
      </c>
      <c r="E16" s="4">
        <f t="shared" si="1"/>
        <v>0</v>
      </c>
      <c r="F16" s="4">
        <f t="shared" si="1"/>
        <v>0</v>
      </c>
      <c r="G16" s="4">
        <f t="shared" si="1"/>
        <v>0</v>
      </c>
      <c r="H16" s="4">
        <f t="shared" si="1"/>
        <v>0</v>
      </c>
      <c r="I16" s="4">
        <f t="shared" si="1"/>
        <v>0</v>
      </c>
      <c r="J16" s="4">
        <f t="shared" si="1"/>
        <v>0</v>
      </c>
      <c r="K16" s="4">
        <f t="shared" si="1"/>
        <v>0</v>
      </c>
      <c r="L16" s="4">
        <f t="shared" si="1"/>
        <v>0</v>
      </c>
      <c r="M16" s="4">
        <f t="shared" si="1"/>
        <v>0</v>
      </c>
    </row>
    <row r="17" spans="1:13" s="40" customFormat="1" ht="11.25">
      <c r="A17" s="126"/>
      <c r="B17" s="60"/>
      <c r="C17" s="60"/>
      <c r="D17" s="127"/>
      <c r="E17" s="127"/>
      <c r="F17" s="127"/>
      <c r="G17" s="127"/>
      <c r="H17" s="127"/>
      <c r="I17" s="127"/>
      <c r="J17" s="127"/>
      <c r="K17" s="127"/>
      <c r="L17" s="127"/>
      <c r="M17" s="127"/>
    </row>
    <row r="18" spans="1:13" s="40" customFormat="1" ht="11.25">
      <c r="A18" s="126"/>
      <c r="B18" s="60"/>
      <c r="C18" s="60"/>
      <c r="D18" s="127"/>
      <c r="E18" s="127"/>
      <c r="F18" s="127"/>
      <c r="G18" s="127"/>
      <c r="H18" s="127"/>
      <c r="I18" s="127"/>
      <c r="J18" s="127"/>
      <c r="K18" s="127"/>
      <c r="L18" s="127"/>
      <c r="M18" s="127"/>
    </row>
    <row r="19" spans="1:13" s="40" customFormat="1" ht="11.25">
      <c r="A19" s="126"/>
      <c r="B19" s="60"/>
      <c r="C19" s="60"/>
      <c r="D19" s="127"/>
      <c r="E19" s="127"/>
      <c r="F19" s="127"/>
      <c r="G19" s="127"/>
      <c r="H19" s="127"/>
      <c r="I19" s="127"/>
      <c r="J19" s="127"/>
      <c r="K19" s="127"/>
      <c r="L19" s="127"/>
      <c r="M19" s="127"/>
    </row>
    <row r="20" spans="1:13" s="40" customFormat="1" ht="11.25">
      <c r="A20" s="126"/>
      <c r="B20" s="60"/>
      <c r="C20" s="60"/>
      <c r="D20" s="127"/>
      <c r="E20" s="127"/>
      <c r="F20" s="127"/>
      <c r="G20" s="127"/>
      <c r="H20" s="127"/>
      <c r="I20" s="127"/>
      <c r="J20" s="127"/>
      <c r="K20" s="127"/>
      <c r="L20" s="127"/>
      <c r="M20" s="127"/>
    </row>
    <row r="21" spans="1:13" s="40" customFormat="1" ht="11.25">
      <c r="A21" s="126"/>
      <c r="B21" s="60"/>
      <c r="C21" s="60"/>
      <c r="D21" s="127"/>
      <c r="E21" s="127"/>
      <c r="F21" s="127"/>
      <c r="G21" s="127"/>
      <c r="H21" s="127"/>
      <c r="I21" s="127"/>
      <c r="J21" s="127"/>
      <c r="K21" s="127"/>
      <c r="L21" s="127"/>
      <c r="M21" s="127"/>
    </row>
    <row r="22" spans="1:13" s="40" customFormat="1" ht="11.25">
      <c r="A22" s="126"/>
      <c r="B22" s="60"/>
      <c r="C22" s="60"/>
      <c r="D22" s="127"/>
      <c r="E22" s="127"/>
      <c r="F22" s="127"/>
      <c r="G22" s="127"/>
      <c r="H22" s="127"/>
      <c r="I22" s="127"/>
      <c r="J22" s="127"/>
      <c r="K22" s="127"/>
      <c r="L22" s="127"/>
      <c r="M22" s="127"/>
    </row>
    <row r="23" spans="1:13" s="40" customFormat="1" ht="11.25">
      <c r="A23" s="126"/>
      <c r="B23" s="60"/>
      <c r="C23" s="60"/>
      <c r="D23" s="127"/>
      <c r="E23" s="127"/>
      <c r="F23" s="127"/>
      <c r="G23" s="127"/>
      <c r="H23" s="127"/>
      <c r="I23" s="127"/>
      <c r="J23" s="127"/>
      <c r="K23" s="127"/>
      <c r="L23" s="127"/>
      <c r="M23" s="127"/>
    </row>
    <row r="24" spans="1:13" s="40" customFormat="1" ht="11.25">
      <c r="A24" s="126"/>
      <c r="B24" s="60"/>
      <c r="C24" s="60"/>
      <c r="D24" s="127"/>
      <c r="E24" s="127"/>
      <c r="F24" s="127"/>
      <c r="G24" s="127"/>
      <c r="H24" s="127"/>
      <c r="I24" s="127"/>
      <c r="J24" s="127"/>
      <c r="K24" s="127"/>
      <c r="L24" s="127"/>
      <c r="M24" s="127"/>
    </row>
    <row r="25" spans="1:13" s="40" customFormat="1" ht="11.25">
      <c r="A25" s="126"/>
      <c r="B25" s="60"/>
      <c r="C25" s="60"/>
      <c r="D25" s="127"/>
      <c r="E25" s="127"/>
      <c r="F25" s="127"/>
      <c r="G25" s="127"/>
      <c r="H25" s="127"/>
      <c r="I25" s="127"/>
      <c r="J25" s="127"/>
      <c r="K25" s="127"/>
      <c r="L25" s="127"/>
      <c r="M25" s="127"/>
    </row>
    <row r="26" spans="1:13" s="40" customFormat="1" ht="11.25">
      <c r="A26" s="126"/>
      <c r="B26" s="60"/>
      <c r="C26" s="60"/>
      <c r="D26" s="127"/>
      <c r="E26" s="127"/>
      <c r="F26" s="127"/>
      <c r="G26" s="127"/>
      <c r="H26" s="127"/>
      <c r="I26" s="127"/>
      <c r="J26" s="127"/>
      <c r="K26" s="127"/>
      <c r="L26" s="127"/>
      <c r="M26" s="127"/>
    </row>
    <row r="27" spans="1:13" s="40" customFormat="1" ht="11.25">
      <c r="A27" s="126"/>
      <c r="B27" s="60"/>
      <c r="C27" s="60"/>
      <c r="D27" s="127"/>
      <c r="E27" s="127"/>
      <c r="F27" s="127"/>
      <c r="G27" s="127"/>
      <c r="H27" s="127"/>
      <c r="I27" s="127"/>
      <c r="J27" s="127"/>
      <c r="K27" s="127"/>
      <c r="L27" s="127"/>
      <c r="M27" s="127"/>
    </row>
    <row r="28" spans="1:13" s="40" customFormat="1" ht="11.25">
      <c r="A28" s="126"/>
      <c r="B28" s="60"/>
      <c r="C28" s="60"/>
      <c r="D28" s="127"/>
      <c r="E28" s="127"/>
      <c r="F28" s="127"/>
      <c r="G28" s="127"/>
      <c r="H28" s="127"/>
      <c r="I28" s="127"/>
      <c r="J28" s="127"/>
      <c r="K28" s="127"/>
      <c r="L28" s="127"/>
      <c r="M28" s="127"/>
    </row>
    <row r="29" spans="1:13" s="40" customFormat="1" ht="11.25">
      <c r="A29" s="126"/>
      <c r="B29" s="60"/>
      <c r="C29" s="60"/>
      <c r="D29" s="127"/>
      <c r="E29" s="127"/>
      <c r="F29" s="127"/>
      <c r="G29" s="127"/>
      <c r="H29" s="127"/>
      <c r="I29" s="127"/>
      <c r="J29" s="127"/>
      <c r="K29" s="127"/>
      <c r="L29" s="127"/>
      <c r="M29" s="127"/>
    </row>
    <row r="30" spans="1:13" s="40" customFormat="1" ht="18">
      <c r="A30" s="204" t="s">
        <v>141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6"/>
    </row>
    <row r="31" spans="1:13" s="40" customFormat="1" ht="12.75">
      <c r="A31" s="226" t="s">
        <v>54</v>
      </c>
      <c r="B31" s="227"/>
      <c r="C31" s="227"/>
      <c r="D31" s="227"/>
      <c r="E31" s="227"/>
      <c r="F31" s="87"/>
      <c r="G31" s="87"/>
      <c r="H31" s="87"/>
      <c r="I31" s="87"/>
      <c r="J31" s="87"/>
      <c r="K31" s="87"/>
      <c r="L31" s="87"/>
      <c r="M31" s="88"/>
    </row>
    <row r="32" spans="1:13" ht="38.25" customHeight="1">
      <c r="A32" s="114" t="s">
        <v>46</v>
      </c>
      <c r="B32" s="119" t="s">
        <v>51</v>
      </c>
      <c r="C32" s="120"/>
      <c r="D32" s="120"/>
      <c r="E32" s="103"/>
      <c r="F32" s="103"/>
      <c r="G32" s="103"/>
      <c r="H32" s="103"/>
      <c r="I32" s="103"/>
      <c r="J32" s="103"/>
      <c r="K32" s="103"/>
      <c r="L32" s="103"/>
      <c r="M32" s="104"/>
    </row>
    <row r="33" spans="1:13" ht="11.25">
      <c r="A33" s="91"/>
      <c r="B33" s="216">
        <v>2004</v>
      </c>
      <c r="C33" s="217"/>
      <c r="D33" s="218"/>
      <c r="E33" s="216">
        <v>2005</v>
      </c>
      <c r="F33" s="217"/>
      <c r="G33" s="218"/>
      <c r="H33" s="216">
        <v>2006</v>
      </c>
      <c r="I33" s="217"/>
      <c r="J33" s="218"/>
      <c r="K33" s="216">
        <v>2007</v>
      </c>
      <c r="L33" s="217"/>
      <c r="M33" s="218"/>
    </row>
    <row r="34" spans="1:13" ht="25.5" customHeight="1">
      <c r="A34" s="43" t="s">
        <v>29</v>
      </c>
      <c r="B34" s="4" t="s">
        <v>3</v>
      </c>
      <c r="C34" s="5" t="s">
        <v>38</v>
      </c>
      <c r="D34" s="6" t="s">
        <v>37</v>
      </c>
      <c r="E34" s="4" t="s">
        <v>3</v>
      </c>
      <c r="F34" s="5" t="s">
        <v>38</v>
      </c>
      <c r="G34" s="6" t="s">
        <v>37</v>
      </c>
      <c r="H34" s="4" t="s">
        <v>3</v>
      </c>
      <c r="I34" s="5" t="s">
        <v>38</v>
      </c>
      <c r="J34" s="6" t="s">
        <v>37</v>
      </c>
      <c r="K34" s="4" t="s">
        <v>3</v>
      </c>
      <c r="L34" s="5" t="s">
        <v>38</v>
      </c>
      <c r="M34" s="6" t="s">
        <v>37</v>
      </c>
    </row>
    <row r="35" spans="1:13" s="40" customFormat="1" ht="45.75" customHeight="1">
      <c r="A35" s="41" t="s">
        <v>121</v>
      </c>
      <c r="B35" s="46">
        <v>1000</v>
      </c>
      <c r="C35" s="46">
        <v>0</v>
      </c>
      <c r="D35" s="46">
        <v>0</v>
      </c>
      <c r="E35" s="46">
        <f>+B35*1.04</f>
        <v>1040</v>
      </c>
      <c r="F35" s="46">
        <f>+C35*1.04</f>
        <v>0</v>
      </c>
      <c r="G35" s="46">
        <f>+D35*1.04</f>
        <v>0</v>
      </c>
      <c r="H35" s="46">
        <f>+E35*1.05</f>
        <v>1092</v>
      </c>
      <c r="I35" s="46">
        <f>+F35*1.05</f>
        <v>0</v>
      </c>
      <c r="J35" s="46">
        <f>+G35*1.04</f>
        <v>0</v>
      </c>
      <c r="K35" s="46">
        <f>+H35*1.06</f>
        <v>1157.52</v>
      </c>
      <c r="L35" s="46">
        <f>+I35*1.06</f>
        <v>0</v>
      </c>
      <c r="M35" s="46">
        <f>+J35*1.06</f>
        <v>0</v>
      </c>
    </row>
    <row r="36" spans="1:13" s="40" customFormat="1" ht="45.75" customHeight="1">
      <c r="A36" s="5" t="s">
        <v>122</v>
      </c>
      <c r="B36" s="55">
        <v>303571</v>
      </c>
      <c r="C36" s="46">
        <v>0</v>
      </c>
      <c r="D36" s="46">
        <v>0</v>
      </c>
      <c r="E36" s="46">
        <v>263135</v>
      </c>
      <c r="F36" s="46">
        <v>0</v>
      </c>
      <c r="G36" s="46">
        <v>0</v>
      </c>
      <c r="H36" s="46">
        <v>119426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s="40" customFormat="1" ht="45.75" customHeight="1">
      <c r="A37" s="5" t="s">
        <v>123</v>
      </c>
      <c r="B37" s="46">
        <v>10000</v>
      </c>
      <c r="C37" s="46">
        <v>6000</v>
      </c>
      <c r="D37" s="46"/>
      <c r="E37" s="46">
        <f>+B37*1.04</f>
        <v>10400</v>
      </c>
      <c r="F37" s="46">
        <f>+C37*1.04</f>
        <v>6240</v>
      </c>
      <c r="G37" s="46">
        <f>+D37*1.04</f>
        <v>0</v>
      </c>
      <c r="H37" s="46">
        <f>+E37*1.05</f>
        <v>10920</v>
      </c>
      <c r="I37" s="46">
        <f>+F37*1.05</f>
        <v>6552</v>
      </c>
      <c r="J37" s="46">
        <f>+G37*1.05</f>
        <v>0</v>
      </c>
      <c r="K37" s="46">
        <f>+H37*1.06</f>
        <v>11575.2</v>
      </c>
      <c r="L37" s="46">
        <f>+I37*1.06</f>
        <v>6945.120000000001</v>
      </c>
      <c r="M37" s="46">
        <f>+J37*1.06</f>
        <v>0</v>
      </c>
    </row>
    <row r="38" spans="1:13" s="95" customFormat="1" ht="45.75" customHeight="1">
      <c r="A38" s="130" t="s">
        <v>52</v>
      </c>
      <c r="B38" s="106">
        <f aca="true" t="shared" si="2" ref="B38:M38">SUM(B35:B37)</f>
        <v>314571</v>
      </c>
      <c r="C38" s="106">
        <f t="shared" si="2"/>
        <v>6000</v>
      </c>
      <c r="D38" s="106">
        <f t="shared" si="2"/>
        <v>0</v>
      </c>
      <c r="E38" s="106">
        <f t="shared" si="2"/>
        <v>274575</v>
      </c>
      <c r="F38" s="106">
        <f t="shared" si="2"/>
        <v>6240</v>
      </c>
      <c r="G38" s="106">
        <f t="shared" si="2"/>
        <v>0</v>
      </c>
      <c r="H38" s="106">
        <f t="shared" si="2"/>
        <v>131438</v>
      </c>
      <c r="I38" s="106">
        <f t="shared" si="2"/>
        <v>6552</v>
      </c>
      <c r="J38" s="106">
        <f t="shared" si="2"/>
        <v>0</v>
      </c>
      <c r="K38" s="106">
        <f t="shared" si="2"/>
        <v>12732.720000000001</v>
      </c>
      <c r="L38" s="106">
        <f t="shared" si="2"/>
        <v>6945.120000000001</v>
      </c>
      <c r="M38" s="106">
        <f t="shared" si="2"/>
        <v>0</v>
      </c>
    </row>
  </sheetData>
  <mergeCells count="19">
    <mergeCell ref="A1:M1"/>
    <mergeCell ref="B3:E3"/>
    <mergeCell ref="B4:D4"/>
    <mergeCell ref="E4:G4"/>
    <mergeCell ref="H4:J4"/>
    <mergeCell ref="K4:M4"/>
    <mergeCell ref="A2:E2"/>
    <mergeCell ref="B33:D33"/>
    <mergeCell ref="E33:G33"/>
    <mergeCell ref="H33:J33"/>
    <mergeCell ref="K33:M33"/>
    <mergeCell ref="A9:M9"/>
    <mergeCell ref="A10:E10"/>
    <mergeCell ref="A30:M30"/>
    <mergeCell ref="A31:E31"/>
    <mergeCell ref="H12:J12"/>
    <mergeCell ref="K12:M12"/>
    <mergeCell ref="B12:D12"/>
    <mergeCell ref="E12:G12"/>
  </mergeCells>
  <printOptions verticalCentered="1"/>
  <pageMargins left="0.7874015748031497" right="0.7874015748031497" top="0.5905511811023623" bottom="0.5905511811023623" header="0" footer="0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T1:AG8"/>
  <sheetViews>
    <sheetView tabSelected="1" zoomScale="50" zoomScaleNormal="50" workbookViewId="0" topLeftCell="A1">
      <selection activeCell="L41" sqref="L41"/>
    </sheetView>
  </sheetViews>
  <sheetFormatPr defaultColWidth="11.421875" defaultRowHeight="12.75"/>
  <sheetData>
    <row r="1" spans="21:33" ht="22.5">
      <c r="U1" s="4" t="s">
        <v>3</v>
      </c>
      <c r="V1" s="5" t="s">
        <v>38</v>
      </c>
      <c r="W1" s="6" t="s">
        <v>37</v>
      </c>
      <c r="X1" s="4" t="s">
        <v>3</v>
      </c>
      <c r="Y1" s="5" t="s">
        <v>38</v>
      </c>
      <c r="Z1" s="6" t="s">
        <v>37</v>
      </c>
      <c r="AA1" s="4" t="s">
        <v>3</v>
      </c>
      <c r="AB1" s="5" t="s">
        <v>38</v>
      </c>
      <c r="AC1" s="6" t="s">
        <v>37</v>
      </c>
      <c r="AD1" s="4" t="s">
        <v>3</v>
      </c>
      <c r="AE1" s="5" t="s">
        <v>38</v>
      </c>
      <c r="AF1" s="6" t="s">
        <v>37</v>
      </c>
      <c r="AG1" t="s">
        <v>1</v>
      </c>
    </row>
    <row r="5" spans="20:33" ht="12.75">
      <c r="T5" t="s">
        <v>1</v>
      </c>
      <c r="U5" s="172">
        <v>3167914</v>
      </c>
      <c r="V5" s="172">
        <v>337364.824</v>
      </c>
      <c r="W5" s="172">
        <v>938115.4180000001</v>
      </c>
      <c r="X5" s="172">
        <v>3294630.32</v>
      </c>
      <c r="Y5" s="172">
        <v>350859.04695999995</v>
      </c>
      <c r="Z5" s="172">
        <v>615680</v>
      </c>
      <c r="AA5" s="172">
        <v>3459362.0860000006</v>
      </c>
      <c r="AB5" s="172">
        <v>438245.999308</v>
      </c>
      <c r="AC5" s="172">
        <v>1446464</v>
      </c>
      <c r="AD5" s="172">
        <v>3666923.6201600004</v>
      </c>
      <c r="AE5" s="172">
        <v>447135.23470648</v>
      </c>
      <c r="AF5" s="172">
        <v>685251.84</v>
      </c>
      <c r="AG5">
        <v>18847946.38913448</v>
      </c>
    </row>
    <row r="6" spans="21:23" ht="12.75">
      <c r="U6" t="s">
        <v>62</v>
      </c>
      <c r="V6" t="s">
        <v>63</v>
      </c>
      <c r="W6" t="s">
        <v>37</v>
      </c>
    </row>
    <row r="7" spans="21:23" ht="12.75">
      <c r="U7" s="174">
        <f>+U5+X5+AA5+AD5</f>
        <v>13588830.026160002</v>
      </c>
      <c r="V7" s="174">
        <f>+V5+Y5+AB5+AE5</f>
        <v>1573605.10497448</v>
      </c>
      <c r="W7" s="174">
        <f>+W5+Z5+AC5+AF5</f>
        <v>3685511.258</v>
      </c>
    </row>
    <row r="8" spans="21:23" ht="12.75">
      <c r="U8" s="173">
        <f>+U7/$AG$5</f>
        <v>0.7209713857205011</v>
      </c>
      <c r="V8" s="173">
        <f>+V7/$AG$5</f>
        <v>0.08348947267176209</v>
      </c>
      <c r="W8" s="173">
        <f>+W7/$AG$5</f>
        <v>0.19553914160773686</v>
      </c>
    </row>
  </sheetData>
  <printOptions/>
  <pageMargins left="0.75" right="0.75" top="0.59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Administración Municipal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2004-05-15T14:34:26Z</cp:lastPrinted>
  <dcterms:created xsi:type="dcterms:W3CDTF">2004-03-20T17:35:09Z</dcterms:created>
  <dcterms:modified xsi:type="dcterms:W3CDTF">2004-05-15T14:34:45Z</dcterms:modified>
  <cp:category/>
  <cp:version/>
  <cp:contentType/>
  <cp:contentStatus/>
</cp:coreProperties>
</file>