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195" tabRatio="599" activeTab="0"/>
  </bookViews>
  <sheets>
    <sheet name="INV.POR FUENTES-2" sheetId="1" r:id="rId1"/>
    <sheet name="FUENTE FINANCIAC.3" sheetId="2" r:id="rId2"/>
    <sheet name="MATRIZ -1" sheetId="3" r:id="rId3"/>
  </sheets>
  <definedNames>
    <definedName name="_xlnm.Print_Area" localSheetId="0">'INV.POR FUENTES-2'!#REF!</definedName>
    <definedName name="_xlnm.Print_Titles" localSheetId="2">'MATRIZ -1'!$1:$21</definedName>
  </definedNames>
  <calcPr fullCalcOnLoad="1"/>
</workbook>
</file>

<file path=xl/comments2.xml><?xml version="1.0" encoding="utf-8"?>
<comments xmlns="http://schemas.openxmlformats.org/spreadsheetml/2006/main">
  <authors>
    <author>MINISTERIO DE HACIENDA</author>
  </authors>
  <commentList>
    <comment ref="E43" authorId="0">
      <text>
        <r>
          <rPr>
            <b/>
            <sz val="8"/>
            <rFont val="Tahoma"/>
            <family val="0"/>
          </rPr>
          <t>MINISTERIO DE HACIENDA: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incluye: Cofinanciación, fondo educativo, y fondo de seguridad y venta de activos, 
 fondo de seguridad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<sst xmlns="http://schemas.openxmlformats.org/spreadsheetml/2006/main" count="234" uniqueCount="184">
  <si>
    <t>SALUD</t>
  </si>
  <si>
    <t>INGRESOS CTES LIBRE DESTINACION</t>
  </si>
  <si>
    <t>GASTOS DE FUNCIONAMIENTO</t>
  </si>
  <si>
    <t>ADMINISTRACION GENERAL</t>
  </si>
  <si>
    <t>CONCEJO</t>
  </si>
  <si>
    <t>PERSONERIA</t>
  </si>
  <si>
    <t>CONTRALORIA MUNICIPAL</t>
  </si>
  <si>
    <t>AHORRO CORRIENTES (1-2)</t>
  </si>
  <si>
    <t>SERVICIO DE LA DEUDA</t>
  </si>
  <si>
    <t>AMORTIZACIONES</t>
  </si>
  <si>
    <t>INTERESES</t>
  </si>
  <si>
    <t>AHORRO NETO (3-4)</t>
  </si>
  <si>
    <t>INGRESOS CTE DESTIN.ESPECIFICA</t>
  </si>
  <si>
    <t>INVERSIONES GENERALES</t>
  </si>
  <si>
    <t>SGP EDUCACION</t>
  </si>
  <si>
    <t>GASTOS EN EDUCACION</t>
  </si>
  <si>
    <t>SGP SALUD</t>
  </si>
  <si>
    <t>SGP AGUA POTABLE</t>
  </si>
  <si>
    <t>GASTO AGUA POTABLE</t>
  </si>
  <si>
    <t>GASTOS EN SALUD</t>
  </si>
  <si>
    <t>DEFICIT AJUSTE FISCAL</t>
  </si>
  <si>
    <t>TOTAL</t>
  </si>
  <si>
    <t>EDUCACION</t>
  </si>
  <si>
    <t>RECURSOS PROPIOS</t>
  </si>
  <si>
    <t>SISTEMA GENERAL PARTIC,</t>
  </si>
  <si>
    <t>LEY 715-2001</t>
  </si>
  <si>
    <t>COFINANCIACION</t>
  </si>
  <si>
    <t>OTROS RECURSOS</t>
  </si>
  <si>
    <t>INVERSION SOCIAL</t>
  </si>
  <si>
    <t>TOTALES</t>
  </si>
  <si>
    <t>FUENTES DE FINANCIACION</t>
  </si>
  <si>
    <t>CULTURA DEPORTE Y TURISMO</t>
  </si>
  <si>
    <t>INFRAESTRUCTURA SERV.PUBLICO Y VIVIENDA</t>
  </si>
  <si>
    <t>BIENSTAR SOCIAL</t>
  </si>
  <si>
    <t>MEDIO AMBIENTE</t>
  </si>
  <si>
    <t>DESARROLLO INSTITUCIONAL</t>
  </si>
  <si>
    <t>GRAN TOTAL</t>
  </si>
  <si>
    <t>Bibliotecas virtuales</t>
  </si>
  <si>
    <t>Dotacion computadores centros docentes urbanos y rurales</t>
  </si>
  <si>
    <t>Creacion de la escuela de liderazgo para jovenes</t>
  </si>
  <si>
    <t>Programa jovenes rurales SENA</t>
  </si>
  <si>
    <t>Dotacion instituciones tecnicas</t>
  </si>
  <si>
    <t>Desarrollo Plan local de salud</t>
  </si>
  <si>
    <t>Mejoramiento de la estructura de los niveles de atencion</t>
  </si>
  <si>
    <t>Subsidio a la Oferta</t>
  </si>
  <si>
    <t>Ampliacion del Hospital Piloto</t>
  </si>
  <si>
    <t>Construccion ciclorutas</t>
  </si>
  <si>
    <t>Subsidios a deportistas y artistas</t>
  </si>
  <si>
    <t>Legalizacion de predios</t>
  </si>
  <si>
    <t>Proyectos productivos</t>
  </si>
  <si>
    <t>Apoyo a formas asociativas de trabajo en la zona rural</t>
  </si>
  <si>
    <t>Diversificacion en produccion agricola y agroindustrial</t>
  </si>
  <si>
    <t>Recuperacion de los ecosistemas de los zanjones Barrancas, Rosario y del Medio</t>
  </si>
  <si>
    <t>Instalacion vivero Municipal</t>
  </si>
  <si>
    <t>Iniciacion proceso de certificacion ISO 9000</t>
  </si>
  <si>
    <t>Actualizacion catastral</t>
  </si>
  <si>
    <t>Capacitacion empleados</t>
  </si>
  <si>
    <t>Dotacion de tecnologia de punta</t>
  </si>
  <si>
    <t>DEPARTAMENTO DEL VALLE DEL CAUCA</t>
  </si>
  <si>
    <t>INVERSION CON RECURSOS PROPIOS</t>
  </si>
  <si>
    <t>INVERSION RECURSOS COFINANCIADOS</t>
  </si>
  <si>
    <t>INVERSION OTROS RECURSOS</t>
  </si>
  <si>
    <t>PROPIOS</t>
  </si>
  <si>
    <t>S.G.P</t>
  </si>
  <si>
    <t>COFINANC,</t>
  </si>
  <si>
    <t>Ampliacion de cobertura educativa</t>
  </si>
  <si>
    <t>Redes Pedagogicas</t>
  </si>
  <si>
    <t>Fortalecimiento de la educacion tecnica, agricola, pecuaria, industrial, comercial y empresarial</t>
  </si>
  <si>
    <t>Plan de fortalecimiento nutricional</t>
  </si>
  <si>
    <t>Proyecto disposicion final y manejo de residuos solidos</t>
  </si>
  <si>
    <t>Proyecto centro penitenciario regional</t>
  </si>
  <si>
    <t>Sistematizacion Secretaría de salud Municipal</t>
  </si>
  <si>
    <t>Ampliacion de cobertura en servicios de salud</t>
  </si>
  <si>
    <t>Construccion parque lineal y de ronda</t>
  </si>
  <si>
    <t>BIENESTAR SOCIAL</t>
  </si>
  <si>
    <t>INFRAESTRUCTURA SERV.PUBLICOS Y VIVIENDA</t>
  </si>
  <si>
    <t>Señalizacion y demarcación de vías</t>
  </si>
  <si>
    <t>Diseño Plan Vial Municipal y de transporte</t>
  </si>
  <si>
    <t>Familias en acción</t>
  </si>
  <si>
    <t>Clubes Juveniles</t>
  </si>
  <si>
    <t>Plan de descongestion despachos judiciales</t>
  </si>
  <si>
    <t>Implementación alarmas comunitarias</t>
  </si>
  <si>
    <t>Fortalecimiento de Bomberos, Defensa Civil, Cruz roja.</t>
  </si>
  <si>
    <t xml:space="preserve">Apoyo al adulto mayor </t>
  </si>
  <si>
    <t>Implementacion del distrito de riego</t>
  </si>
  <si>
    <t>Recuperacion de la finca tradicional</t>
  </si>
  <si>
    <t>Credito para pequeño y mediano productor (fondo rotatorio)</t>
  </si>
  <si>
    <t>Programas de repoblamiento piscícola</t>
  </si>
  <si>
    <t>Reestructuración administrativa</t>
  </si>
  <si>
    <t>Actualización estratificacion zona urbana y centros poblados</t>
  </si>
  <si>
    <t>Recuperacion de espacios publicos, históricos y turísticos</t>
  </si>
  <si>
    <t>Actualización Manual de funciones.</t>
  </si>
  <si>
    <t>Ejecución del manual de procesos y procedimientos</t>
  </si>
  <si>
    <t>Apoyo a espacios de participacion ciudadana</t>
  </si>
  <si>
    <t>TOTAL SALUD</t>
  </si>
  <si>
    <t>TOTAL CULTURA Y TURISMO</t>
  </si>
  <si>
    <t>TOTAL INFRAESTRUCTURA</t>
  </si>
  <si>
    <t>TOTAL BIENESTAR SOCIAL</t>
  </si>
  <si>
    <t>MATRIZ PLURIANUAL DE INVERSIONES</t>
  </si>
  <si>
    <t>Fomento de la cultura</t>
  </si>
  <si>
    <t>Grupos Etnicos</t>
  </si>
  <si>
    <t xml:space="preserve">RECURS. </t>
  </si>
  <si>
    <t xml:space="preserve">RECURS </t>
  </si>
  <si>
    <t xml:space="preserve">OTROS </t>
  </si>
  <si>
    <t>RECURS.</t>
  </si>
  <si>
    <t>MUNICPIO DE JAMUNDI</t>
  </si>
  <si>
    <t>"POR EL CUAL SE ADOPTA EL PLAN DE DESARROLLO DEL MUNCIPIO DE JAMUNDI PARA EL PERIODO 2004-2007 : UN PROYECTO DE VIDA CON RUMBO SOCIAL</t>
  </si>
  <si>
    <t>Y SE DICTAN OTRAS DISPOSICIONES"</t>
  </si>
  <si>
    <t>TITULO III</t>
  </si>
  <si>
    <t>PLAN DE INVERSIONES</t>
  </si>
  <si>
    <t>ARTICULO 13. INVERSION 2004 - 2007 PORFUENTES DE FINANCIACION</t>
  </si>
  <si>
    <t>MUNICIPIO DE JAMUNDI</t>
  </si>
  <si>
    <t xml:space="preserve">"POR EL CUAL SE ADOPTA EL PLAN DE DESARROLLO DEL MUNICPIO DE JAMUNDI  </t>
  </si>
  <si>
    <t>PARA EL PERIDO 2004-2007 :UN PROYECTO DE VIDA CON RUMBO SOCIAL Y SE DICTAN OTRAS DISPOSICIONES"</t>
  </si>
  <si>
    <t>EN MILES DE PESOS</t>
  </si>
  <si>
    <t>AHORRO  TRANSFERENCIAS</t>
  </si>
  <si>
    <t>SGP RECREACION Y DEPORTE CULTUR</t>
  </si>
  <si>
    <t>"POR EL CUAL SE ADOPTA EL PLAN DE DESARROLLO DEL MUNICPIO DE JAMUNDI PARA EL PERIODO 2004-2007</t>
  </si>
  <si>
    <t>UN PROYECTO DE VIDA CON RUMBO SOCIAL Y SE DICTAN OTRAS DISPOSICIONES"</t>
  </si>
  <si>
    <t>TITULO IV</t>
  </si>
  <si>
    <t>FINANCIAMIENTO DEL PLAN</t>
  </si>
  <si>
    <t>Apoyo a madres comunitarias y madres cabeza de hogar</t>
  </si>
  <si>
    <t>Apoyo a población desplazada</t>
  </si>
  <si>
    <t>Biodiversidad (BRAHMA)</t>
  </si>
  <si>
    <t>TOTAL EDUCACION</t>
  </si>
  <si>
    <t>Escuela de Padres</t>
  </si>
  <si>
    <t>Capacitación de personal para desarrollo de tecnologia aplicada</t>
  </si>
  <si>
    <t>Proyecto educación superior</t>
  </si>
  <si>
    <t>Festival de la expresión cultural colombiana</t>
  </si>
  <si>
    <t>Construcción parque agroindustrial y empresarial</t>
  </si>
  <si>
    <t>Matadero Municipal</t>
  </si>
  <si>
    <t>Reforma del P.B.O.T.</t>
  </si>
  <si>
    <t>Apoyo logistico y de infraestructura fuerza publica(policia-Ejercito)</t>
  </si>
  <si>
    <t>Conven. interinstitucional: Plan Padrinos, ICBF, Plan Colombia y otros</t>
  </si>
  <si>
    <t>Cadena Productiva de la guadua</t>
  </si>
  <si>
    <t>Fortalecimiento de la defensa de los derechos humanos y el DIH</t>
  </si>
  <si>
    <t>Programa de guardabosques</t>
  </si>
  <si>
    <t>Recuperac.Mantenim. Adecuac. escenarios deportivos urb. y rural</t>
  </si>
  <si>
    <t>Fortalecimiento en la implementacion de ecoparques</t>
  </si>
  <si>
    <t xml:space="preserve"> ACUERDO No 016 DE 2004 (Mayo 28)</t>
  </si>
  <si>
    <t>en millones</t>
  </si>
  <si>
    <t>en miles de pesos</t>
  </si>
  <si>
    <t xml:space="preserve"> ACUERDO No. 016 DE 2004 (Mayo 28)</t>
  </si>
  <si>
    <t>ARTICULO 14.       FUENTES DE FINANCIACION</t>
  </si>
  <si>
    <t>RESUMEN DE LA INVERSION 2004-2007</t>
  </si>
  <si>
    <t>ACUERDO No. 016 DE 2004 (Mayo 28)</t>
  </si>
  <si>
    <t>Administracion nuevo sisben</t>
  </si>
  <si>
    <t>Construcc. mejoramiento y dotacion de centros de salud</t>
  </si>
  <si>
    <t>Salud Publica</t>
  </si>
  <si>
    <t>Regimen subsidiado</t>
  </si>
  <si>
    <t>Comedores Comunitarios</t>
  </si>
  <si>
    <t>Calidad y educacion gratuita en escuelas y colegios publicos</t>
  </si>
  <si>
    <t>Adecuacion y funcionamiento Medicina Legal</t>
  </si>
  <si>
    <t>Infraestructura y dotaciones para la educacion</t>
  </si>
  <si>
    <t xml:space="preserve">Biliotecas urbana y rural </t>
  </si>
  <si>
    <t xml:space="preserve">IMDERE </t>
  </si>
  <si>
    <t>Parques lineales ríos Timba,Cauca, Claro y Jamundí-Fomento turismo</t>
  </si>
  <si>
    <t>Construcc.Mejoram. y mantenimiento de vias urbanas y rurales</t>
  </si>
  <si>
    <t>Saneamiento basico</t>
  </si>
  <si>
    <t>Programas - Subsidios de vivienda en zona urbana y rural</t>
  </si>
  <si>
    <t>Construccion, Mejoramiento y mantenimiento del espacio publico</t>
  </si>
  <si>
    <t>Alumbrado Publico</t>
  </si>
  <si>
    <t>Remodelacion, ampliacion y mantenimiento casa Municipal</t>
  </si>
  <si>
    <t>Campanas educativas</t>
  </si>
  <si>
    <t>Otros convenios</t>
  </si>
  <si>
    <t>Cadenas productiv(Cacao,piscícola,avícola,vacuno,porcicola y otros)</t>
  </si>
  <si>
    <t>Cultura ciudadana</t>
  </si>
  <si>
    <t>Construcción y mantenimiento casa campesina - (Centro de acopio)</t>
  </si>
  <si>
    <t>Plan de contingencia - Seguridad ciudadana</t>
  </si>
  <si>
    <t>INVERSION SISTEMA GRAL PARTICIPACIONES DEUDA 49% OTROS SECT</t>
  </si>
  <si>
    <t>GASTO DE RECREACION DEPORTE Y CULTUR</t>
  </si>
  <si>
    <t>Compra, recuperacion y mantenimiento parque automotor</t>
  </si>
  <si>
    <t>AMORTIZACIONES A CAPITAL</t>
  </si>
  <si>
    <t>SERVICIO A LA DEUDA</t>
  </si>
  <si>
    <t>6.1.1</t>
  </si>
  <si>
    <t>6.1.2</t>
  </si>
  <si>
    <t>AHORRO DISPONIBLE (5+6.2+7+8)</t>
  </si>
  <si>
    <t>SITUACION FISCAL INVER,GRAL (9-10)</t>
  </si>
  <si>
    <t>SITUACION FISCAL EDUCACION (12-13)</t>
  </si>
  <si>
    <t>SITUACION FISCAL SALUD (15-16)</t>
  </si>
  <si>
    <t>SITUACION FISCAL AGUA POTABLE(18-19)</t>
  </si>
  <si>
    <t>SITUACION FISCAL REC. DPTE Y CULT (21-22)</t>
  </si>
  <si>
    <t>SIT,FISCAL TOTAL 11+14+17+20+23)</t>
  </si>
  <si>
    <t>INVERSION SOCIAL POR AÑOS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</si>
</sst>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* #,##0_);_(* \(#,##0\);_(* &quot;-&quot;_);_(@_)"/>
    <numFmt numFmtId="178" formatCode="_(&quot;C$&quot;* #,##0.00_);_(&quot;C$&quot;* \(#,##0.00\);_(&quot;C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_-;\-* #,##0_-;_-* &quot;-&quot;??_-;_-@_-"/>
    <numFmt numFmtId="187" formatCode="0.0%"/>
    <numFmt numFmtId="188" formatCode="0.000%"/>
    <numFmt numFmtId="189" formatCode="_(&quot;$&quot;* #,##0.0_);_(&quot;$&quot;* \(#,##0.0\);_(&quot;$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#,##0.0"/>
    <numFmt numFmtId="194" formatCode="dd\-mmm\-yy_)"/>
    <numFmt numFmtId="195" formatCode="0.00000%"/>
    <numFmt numFmtId="196" formatCode="0.0000%"/>
    <numFmt numFmtId="197" formatCode="0.0"/>
    <numFmt numFmtId="198" formatCode="#,##0.0000_);\(#,##0.0000\)"/>
    <numFmt numFmtId="199" formatCode="_-&quot;$&quot;* #,##0_-;_-&quot;$&quot;* #,##0\-;_-&quot;$&quot;* &quot;-&quot;_-;_-@_-"/>
    <numFmt numFmtId="200" formatCode="_-* #,##0_-;_-* #,##0\-;_-* &quot;-&quot;_-;_-@_-"/>
    <numFmt numFmtId="201" formatCode="_-&quot;$&quot;* #,##0.00_-;_-&quot;$&quot;* #,##0.00\-;_-&quot;$&quot;* &quot;-&quot;??_-;_-@_-"/>
    <numFmt numFmtId="202" formatCode="_-* #,##0.00_-;_-* #,##0.00\-;_-* &quot;-&quot;??_-;_-@_-"/>
    <numFmt numFmtId="203" formatCode="_-* #,##0.00\ [$€]_-;\-* #,##0.00\ [$€]_-;_-* &quot;-&quot;??\ [$€]_-;_-@_-"/>
    <numFmt numFmtId="204" formatCode="#,##0.0000"/>
    <numFmt numFmtId="205" formatCode="&quot;$&quot;#,##0"/>
    <numFmt numFmtId="206" formatCode="#,##0.000000"/>
    <numFmt numFmtId="207" formatCode="#,##0.000"/>
    <numFmt numFmtId="208" formatCode="0.00000"/>
    <numFmt numFmtId="209" formatCode="0.0000"/>
    <numFmt numFmtId="210" formatCode="0.000"/>
    <numFmt numFmtId="211" formatCode="0.000000"/>
    <numFmt numFmtId="212" formatCode="#,##0_ ;\-#,##0\ "/>
    <numFmt numFmtId="213" formatCode="#,##0.0000000000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#,##0;[Red]#,##0"/>
    <numFmt numFmtId="218" formatCode="0/1000"/>
    <numFmt numFmtId="219" formatCode="#,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7" fillId="2" borderId="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0" fillId="2" borderId="10" xfId="0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21" xfId="0" applyFont="1" applyBorder="1" applyAlignment="1">
      <alignment vertical="justify" readingOrder="1"/>
    </xf>
    <xf numFmtId="0" fontId="9" fillId="0" borderId="22" xfId="0" applyFont="1" applyBorder="1" applyAlignment="1">
      <alignment vertical="justify" readingOrder="1"/>
    </xf>
    <xf numFmtId="0" fontId="9" fillId="0" borderId="22" xfId="0" applyFont="1" applyBorder="1" applyAlignment="1">
      <alignment horizontal="left" vertical="justify" readingOrder="1"/>
    </xf>
    <xf numFmtId="0" fontId="9" fillId="0" borderId="23" xfId="0" applyFont="1" applyBorder="1" applyAlignment="1">
      <alignment vertical="justify" readingOrder="1"/>
    </xf>
    <xf numFmtId="0" fontId="9" fillId="0" borderId="23" xfId="0" applyFont="1" applyFill="1" applyBorder="1" applyAlignment="1">
      <alignment/>
    </xf>
    <xf numFmtId="0" fontId="9" fillId="0" borderId="24" xfId="0" applyFont="1" applyBorder="1" applyAlignment="1">
      <alignment vertical="justify" readingOrder="1"/>
    </xf>
    <xf numFmtId="0" fontId="9" fillId="0" borderId="0" xfId="0" applyFont="1" applyBorder="1" applyAlignment="1">
      <alignment vertical="justify" readingOrder="1"/>
    </xf>
    <xf numFmtId="0" fontId="9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 vertical="justify" readingOrder="1"/>
    </xf>
    <xf numFmtId="0" fontId="9" fillId="0" borderId="25" xfId="0" applyFont="1" applyBorder="1" applyAlignment="1">
      <alignment vertical="justify" readingOrder="1"/>
    </xf>
    <xf numFmtId="0" fontId="9" fillId="0" borderId="11" xfId="0" applyFont="1" applyBorder="1" applyAlignment="1">
      <alignment vertical="justify" readingOrder="1"/>
    </xf>
    <xf numFmtId="0" fontId="9" fillId="0" borderId="0" xfId="0" applyFont="1" applyFill="1" applyAlignment="1">
      <alignment horizontal="center"/>
    </xf>
    <xf numFmtId="9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0" fontId="10" fillId="2" borderId="6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191" fontId="9" fillId="0" borderId="3" xfId="18" applyNumberFormat="1" applyFont="1" applyFill="1" applyBorder="1" applyAlignment="1">
      <alignment/>
    </xf>
    <xf numFmtId="191" fontId="9" fillId="0" borderId="7" xfId="18" applyNumberFormat="1" applyFont="1" applyFill="1" applyBorder="1" applyAlignment="1">
      <alignment/>
    </xf>
    <xf numFmtId="191" fontId="9" fillId="0" borderId="8" xfId="18" applyNumberFormat="1" applyFont="1" applyFill="1" applyBorder="1" applyAlignment="1">
      <alignment/>
    </xf>
    <xf numFmtId="191" fontId="11" fillId="0" borderId="2" xfId="18" applyNumberFormat="1" applyFont="1" applyBorder="1" applyAlignment="1">
      <alignment/>
    </xf>
    <xf numFmtId="191" fontId="11" fillId="0" borderId="0" xfId="18" applyNumberFormat="1" applyFont="1" applyFill="1" applyBorder="1" applyAlignment="1">
      <alignment/>
    </xf>
    <xf numFmtId="191" fontId="11" fillId="0" borderId="2" xfId="18" applyNumberFormat="1" applyFont="1" applyFill="1" applyBorder="1" applyAlignment="1">
      <alignment/>
    </xf>
    <xf numFmtId="191" fontId="11" fillId="0" borderId="9" xfId="18" applyNumberFormat="1" applyFont="1" applyFill="1" applyBorder="1" applyAlignment="1">
      <alignment/>
    </xf>
    <xf numFmtId="191" fontId="9" fillId="0" borderId="2" xfId="18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219" fontId="11" fillId="0" borderId="2" xfId="18" applyNumberFormat="1" applyFont="1" applyBorder="1" applyAlignment="1">
      <alignment/>
    </xf>
    <xf numFmtId="219" fontId="11" fillId="0" borderId="1" xfId="18" applyNumberFormat="1" applyFont="1" applyBorder="1" applyAlignment="1">
      <alignment/>
    </xf>
    <xf numFmtId="219" fontId="11" fillId="0" borderId="13" xfId="18" applyNumberFormat="1" applyFont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219" fontId="11" fillId="0" borderId="0" xfId="18" applyNumberFormat="1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9" fillId="0" borderId="15" xfId="0" applyFont="1" applyBorder="1" applyAlignment="1">
      <alignment vertical="justify" readingOrder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19" fontId="11" fillId="0" borderId="1" xfId="18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horizontal="center"/>
    </xf>
    <xf numFmtId="219" fontId="11" fillId="0" borderId="3" xfId="18" applyNumberFormat="1" applyFont="1" applyBorder="1" applyAlignment="1">
      <alignment/>
    </xf>
    <xf numFmtId="219" fontId="11" fillId="0" borderId="10" xfId="18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10" fillId="2" borderId="3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10" fillId="2" borderId="34" xfId="0" applyNumberFormat="1" applyFont="1" applyFill="1" applyBorder="1" applyAlignment="1">
      <alignment/>
    </xf>
    <xf numFmtId="3" fontId="10" fillId="2" borderId="35" xfId="0" applyNumberFormat="1" applyFont="1" applyFill="1" applyBorder="1" applyAlignment="1">
      <alignment/>
    </xf>
    <xf numFmtId="3" fontId="10" fillId="2" borderId="36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9" fillId="0" borderId="22" xfId="0" applyFont="1" applyFill="1" applyBorder="1" applyAlignment="1">
      <alignment vertical="justify" readingOrder="1"/>
    </xf>
    <xf numFmtId="3" fontId="14" fillId="0" borderId="0" xfId="0" applyNumberFormat="1" applyFont="1" applyFill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9" fillId="0" borderId="39" xfId="0" applyFont="1" applyBorder="1" applyAlignment="1">
      <alignment vertical="justify" readingOrder="1"/>
    </xf>
    <xf numFmtId="0" fontId="9" fillId="0" borderId="40" xfId="0" applyFont="1" applyBorder="1" applyAlignment="1">
      <alignment vertical="justify" readingOrder="1"/>
    </xf>
    <xf numFmtId="0" fontId="9" fillId="0" borderId="40" xfId="0" applyFont="1" applyBorder="1" applyAlignment="1">
      <alignment horizontal="left" vertical="justify" readingOrder="1"/>
    </xf>
    <xf numFmtId="0" fontId="9" fillId="0" borderId="39" xfId="0" applyFont="1" applyBorder="1" applyAlignment="1">
      <alignment horizontal="left" vertical="justify" readingOrder="1"/>
    </xf>
    <xf numFmtId="0" fontId="9" fillId="0" borderId="5" xfId="0" applyFont="1" applyBorder="1" applyAlignment="1">
      <alignment vertical="justify" readingOrder="1"/>
    </xf>
    <xf numFmtId="0" fontId="14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4" xfId="0" applyFont="1" applyBorder="1" applyAlignment="1">
      <alignment/>
    </xf>
    <xf numFmtId="0" fontId="10" fillId="2" borderId="43" xfId="0" applyFont="1" applyFill="1" applyBorder="1" applyAlignment="1">
      <alignment/>
    </xf>
    <xf numFmtId="0" fontId="10" fillId="2" borderId="4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2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24" xfId="0" applyFont="1" applyFill="1" applyBorder="1" applyAlignment="1">
      <alignment/>
    </xf>
    <xf numFmtId="219" fontId="11" fillId="3" borderId="3" xfId="18" applyNumberFormat="1" applyFont="1" applyFill="1" applyBorder="1" applyAlignment="1">
      <alignment/>
    </xf>
    <xf numFmtId="219" fontId="11" fillId="3" borderId="2" xfId="18" applyNumberFormat="1" applyFont="1" applyFill="1" applyBorder="1" applyAlignment="1">
      <alignment/>
    </xf>
    <xf numFmtId="219" fontId="11" fillId="3" borderId="10" xfId="18" applyNumberFormat="1" applyFont="1" applyFill="1" applyBorder="1" applyAlignment="1">
      <alignment/>
    </xf>
    <xf numFmtId="219" fontId="11" fillId="3" borderId="1" xfId="18" applyNumberFormat="1" applyFont="1" applyFill="1" applyBorder="1" applyAlignment="1">
      <alignment/>
    </xf>
    <xf numFmtId="219" fontId="11" fillId="3" borderId="13" xfId="18" applyNumberFormat="1" applyFont="1" applyFill="1" applyBorder="1" applyAlignment="1">
      <alignment/>
    </xf>
    <xf numFmtId="219" fontId="11" fillId="0" borderId="2" xfId="18" applyNumberFormat="1" applyFont="1" applyFill="1" applyBorder="1" applyAlignment="1">
      <alignment/>
    </xf>
    <xf numFmtId="219" fontId="11" fillId="4" borderId="2" xfId="18" applyNumberFormat="1" applyFont="1" applyFill="1" applyBorder="1" applyAlignment="1">
      <alignment/>
    </xf>
    <xf numFmtId="219" fontId="11" fillId="4" borderId="10" xfId="18" applyNumberFormat="1" applyFont="1" applyFill="1" applyBorder="1" applyAlignment="1">
      <alignment/>
    </xf>
    <xf numFmtId="219" fontId="11" fillId="4" borderId="1" xfId="18" applyNumberFormat="1" applyFont="1" applyFill="1" applyBorder="1" applyAlignment="1">
      <alignment/>
    </xf>
    <xf numFmtId="219" fontId="11" fillId="4" borderId="3" xfId="18" applyNumberFormat="1" applyFont="1" applyFill="1" applyBorder="1" applyAlignment="1">
      <alignment/>
    </xf>
    <xf numFmtId="219" fontId="11" fillId="4" borderId="13" xfId="18" applyNumberFormat="1" applyFont="1" applyFill="1" applyBorder="1" applyAlignment="1">
      <alignment/>
    </xf>
    <xf numFmtId="191" fontId="11" fillId="3" borderId="2" xfId="18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10" fillId="0" borderId="3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12" fillId="5" borderId="3" xfId="0" applyFont="1" applyFill="1" applyBorder="1" applyAlignment="1">
      <alignment horizontal="center"/>
    </xf>
    <xf numFmtId="0" fontId="13" fillId="5" borderId="10" xfId="0" applyFont="1" applyFill="1" applyBorder="1" applyAlignment="1">
      <alignment/>
    </xf>
    <xf numFmtId="191" fontId="9" fillId="5" borderId="3" xfId="18" applyNumberFormat="1" applyFont="1" applyFill="1" applyBorder="1" applyAlignment="1">
      <alignment/>
    </xf>
    <xf numFmtId="191" fontId="9" fillId="5" borderId="2" xfId="18" applyNumberFormat="1" applyFont="1" applyFill="1" applyBorder="1" applyAlignment="1">
      <alignment/>
    </xf>
    <xf numFmtId="191" fontId="11" fillId="5" borderId="2" xfId="18" applyNumberFormat="1" applyFont="1" applyFill="1" applyBorder="1" applyAlignment="1">
      <alignment/>
    </xf>
    <xf numFmtId="219" fontId="11" fillId="5" borderId="2" xfId="18" applyNumberFormat="1" applyFont="1" applyFill="1" applyBorder="1" applyAlignment="1">
      <alignment/>
    </xf>
    <xf numFmtId="219" fontId="11" fillId="5" borderId="1" xfId="18" applyNumberFormat="1" applyFont="1" applyFill="1" applyBorder="1" applyAlignment="1">
      <alignment/>
    </xf>
    <xf numFmtId="219" fontId="11" fillId="5" borderId="3" xfId="18" applyNumberFormat="1" applyFont="1" applyFill="1" applyBorder="1" applyAlignment="1">
      <alignment/>
    </xf>
    <xf numFmtId="219" fontId="11" fillId="5" borderId="10" xfId="18" applyNumberFormat="1" applyFont="1" applyFill="1" applyBorder="1" applyAlignment="1">
      <alignment/>
    </xf>
    <xf numFmtId="219" fontId="11" fillId="5" borderId="13" xfId="18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219" fontId="11" fillId="0" borderId="0" xfId="18" applyNumberFormat="1" applyFont="1" applyFill="1" applyBorder="1" applyAlignment="1">
      <alignment/>
    </xf>
    <xf numFmtId="0" fontId="9" fillId="0" borderId="32" xfId="0" applyFont="1" applyBorder="1" applyAlignment="1">
      <alignment vertical="justify" readingOrder="1"/>
    </xf>
    <xf numFmtId="0" fontId="11" fillId="0" borderId="12" xfId="0" applyFont="1" applyFill="1" applyBorder="1" applyAlignment="1">
      <alignment horizontal="left"/>
    </xf>
    <xf numFmtId="191" fontId="9" fillId="3" borderId="2" xfId="18" applyNumberFormat="1" applyFont="1" applyFill="1" applyBorder="1" applyAlignment="1">
      <alignment/>
    </xf>
    <xf numFmtId="191" fontId="9" fillId="3" borderId="7" xfId="18" applyNumberFormat="1" applyFont="1" applyFill="1" applyBorder="1" applyAlignment="1">
      <alignment/>
    </xf>
    <xf numFmtId="191" fontId="9" fillId="3" borderId="3" xfId="18" applyNumberFormat="1" applyFont="1" applyFill="1" applyBorder="1" applyAlignment="1">
      <alignment/>
    </xf>
    <xf numFmtId="191" fontId="9" fillId="3" borderId="8" xfId="18" applyNumberFormat="1" applyFont="1" applyFill="1" applyBorder="1" applyAlignment="1">
      <alignment/>
    </xf>
    <xf numFmtId="191" fontId="11" fillId="3" borderId="0" xfId="18" applyNumberFormat="1" applyFont="1" applyFill="1" applyBorder="1" applyAlignment="1">
      <alignment/>
    </xf>
    <xf numFmtId="191" fontId="11" fillId="3" borderId="9" xfId="18" applyNumberFormat="1" applyFont="1" applyFill="1" applyBorder="1" applyAlignment="1">
      <alignment/>
    </xf>
    <xf numFmtId="191" fontId="9" fillId="4" borderId="2" xfId="18" applyNumberFormat="1" applyFont="1" applyFill="1" applyBorder="1" applyAlignment="1">
      <alignment/>
    </xf>
    <xf numFmtId="191" fontId="9" fillId="4" borderId="7" xfId="18" applyNumberFormat="1" applyFont="1" applyFill="1" applyBorder="1" applyAlignment="1">
      <alignment/>
    </xf>
    <xf numFmtId="191" fontId="9" fillId="4" borderId="3" xfId="18" applyNumberFormat="1" applyFont="1" applyFill="1" applyBorder="1" applyAlignment="1">
      <alignment/>
    </xf>
    <xf numFmtId="191" fontId="9" fillId="4" borderId="8" xfId="18" applyNumberFormat="1" applyFont="1" applyFill="1" applyBorder="1" applyAlignment="1">
      <alignment/>
    </xf>
    <xf numFmtId="191" fontId="11" fillId="4" borderId="2" xfId="18" applyNumberFormat="1" applyFont="1" applyFill="1" applyBorder="1" applyAlignment="1">
      <alignment/>
    </xf>
    <xf numFmtId="191" fontId="11" fillId="4" borderId="0" xfId="18" applyNumberFormat="1" applyFont="1" applyFill="1" applyBorder="1" applyAlignment="1">
      <alignment/>
    </xf>
    <xf numFmtId="191" fontId="11" fillId="4" borderId="9" xfId="18" applyNumberFormat="1" applyFont="1" applyFill="1" applyBorder="1" applyAlignment="1">
      <alignment/>
    </xf>
    <xf numFmtId="0" fontId="10" fillId="0" borderId="40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219" fontId="9" fillId="0" borderId="0" xfId="0" applyNumberFormat="1" applyFont="1" applyFill="1" applyAlignment="1">
      <alignment/>
    </xf>
    <xf numFmtId="0" fontId="9" fillId="0" borderId="47" xfId="0" applyFont="1" applyBorder="1" applyAlignment="1">
      <alignment vertical="justify" readingOrder="1"/>
    </xf>
    <xf numFmtId="0" fontId="9" fillId="0" borderId="10" xfId="0" applyFont="1" applyBorder="1" applyAlignment="1">
      <alignment vertical="justify" readingOrder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57150</xdr:rowOff>
    </xdr:from>
    <xdr:to>
      <xdr:col>0</xdr:col>
      <xdr:colOff>1133475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6F1629"/>
            </a:clrFrom>
            <a:clrTo>
              <a:srgbClr val="6F1629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571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552450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647700</xdr:colOff>
      <xdr:row>3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6F1629"/>
            </a:clrFrom>
            <a:clrTo>
              <a:srgbClr val="6F1629">
                <a:alpha val="0"/>
              </a:srgbClr>
            </a:clrTo>
          </a:clrChange>
        </a:blip>
        <a:srcRect l="6172"/>
        <a:stretch>
          <a:fillRect/>
        </a:stretch>
      </xdr:blipFill>
      <xdr:spPr>
        <a:xfrm>
          <a:off x="333375" y="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819150</xdr:colOff>
      <xdr:row>3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419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104775</xdr:rowOff>
    </xdr:from>
    <xdr:to>
      <xdr:col>1</xdr:col>
      <xdr:colOff>1362075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6F1629"/>
            </a:clrFrom>
            <a:clrTo>
              <a:srgbClr val="6F1629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9525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514350</xdr:colOff>
      <xdr:row>1</xdr:row>
      <xdr:rowOff>0</xdr:rowOff>
    </xdr:from>
    <xdr:to>
      <xdr:col>17</xdr:col>
      <xdr:colOff>419100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152400"/>
          <a:ext cx="419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89"/>
  <sheetViews>
    <sheetView tabSelected="1" workbookViewId="0" topLeftCell="A7">
      <selection activeCell="B31" sqref="B31"/>
    </sheetView>
  </sheetViews>
  <sheetFormatPr defaultColWidth="11.421875" defaultRowHeight="12.75"/>
  <cols>
    <col min="1" max="1" width="41.140625" style="1" customWidth="1"/>
    <col min="2" max="5" width="14.7109375" style="1" customWidth="1"/>
    <col min="6" max="6" width="11.8515625" style="1" customWidth="1"/>
    <col min="7" max="7" width="13.00390625" style="1" customWidth="1"/>
    <col min="8" max="8" width="11.57421875" style="1" customWidth="1"/>
    <col min="9" max="9" width="11.140625" style="1" customWidth="1"/>
    <col min="10" max="10" width="13.7109375" style="1" bestFit="1" customWidth="1"/>
    <col min="11" max="11" width="14.00390625" style="1" customWidth="1"/>
    <col min="12" max="12" width="11.00390625" style="1" customWidth="1"/>
    <col min="13" max="13" width="15.28125" style="1" bestFit="1" customWidth="1"/>
    <col min="14" max="14" width="16.140625" style="1" customWidth="1"/>
    <col min="15" max="15" width="17.421875" style="1" bestFit="1" customWidth="1"/>
    <col min="16" max="16" width="16.28125" style="1" bestFit="1" customWidth="1"/>
    <col min="17" max="16384" width="11.421875" style="1" customWidth="1"/>
  </cols>
  <sheetData>
    <row r="1" spans="1:6" ht="12.75">
      <c r="A1" s="235" t="s">
        <v>58</v>
      </c>
      <c r="B1" s="235"/>
      <c r="C1" s="235"/>
      <c r="D1" s="235"/>
      <c r="E1" s="235"/>
      <c r="F1" s="235"/>
    </row>
    <row r="2" spans="1:6" ht="12.75">
      <c r="A2" s="235" t="s">
        <v>111</v>
      </c>
      <c r="B2" s="235"/>
      <c r="C2" s="235"/>
      <c r="D2" s="235"/>
      <c r="E2" s="235"/>
      <c r="F2" s="235"/>
    </row>
    <row r="3" spans="1:6" ht="12.75">
      <c r="A3" s="235" t="s">
        <v>145</v>
      </c>
      <c r="B3" s="235"/>
      <c r="C3" s="235"/>
      <c r="D3" s="235"/>
      <c r="E3" s="235"/>
      <c r="F3" s="235"/>
    </row>
    <row r="4" spans="1:6" ht="12.75">
      <c r="A4" s="235" t="s">
        <v>112</v>
      </c>
      <c r="B4" s="235"/>
      <c r="C4" s="235"/>
      <c r="D4" s="235"/>
      <c r="E4" s="235"/>
      <c r="F4" s="235"/>
    </row>
    <row r="5" spans="1:6" ht="12.75">
      <c r="A5" s="235" t="s">
        <v>113</v>
      </c>
      <c r="B5" s="235"/>
      <c r="C5" s="235"/>
      <c r="D5" s="235"/>
      <c r="E5" s="235"/>
      <c r="F5" s="235"/>
    </row>
    <row r="6" spans="1:6" ht="12.75">
      <c r="A6" s="114"/>
      <c r="B6" s="114"/>
      <c r="C6" s="114"/>
      <c r="D6" s="114"/>
      <c r="E6" s="114"/>
      <c r="F6" s="114"/>
    </row>
    <row r="7" spans="1:6" ht="12.75">
      <c r="A7" s="235"/>
      <c r="B7" s="235"/>
      <c r="C7" s="235"/>
      <c r="D7" s="235"/>
      <c r="E7" s="235"/>
      <c r="F7" s="235"/>
    </row>
    <row r="8" spans="1:6" ht="12.75">
      <c r="A8" s="236" t="s">
        <v>144</v>
      </c>
      <c r="B8" s="236"/>
      <c r="C8" s="236"/>
      <c r="D8" s="236"/>
      <c r="E8" s="236"/>
      <c r="F8" s="236"/>
    </row>
    <row r="9" spans="1:6" ht="12.75">
      <c r="A9" s="235"/>
      <c r="B9" s="235"/>
      <c r="C9" s="235"/>
      <c r="D9" s="235"/>
      <c r="E9" s="235"/>
      <c r="F9" s="235"/>
    </row>
    <row r="10" ht="13.5" thickBot="1">
      <c r="A10" s="1" t="s">
        <v>141</v>
      </c>
    </row>
    <row r="11" spans="1:6" ht="13.5" thickBot="1">
      <c r="A11" s="36"/>
      <c r="B11" s="232" t="s">
        <v>29</v>
      </c>
      <c r="C11" s="233"/>
      <c r="D11" s="233"/>
      <c r="E11" s="234"/>
      <c r="F11" s="37"/>
    </row>
    <row r="12" spans="1:6" ht="13.5" thickBot="1">
      <c r="A12" s="38" t="s">
        <v>28</v>
      </c>
      <c r="B12" s="232" t="s">
        <v>30</v>
      </c>
      <c r="C12" s="233"/>
      <c r="D12" s="233"/>
      <c r="E12" s="233"/>
      <c r="F12" s="39"/>
    </row>
    <row r="13" spans="1:6" ht="12.75">
      <c r="A13" s="40"/>
      <c r="B13" s="41" t="s">
        <v>23</v>
      </c>
      <c r="C13" s="42" t="s">
        <v>24</v>
      </c>
      <c r="D13" s="41" t="s">
        <v>26</v>
      </c>
      <c r="E13" s="43" t="s">
        <v>27</v>
      </c>
      <c r="F13" s="44" t="s">
        <v>29</v>
      </c>
    </row>
    <row r="14" spans="1:6" ht="13.5" thickBot="1">
      <c r="A14" s="45"/>
      <c r="B14" s="46"/>
      <c r="C14" s="47" t="s">
        <v>25</v>
      </c>
      <c r="D14" s="46"/>
      <c r="E14" s="48"/>
      <c r="F14" s="49"/>
    </row>
    <row r="15" spans="1:6" ht="12.75">
      <c r="A15" s="16"/>
      <c r="B15" s="13"/>
      <c r="C15" s="17"/>
      <c r="D15" s="13"/>
      <c r="E15" s="18"/>
      <c r="F15" s="12"/>
    </row>
    <row r="16" spans="1:6" ht="12.75">
      <c r="A16" s="14" t="s">
        <v>22</v>
      </c>
      <c r="B16" s="24">
        <f>SUM('MATRIZ -1'!C41+'MATRIZ -1'!G41+'MATRIZ -1'!K41+'MATRIZ -1'!O41)</f>
        <v>1415500</v>
      </c>
      <c r="C16" s="21">
        <f>SUM('MATRIZ -1'!D41+'MATRIZ -1'!H41+'MATRIZ -1'!L41+'MATRIZ -1'!P41)</f>
        <v>3157693</v>
      </c>
      <c r="D16" s="22">
        <f>SUM('MATRIZ -1'!E41+'MATRIZ -1'!I41+'MATRIZ -1'!M41+'MATRIZ -1'!Q41)</f>
        <v>2963000</v>
      </c>
      <c r="E16" s="23">
        <f>SUM('MATRIZ -1'!F41+'MATRIZ -1'!J41+'MATRIZ -1'!N41+'MATRIZ -1'!R41)</f>
        <v>930000</v>
      </c>
      <c r="F16" s="6">
        <f>SUM(B16:E16)</f>
        <v>8466193</v>
      </c>
    </row>
    <row r="17" spans="1:6" ht="12.75">
      <c r="A17" s="14" t="s">
        <v>0</v>
      </c>
      <c r="B17" s="24">
        <f>SUM('MATRIZ -1'!C66+'MATRIZ -1'!G66+'MATRIZ -1'!K66+'MATRIZ -1'!O66)</f>
        <v>844000</v>
      </c>
      <c r="C17" s="21">
        <f>SUM('MATRIZ -1'!D66+'MATRIZ -1'!H66+'MATRIZ -1'!L66+'MATRIZ -1'!P66)</f>
        <v>12431039.553512</v>
      </c>
      <c r="D17" s="22">
        <f>SUM('MATRIZ -1'!E66+'MATRIZ -1'!I66+'MATRIZ -1'!M66+'MATRIZ -1'!Q66)</f>
        <v>770000</v>
      </c>
      <c r="E17" s="23">
        <f>SUM('MATRIZ -1'!F66+'MATRIZ -1'!J66+'MATRIZ -1'!N66+'MATRIZ -1'!R66)</f>
        <v>6311497.4399999995</v>
      </c>
      <c r="F17" s="6">
        <f>SUM(B17:E17)</f>
        <v>20356536.993511997</v>
      </c>
    </row>
    <row r="18" spans="1:6" ht="12.75">
      <c r="A18" s="14" t="s">
        <v>31</v>
      </c>
      <c r="B18" s="24">
        <f>SUM('MATRIZ -1'!C93+'MATRIZ -1'!G93+'MATRIZ -1'!K93+'MATRIZ -1'!O93)</f>
        <v>2690000</v>
      </c>
      <c r="C18" s="21">
        <f>SUM('MATRIZ -1'!D93+'MATRIZ -1'!H93+'MATRIZ -1'!L93+'MATRIZ -1'!P93)</f>
        <v>408718.2</v>
      </c>
      <c r="D18" s="22">
        <f>SUM('MATRIZ -1'!E93+'MATRIZ -1'!I93+'MATRIZ -1'!M93+'MATRIZ -1'!Q93)</f>
        <v>1760000</v>
      </c>
      <c r="E18" s="23">
        <f>SUM('MATRIZ -1'!F93+'MATRIZ -1'!J93+'MATRIZ -1'!N93+'MATRIZ -1'!R93)</f>
        <v>4130000</v>
      </c>
      <c r="F18" s="6">
        <f aca="true" t="shared" si="0" ref="F18:F23">SUM(B18:E18)</f>
        <v>8988718.2</v>
      </c>
    </row>
    <row r="19" spans="1:9" ht="12.75">
      <c r="A19" s="14" t="s">
        <v>32</v>
      </c>
      <c r="B19" s="24">
        <f>SUM('MATRIZ -1'!C129+'MATRIZ -1'!G129+'MATRIZ -1'!K129+'MATRIZ -1'!O129)</f>
        <v>7497500</v>
      </c>
      <c r="C19" s="21">
        <f>SUM('MATRIZ -1'!D129+'MATRIZ -1'!H129+'MATRIZ -1'!L129+'MATRIZ -1'!P129)</f>
        <v>2351548.8</v>
      </c>
      <c r="D19" s="22">
        <f>SUM('MATRIZ -1'!E129+'MATRIZ -1'!I129+'MATRIZ -1'!M129+'MATRIZ -1'!Q129)</f>
        <v>5330000</v>
      </c>
      <c r="E19" s="23">
        <f>SUM('MATRIZ -1'!F129+'MATRIZ -1'!J129+'MATRIZ -1'!N129+'MATRIZ -1'!R129)</f>
        <v>5780000</v>
      </c>
      <c r="F19" s="6">
        <f t="shared" si="0"/>
        <v>20959048.8</v>
      </c>
      <c r="I19" s="7"/>
    </row>
    <row r="20" spans="1:9" ht="12.75">
      <c r="A20" s="14" t="s">
        <v>33</v>
      </c>
      <c r="B20" s="24">
        <f>SUM('MATRIZ -1'!C169+'MATRIZ -1'!G169+'MATRIZ -1'!K169+'MATRIZ -1'!O169)</f>
        <v>4699808</v>
      </c>
      <c r="C20" s="21">
        <f>SUM('MATRIZ -1'!D169+'MATRIZ -1'!H169+'MATRIZ -1'!L169+'MATRIZ -1'!P169)</f>
        <v>409100.4</v>
      </c>
      <c r="D20" s="22">
        <f>SUM('MATRIZ -1'!E169+'MATRIZ -1'!I169+'MATRIZ -1'!M169+'MATRIZ -1'!Q169)</f>
        <v>5054576</v>
      </c>
      <c r="E20" s="23">
        <f>SUM('MATRIZ -1'!F169+'MATRIZ -1'!J169+'MATRIZ -1'!N169+'MATRIZ -1'!R169)</f>
        <v>1180000</v>
      </c>
      <c r="F20" s="6">
        <f t="shared" si="0"/>
        <v>11343484.4</v>
      </c>
      <c r="I20" s="7"/>
    </row>
    <row r="21" spans="1:9" ht="12.75">
      <c r="A21" s="14" t="s">
        <v>34</v>
      </c>
      <c r="B21" s="24">
        <f>SUM('MATRIZ -1'!C180+'MATRIZ -1'!G180+'MATRIZ -1'!K180+'MATRIZ -1'!O180)</f>
        <v>2140000</v>
      </c>
      <c r="C21" s="21">
        <f>SUM('MATRIZ -1'!D180+'MATRIZ -1'!H180+'MATRIZ -1'!L180+'MATRIZ -1'!P180)</f>
        <v>0</v>
      </c>
      <c r="D21" s="22">
        <f>SUM('MATRIZ -1'!E180+'MATRIZ -1'!I180+'MATRIZ -1'!M180+'MATRIZ -1'!Q180)</f>
        <v>1000000</v>
      </c>
      <c r="E21" s="21">
        <f>SUM('MATRIZ -1'!F180+'MATRIZ -1'!J180+'MATRIZ -1'!N180+'MATRIZ -1'!R180)</f>
        <v>1252300</v>
      </c>
      <c r="F21" s="6">
        <f t="shared" si="0"/>
        <v>4392300</v>
      </c>
      <c r="I21" s="7"/>
    </row>
    <row r="22" spans="1:9" ht="12.75">
      <c r="A22" s="14" t="s">
        <v>35</v>
      </c>
      <c r="B22" s="24">
        <f>SUM('MATRIZ -1'!C193+'MATRIZ -1'!G193+'MATRIZ -1'!K193+'MATRIZ -1'!O193)</f>
        <v>492000</v>
      </c>
      <c r="C22" s="21">
        <f>SUM('MATRIZ -1'!D193+'MATRIZ -1'!H193+'MATRIZ -1'!L193+'MATRIZ -1'!P193)</f>
        <v>0</v>
      </c>
      <c r="D22" s="22">
        <f>SUM('MATRIZ -1'!E193+'MATRIZ -1'!I193+'MATRIZ -1'!M193+'MATRIZ -1'!Q193)</f>
        <v>0</v>
      </c>
      <c r="E22" s="23">
        <f>SUM('MATRIZ -1'!F193+'MATRIZ -1'!J193+'MATRIZ -1'!N193+'MATRIZ -1'!R193)</f>
        <v>298000</v>
      </c>
      <c r="F22" s="6">
        <f t="shared" si="0"/>
        <v>790000</v>
      </c>
      <c r="I22" s="7"/>
    </row>
    <row r="23" spans="1:9" ht="13.5" thickBot="1">
      <c r="A23" s="15"/>
      <c r="B23" s="25"/>
      <c r="C23" s="26"/>
      <c r="D23" s="27"/>
      <c r="E23" s="32"/>
      <c r="F23" s="31">
        <f t="shared" si="0"/>
        <v>0</v>
      </c>
      <c r="I23" s="7"/>
    </row>
    <row r="24" spans="1:9" ht="13.5" thickBot="1">
      <c r="A24" s="33" t="s">
        <v>36</v>
      </c>
      <c r="B24" s="34">
        <f>SUM(B16:B23)</f>
        <v>19778808</v>
      </c>
      <c r="C24" s="35">
        <f>SUM(C16:C23)</f>
        <v>18758099.953511998</v>
      </c>
      <c r="D24" s="34">
        <f>SUM(D16:D23)</f>
        <v>16877576</v>
      </c>
      <c r="E24" s="35">
        <f>SUM(E16:E23)</f>
        <v>19881797.439999998</v>
      </c>
      <c r="F24" s="2">
        <f>SUM(B24:E24)</f>
        <v>75296281.393512</v>
      </c>
      <c r="I24" s="7"/>
    </row>
    <row r="25" spans="1:9" ht="12.75">
      <c r="A25" s="28"/>
      <c r="B25" s="29"/>
      <c r="C25" s="20"/>
      <c r="D25" s="20"/>
      <c r="E25" s="20"/>
      <c r="F25" s="5"/>
      <c r="I25" s="7"/>
    </row>
    <row r="26" spans="1:9" ht="12.75">
      <c r="A26" s="189"/>
      <c r="B26" s="29"/>
      <c r="C26" s="20"/>
      <c r="D26" s="20"/>
      <c r="E26" s="20"/>
      <c r="F26" s="5"/>
      <c r="I26" s="7"/>
    </row>
    <row r="27" spans="1:9" ht="12.75">
      <c r="A27" s="189" t="s">
        <v>183</v>
      </c>
      <c r="B27" s="29"/>
      <c r="C27" s="20"/>
      <c r="D27" s="20"/>
      <c r="E27" s="20"/>
      <c r="F27" s="5"/>
      <c r="I27" s="7"/>
    </row>
    <row r="28" spans="1:9" ht="13.5" thickBot="1">
      <c r="A28" s="28"/>
      <c r="B28" s="30"/>
      <c r="C28" s="21"/>
      <c r="D28" s="21"/>
      <c r="E28" s="21"/>
      <c r="F28" s="11"/>
      <c r="I28" s="7"/>
    </row>
    <row r="29" spans="1:9" ht="13.5" thickBot="1">
      <c r="A29" s="178"/>
      <c r="B29" s="248">
        <v>2004</v>
      </c>
      <c r="C29" s="249">
        <v>2005</v>
      </c>
      <c r="D29" s="249">
        <v>2006</v>
      </c>
      <c r="E29" s="249">
        <v>2007</v>
      </c>
      <c r="F29" s="250" t="s">
        <v>21</v>
      </c>
      <c r="G29" s="251"/>
      <c r="H29" s="251"/>
      <c r="I29" s="7"/>
    </row>
    <row r="30" spans="1:9" ht="13.5" thickBot="1">
      <c r="A30" s="181"/>
      <c r="B30" s="182"/>
      <c r="C30" s="183"/>
      <c r="D30" s="183"/>
      <c r="E30" s="184"/>
      <c r="F30" s="185"/>
      <c r="G30" s="7"/>
      <c r="I30" s="7"/>
    </row>
    <row r="31" spans="1:9" ht="12.75">
      <c r="A31" s="13" t="s">
        <v>22</v>
      </c>
      <c r="B31" s="190">
        <f>SUM('MATRIZ -1'!C41+'MATRIZ -1'!D41+'MATRIZ -1'!E41+'MATRIZ -1'!F41)</f>
        <v>1885250</v>
      </c>
      <c r="C31" s="186">
        <f>SUM('MATRIZ -1'!G41+'MATRIZ -1'!H41+'MATRIZ -1'!I41+'MATRIZ -1'!J41)</f>
        <v>2164250</v>
      </c>
      <c r="D31" s="190">
        <f>SUM('MATRIZ -1'!K41+'MATRIZ -1'!L41+'MATRIZ -1'!M41+'MATRIZ -1'!N41)</f>
        <v>2197750</v>
      </c>
      <c r="E31" s="186">
        <f>SUM('MATRIZ -1'!O41+'MATRIZ -1'!P41+'MATRIZ -1'!Q41+'MATRIZ -1'!R41)</f>
        <v>2218943</v>
      </c>
      <c r="F31" s="179">
        <f>SUM(B31:E31)</f>
        <v>8466193</v>
      </c>
      <c r="I31" s="7"/>
    </row>
    <row r="32" spans="1:6" ht="12.75">
      <c r="A32" s="192" t="s">
        <v>0</v>
      </c>
      <c r="B32" s="191">
        <f>SUM('MATRIZ -1'!C66+'MATRIZ -1'!D66+'MATRIZ -1'!E66+'MATRIZ -1'!F66)</f>
        <v>4940389</v>
      </c>
      <c r="C32" s="19">
        <f>SUM('MATRIZ -1'!G66+'MATRIZ -1'!H66+'MATRIZ -1'!I66+'MATRIZ -1'!J66)</f>
        <v>5015616.78</v>
      </c>
      <c r="D32" s="191">
        <f>SUM('MATRIZ -1'!K66+'MATRIZ -1'!L66+'MATRIZ -1'!M66+'MATRIZ -1'!N66)</f>
        <v>5171649.1156</v>
      </c>
      <c r="E32" s="19">
        <f>SUM('MATRIZ -1'!O66+'MATRIZ -1'!P66+'MATRIZ -1'!Q66+'MATRIZ -1'!R66)</f>
        <v>5228882.0979120005</v>
      </c>
      <c r="F32" s="6">
        <f aca="true" t="shared" si="1" ref="F32:F37">SUM(B32:E32)</f>
        <v>20356536.993512005</v>
      </c>
    </row>
    <row r="33" spans="1:6" ht="12.75">
      <c r="A33" s="192" t="s">
        <v>31</v>
      </c>
      <c r="B33" s="191">
        <f>SUM('MATRIZ -1'!C93+'MATRIZ -1'!D93+'MATRIZ -1'!E93+'MATRIZ -1'!F93)</f>
        <v>883799</v>
      </c>
      <c r="C33" s="19">
        <f>SUM('MATRIZ -1'!G93+'MATRIZ -1'!H93+'MATRIZ -1'!I93+'MATRIZ -1'!J93)</f>
        <v>3433000</v>
      </c>
      <c r="D33" s="191">
        <f>SUM('MATRIZ -1'!K93+'MATRIZ -1'!L93+'MATRIZ -1'!M93+'MATRIZ -1'!N93)</f>
        <v>2409960</v>
      </c>
      <c r="E33" s="19">
        <f>SUM('MATRIZ -1'!O93+'MATRIZ -1'!P93+'MATRIZ -1'!Q93+'MATRIZ -1'!R93)</f>
        <v>2261959.2</v>
      </c>
      <c r="F33" s="6">
        <f t="shared" si="1"/>
        <v>8988718.2</v>
      </c>
    </row>
    <row r="34" spans="1:9" ht="12.75">
      <c r="A34" s="192" t="s">
        <v>32</v>
      </c>
      <c r="B34" s="191">
        <f>SUM('MATRIZ -1'!C129+'MATRIZ -1'!D129+'MATRIZ -1'!E129+'MATRIZ -1'!F129)</f>
        <v>3506000</v>
      </c>
      <c r="C34" s="19">
        <f>SUM('MATRIZ -1'!G129+'MATRIZ -1'!H129+'MATRIZ -1'!I129+'MATRIZ -1'!J129)</f>
        <v>7644500</v>
      </c>
      <c r="D34" s="191">
        <f>SUM('MATRIZ -1'!K129+'MATRIZ -1'!L129+'MATRIZ -1'!M129+'MATRIZ -1'!N129)</f>
        <v>5218440</v>
      </c>
      <c r="E34" s="19">
        <f>SUM('MATRIZ -1'!O129+'MATRIZ -1'!P129+'MATRIZ -1'!Q129+'MATRIZ -1'!R129)</f>
        <v>4590108.8</v>
      </c>
      <c r="F34" s="6">
        <f t="shared" si="1"/>
        <v>20959048.8</v>
      </c>
      <c r="I34" s="7"/>
    </row>
    <row r="35" spans="1:6" ht="12.75">
      <c r="A35" s="192" t="s">
        <v>74</v>
      </c>
      <c r="B35" s="191">
        <f>SUM('MATRIZ -1'!C169+'MATRIZ -1'!D169+'MATRIZ -1'!E169+'MATRIZ -1'!F169)</f>
        <v>2009096</v>
      </c>
      <c r="C35" s="19">
        <f>SUM('MATRIZ -1'!G169+'MATRIZ -1'!H169+'MATRIZ -1'!I169+'MATRIZ -1'!J169)</f>
        <v>3126096</v>
      </c>
      <c r="D35" s="191">
        <f>SUM('MATRIZ -1'!K169+'MATRIZ -1'!L169+'MATRIZ -1'!M169+'MATRIZ -1'!N169)</f>
        <v>3108116</v>
      </c>
      <c r="E35" s="19">
        <f>SUM('MATRIZ -1'!O169+'MATRIZ -1'!P169+'MATRIZ -1'!Q169+'MATRIZ -1'!R169)</f>
        <v>3100176.4</v>
      </c>
      <c r="F35" s="6">
        <f t="shared" si="1"/>
        <v>11343484.4</v>
      </c>
    </row>
    <row r="36" spans="1:6" ht="12.75">
      <c r="A36" s="192" t="s">
        <v>34</v>
      </c>
      <c r="B36" s="191">
        <f>SUM('MATRIZ -1'!C180+'MATRIZ -1'!D180+'MATRIZ -1'!E180+'MATRIZ -1'!F180)</f>
        <v>432300</v>
      </c>
      <c r="C36" s="19">
        <f>SUM('MATRIZ -1'!G180+'MATRIZ -1'!H180+'MATRIZ -1'!I180+'MATRIZ -1'!J180)</f>
        <v>1380000</v>
      </c>
      <c r="D36" s="191">
        <f>SUM('MATRIZ -1'!K180+'MATRIZ -1'!L180+'MATRIZ -1'!M180+'MATRIZ -1'!N180)</f>
        <v>1310000</v>
      </c>
      <c r="E36" s="19">
        <f>SUM('MATRIZ -1'!O180+'MATRIZ -1'!P180+'MATRIZ -1'!Q180+'MATRIZ -1'!R180)</f>
        <v>1270000</v>
      </c>
      <c r="F36" s="6">
        <f t="shared" si="1"/>
        <v>4392300</v>
      </c>
    </row>
    <row r="37" spans="1:6" ht="12.75">
      <c r="A37" s="192" t="s">
        <v>35</v>
      </c>
      <c r="B37" s="191">
        <f>SUM('MATRIZ -1'!C193+'MATRIZ -1'!D193+'MATRIZ -1'!E193+'MATRIZ -1'!F193)</f>
        <v>450000</v>
      </c>
      <c r="C37" s="19">
        <f>SUM('MATRIZ -1'!G193+'MATRIZ -1'!H193+'MATRIZ -1'!I193+'MATRIZ -1'!J193)</f>
        <v>130000</v>
      </c>
      <c r="D37" s="191">
        <f>SUM('MATRIZ -1'!K193+'MATRIZ -1'!L193+'MATRIZ -1'!M193+'MATRIZ -1'!N193)</f>
        <v>105000</v>
      </c>
      <c r="E37" s="19">
        <f>SUM('MATRIZ -1'!O193+'MATRIZ -1'!P193+'MATRIZ -1'!Q193+'MATRIZ -1'!R193)</f>
        <v>105000</v>
      </c>
      <c r="F37" s="6">
        <f t="shared" si="1"/>
        <v>790000</v>
      </c>
    </row>
    <row r="38" spans="1:6" ht="13.5" thickBot="1">
      <c r="A38" s="27"/>
      <c r="B38" s="187"/>
      <c r="C38" s="180"/>
      <c r="D38" s="188"/>
      <c r="E38" s="180"/>
      <c r="F38" s="180"/>
    </row>
    <row r="39" spans="1:6" ht="13.5" thickBot="1">
      <c r="A39" s="193" t="s">
        <v>36</v>
      </c>
      <c r="B39" s="194">
        <f>SUM(B31:B37)</f>
        <v>14106834</v>
      </c>
      <c r="C39" s="194">
        <f>SUM(C31:C37)</f>
        <v>22893462.78</v>
      </c>
      <c r="D39" s="194">
        <f>SUM(D31:D37)</f>
        <v>19520915.1156</v>
      </c>
      <c r="E39" s="194">
        <f>SUM(E31:E37)</f>
        <v>18775069.497912</v>
      </c>
      <c r="F39" s="194">
        <f>SUM(F31:F37)</f>
        <v>75296281.39351201</v>
      </c>
    </row>
    <row r="40" spans="1:6" ht="12.75">
      <c r="A40" s="8"/>
      <c r="B40" s="9"/>
      <c r="C40" s="11"/>
      <c r="D40" s="11"/>
      <c r="E40" s="11"/>
      <c r="F40" s="11"/>
    </row>
    <row r="41" spans="1:6" ht="12.75">
      <c r="A41" s="8"/>
      <c r="B41" s="9"/>
      <c r="C41" s="11"/>
      <c r="D41" s="11"/>
      <c r="E41" s="11"/>
      <c r="F41" s="11"/>
    </row>
    <row r="42" spans="1:6" ht="12.75">
      <c r="A42" s="8"/>
      <c r="B42" s="9"/>
      <c r="C42" s="11"/>
      <c r="D42" s="11"/>
      <c r="E42" s="11"/>
      <c r="F42" s="11"/>
    </row>
    <row r="43" spans="1:6" ht="12.75">
      <c r="A43" s="8"/>
      <c r="B43" s="9"/>
      <c r="C43" s="11"/>
      <c r="D43" s="11"/>
      <c r="E43" s="11"/>
      <c r="F43" s="11"/>
    </row>
    <row r="44" spans="1:6" ht="12.75">
      <c r="A44" s="8"/>
      <c r="B44" s="9"/>
      <c r="C44" s="11"/>
      <c r="D44" s="11"/>
      <c r="E44" s="11"/>
      <c r="F44" s="11"/>
    </row>
    <row r="45" spans="1:6" ht="12.75">
      <c r="A45" s="8"/>
      <c r="B45" s="9"/>
      <c r="C45" s="11"/>
      <c r="D45" s="11"/>
      <c r="E45" s="11"/>
      <c r="F45" s="11"/>
    </row>
    <row r="46" spans="1:6" ht="12.75">
      <c r="A46" s="8"/>
      <c r="B46" s="9"/>
      <c r="C46" s="11"/>
      <c r="D46" s="11"/>
      <c r="E46" s="11"/>
      <c r="F46" s="11"/>
    </row>
    <row r="47" spans="1:6" ht="12.75">
      <c r="A47" s="8"/>
      <c r="B47" s="9"/>
      <c r="C47" s="11"/>
      <c r="D47" s="11"/>
      <c r="E47" s="11"/>
      <c r="F47" s="11"/>
    </row>
    <row r="48" spans="1:6" ht="12.75">
      <c r="A48" s="8"/>
      <c r="B48" s="9"/>
      <c r="C48" s="11"/>
      <c r="D48" s="11"/>
      <c r="E48" s="11"/>
      <c r="F48" s="11"/>
    </row>
    <row r="49" spans="1:6" ht="12.75">
      <c r="A49" s="8"/>
      <c r="B49" s="9"/>
      <c r="C49" s="11"/>
      <c r="D49" s="11"/>
      <c r="E49" s="11"/>
      <c r="F49" s="11"/>
    </row>
    <row r="50" spans="1:6" ht="12.75">
      <c r="A50" s="8"/>
      <c r="B50" s="9"/>
      <c r="C50" s="11"/>
      <c r="D50" s="11"/>
      <c r="E50" s="11"/>
      <c r="F50" s="11"/>
    </row>
    <row r="51" spans="1:6" ht="12.75">
      <c r="A51" s="8"/>
      <c r="B51" s="9"/>
      <c r="C51" s="11"/>
      <c r="D51" s="11"/>
      <c r="E51" s="11"/>
      <c r="F51" s="11"/>
    </row>
    <row r="52" spans="1:6" ht="12.75">
      <c r="A52" s="8"/>
      <c r="B52" s="9"/>
      <c r="C52" s="11"/>
      <c r="D52" s="11"/>
      <c r="E52" s="11"/>
      <c r="F52" s="11"/>
    </row>
    <row r="53" spans="1:6" ht="12.75">
      <c r="A53" s="8"/>
      <c r="B53" s="10"/>
      <c r="C53" s="8"/>
      <c r="D53" s="8"/>
      <c r="E53" s="8"/>
      <c r="F53" s="8"/>
    </row>
    <row r="54" spans="1:6" ht="12.75">
      <c r="A54" s="8"/>
      <c r="B54" s="10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59" spans="1:6" ht="12.75">
      <c r="A59" s="8"/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>
      <c r="A65" s="8"/>
      <c r="B65" s="8"/>
      <c r="C65" s="8"/>
      <c r="D65" s="8"/>
      <c r="E65" s="8"/>
      <c r="F65" s="8"/>
    </row>
    <row r="66" spans="1:6" ht="12.75">
      <c r="A66" s="8"/>
      <c r="B66" s="8"/>
      <c r="C66" s="8"/>
      <c r="D66" s="8"/>
      <c r="E66" s="8"/>
      <c r="F66" s="8"/>
    </row>
    <row r="67" spans="1:6" ht="12.75">
      <c r="A67" s="8"/>
      <c r="B67" s="8"/>
      <c r="C67" s="8"/>
      <c r="D67" s="8"/>
      <c r="E67" s="8"/>
      <c r="F67" s="8"/>
    </row>
    <row r="68" spans="1:6" ht="12.75">
      <c r="A68" s="8"/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8"/>
      <c r="B70" s="8"/>
      <c r="C70" s="8"/>
      <c r="D70" s="8"/>
      <c r="E70" s="8"/>
      <c r="F70" s="8"/>
    </row>
    <row r="71" spans="1:6" ht="12.75">
      <c r="A71" s="8"/>
      <c r="B71" s="8"/>
      <c r="C71" s="8"/>
      <c r="D71" s="8"/>
      <c r="E71" s="8"/>
      <c r="F71" s="8"/>
    </row>
    <row r="72" spans="1:6" ht="12.75">
      <c r="A72" s="8"/>
      <c r="B72" s="8"/>
      <c r="C72" s="8"/>
      <c r="D72" s="8"/>
      <c r="E72" s="8"/>
      <c r="F72" s="8"/>
    </row>
    <row r="73" spans="1:6" ht="12.75">
      <c r="A73" s="8"/>
      <c r="B73" s="8"/>
      <c r="C73" s="8"/>
      <c r="D73" s="8"/>
      <c r="E73" s="8"/>
      <c r="F73" s="8"/>
    </row>
    <row r="74" spans="1:6" ht="12.75">
      <c r="A74" s="8"/>
      <c r="B74" s="8"/>
      <c r="C74" s="8"/>
      <c r="D74" s="8"/>
      <c r="E74" s="8"/>
      <c r="F74" s="8"/>
    </row>
    <row r="75" spans="1:6" ht="12.75">
      <c r="A75" s="8"/>
      <c r="B75" s="8"/>
      <c r="C75" s="8"/>
      <c r="D75" s="8"/>
      <c r="E75" s="8"/>
      <c r="F75" s="8"/>
    </row>
    <row r="76" spans="1:6" ht="12.75">
      <c r="A76" s="8"/>
      <c r="B76" s="8"/>
      <c r="C76" s="8"/>
      <c r="D76" s="8"/>
      <c r="E76" s="8"/>
      <c r="F76" s="8"/>
    </row>
    <row r="77" spans="1:6" ht="12.75">
      <c r="A77" s="8"/>
      <c r="B77" s="8"/>
      <c r="C77" s="8"/>
      <c r="D77" s="8"/>
      <c r="E77" s="8"/>
      <c r="F77" s="8"/>
    </row>
    <row r="78" spans="1:6" ht="12.75">
      <c r="A78" s="8"/>
      <c r="B78" s="8"/>
      <c r="C78" s="8"/>
      <c r="D78" s="8"/>
      <c r="E78" s="8"/>
      <c r="F78" s="8"/>
    </row>
    <row r="79" spans="1:6" ht="12.75">
      <c r="A79" s="8"/>
      <c r="B79" s="8"/>
      <c r="C79" s="8"/>
      <c r="D79" s="8"/>
      <c r="E79" s="8"/>
      <c r="F79" s="8"/>
    </row>
    <row r="80" spans="1:6" ht="12.75">
      <c r="A80" s="8"/>
      <c r="B80" s="8"/>
      <c r="C80" s="8"/>
      <c r="D80" s="8"/>
      <c r="E80" s="8"/>
      <c r="F80" s="8"/>
    </row>
    <row r="81" spans="1:6" ht="12.75">
      <c r="A81" s="8"/>
      <c r="B81" s="8"/>
      <c r="C81" s="8"/>
      <c r="D81" s="8"/>
      <c r="E81" s="8"/>
      <c r="F81" s="8"/>
    </row>
    <row r="82" spans="1:6" ht="12.75">
      <c r="A82" s="8"/>
      <c r="B82" s="8"/>
      <c r="C82" s="8"/>
      <c r="D82" s="8"/>
      <c r="E82" s="8"/>
      <c r="F82" s="8"/>
    </row>
    <row r="83" spans="1:6" ht="12.75">
      <c r="A83" s="8"/>
      <c r="B83" s="8"/>
      <c r="C83" s="8"/>
      <c r="D83" s="8"/>
      <c r="E83" s="8"/>
      <c r="F83" s="8"/>
    </row>
    <row r="84" spans="1:6" ht="12.75">
      <c r="A84" s="8"/>
      <c r="B84" s="8"/>
      <c r="C84" s="8"/>
      <c r="D84" s="8"/>
      <c r="E84" s="8"/>
      <c r="F84" s="8"/>
    </row>
    <row r="85" spans="1:6" ht="12.75">
      <c r="A85" s="8"/>
      <c r="B85" s="8"/>
      <c r="C85" s="8"/>
      <c r="D85" s="8"/>
      <c r="E85" s="8"/>
      <c r="F85" s="8"/>
    </row>
    <row r="86" spans="1:6" ht="12.75">
      <c r="A86" s="8"/>
      <c r="B86" s="8"/>
      <c r="C86" s="8"/>
      <c r="D86" s="8"/>
      <c r="E86" s="8"/>
      <c r="F86" s="8"/>
    </row>
    <row r="87" spans="1:6" ht="12.75">
      <c r="A87" s="8"/>
      <c r="B87" s="8"/>
      <c r="C87" s="8"/>
      <c r="D87" s="8"/>
      <c r="E87" s="8"/>
      <c r="F87" s="8"/>
    </row>
    <row r="88" spans="1:6" ht="12.75">
      <c r="A88" s="8"/>
      <c r="B88" s="8"/>
      <c r="C88" s="8"/>
      <c r="D88" s="8"/>
      <c r="E88" s="8"/>
      <c r="F88" s="8"/>
    </row>
    <row r="89" spans="1:6" ht="12.75">
      <c r="A89" s="8"/>
      <c r="B89" s="8"/>
      <c r="C89" s="8"/>
      <c r="D89" s="8"/>
      <c r="E89" s="8"/>
      <c r="F89" s="8"/>
    </row>
  </sheetData>
  <mergeCells count="10">
    <mergeCell ref="B11:E11"/>
    <mergeCell ref="B12:E12"/>
    <mergeCell ref="A1:F1"/>
    <mergeCell ref="A2:F2"/>
    <mergeCell ref="A3:F3"/>
    <mergeCell ref="A4:F4"/>
    <mergeCell ref="A5:F5"/>
    <mergeCell ref="A7:F7"/>
    <mergeCell ref="A8:F8"/>
    <mergeCell ref="A9:F9"/>
  </mergeCells>
  <printOptions horizontalCentered="1" verticalCentered="1"/>
  <pageMargins left="0.75" right="0.75" top="1" bottom="1" header="0" footer="0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/>
  <dimension ref="A1:O62"/>
  <sheetViews>
    <sheetView zoomScale="75" zoomScaleNormal="75" workbookViewId="0" topLeftCell="A1">
      <selection activeCell="B37" sqref="B37"/>
    </sheetView>
  </sheetViews>
  <sheetFormatPr defaultColWidth="11.421875" defaultRowHeight="12.75"/>
  <cols>
    <col min="1" max="1" width="4.57421875" style="1" customWidth="1"/>
    <col min="2" max="2" width="48.00390625" style="1" customWidth="1"/>
    <col min="3" max="3" width="18.28125" style="1" customWidth="1"/>
    <col min="4" max="4" width="18.8515625" style="1" customWidth="1"/>
    <col min="5" max="5" width="18.00390625" style="1" customWidth="1"/>
    <col min="6" max="6" width="19.421875" style="1" customWidth="1"/>
    <col min="7" max="7" width="13.00390625" style="1" customWidth="1"/>
    <col min="8" max="8" width="11.57421875" style="1" customWidth="1"/>
    <col min="9" max="9" width="23.57421875" style="1" customWidth="1"/>
    <col min="10" max="10" width="14.8515625" style="1" bestFit="1" customWidth="1"/>
    <col min="11" max="11" width="15.8515625" style="1" customWidth="1"/>
    <col min="12" max="12" width="18.421875" style="1" customWidth="1"/>
    <col min="13" max="13" width="15.28125" style="1" bestFit="1" customWidth="1"/>
    <col min="14" max="14" width="16.140625" style="1" customWidth="1"/>
    <col min="15" max="15" width="17.421875" style="1" bestFit="1" customWidth="1"/>
    <col min="16" max="16" width="16.28125" style="1" bestFit="1" customWidth="1"/>
    <col min="17" max="16384" width="11.421875" style="1" customWidth="1"/>
  </cols>
  <sheetData>
    <row r="1" spans="1:6" ht="12.75">
      <c r="A1" s="83"/>
      <c r="B1" s="83"/>
      <c r="C1" s="83"/>
      <c r="D1" s="83"/>
      <c r="E1" s="83"/>
      <c r="F1" s="83"/>
    </row>
    <row r="2" spans="1:15" ht="12.75">
      <c r="A2" s="84"/>
      <c r="B2" s="237" t="s">
        <v>58</v>
      </c>
      <c r="C2" s="237"/>
      <c r="D2" s="237"/>
      <c r="E2" s="237"/>
      <c r="F2" s="237"/>
      <c r="G2" s="11"/>
      <c r="H2" s="8"/>
      <c r="I2" s="8"/>
      <c r="J2" s="8"/>
      <c r="K2" s="8"/>
      <c r="L2" s="8"/>
      <c r="M2" s="8"/>
      <c r="N2" s="8"/>
      <c r="O2" s="8"/>
    </row>
    <row r="3" spans="1:15" ht="12.75">
      <c r="A3" s="84"/>
      <c r="B3" s="237" t="s">
        <v>105</v>
      </c>
      <c r="C3" s="237"/>
      <c r="D3" s="237"/>
      <c r="E3" s="237"/>
      <c r="F3" s="237"/>
      <c r="G3" s="11"/>
      <c r="H3" s="8"/>
      <c r="I3" s="8"/>
      <c r="J3" s="8"/>
      <c r="K3" s="8"/>
      <c r="L3" s="8"/>
      <c r="M3" s="8"/>
      <c r="N3" s="8"/>
      <c r="O3" s="8"/>
    </row>
    <row r="4" spans="1:15" ht="12.75">
      <c r="A4" s="84"/>
      <c r="B4" s="237" t="s">
        <v>142</v>
      </c>
      <c r="C4" s="237"/>
      <c r="D4" s="237"/>
      <c r="E4" s="237"/>
      <c r="F4" s="237"/>
      <c r="G4" s="8"/>
      <c r="H4" s="8"/>
      <c r="I4" s="8"/>
      <c r="J4" s="8"/>
      <c r="K4" s="8"/>
      <c r="L4" s="8"/>
      <c r="M4" s="8"/>
      <c r="N4" s="8"/>
      <c r="O4" s="8"/>
    </row>
    <row r="5" spans="1:15" ht="12.75">
      <c r="A5" s="84"/>
      <c r="B5" s="237" t="s">
        <v>117</v>
      </c>
      <c r="C5" s="237"/>
      <c r="D5" s="237"/>
      <c r="E5" s="237"/>
      <c r="F5" s="237"/>
      <c r="G5" s="8"/>
      <c r="H5" s="79"/>
      <c r="I5" s="80"/>
      <c r="J5" s="79"/>
      <c r="K5" s="8"/>
      <c r="L5" s="8"/>
      <c r="M5" s="8"/>
      <c r="N5" s="8"/>
      <c r="O5" s="8"/>
    </row>
    <row r="6" spans="1:15" ht="12.75">
      <c r="A6" s="84"/>
      <c r="B6" s="237" t="s">
        <v>118</v>
      </c>
      <c r="C6" s="237"/>
      <c r="D6" s="237"/>
      <c r="E6" s="237"/>
      <c r="F6" s="237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84"/>
      <c r="B7" s="237"/>
      <c r="C7" s="237"/>
      <c r="D7" s="237"/>
      <c r="E7" s="237"/>
      <c r="F7" s="237"/>
      <c r="G7" s="81"/>
      <c r="H7" s="81"/>
      <c r="I7" s="81"/>
      <c r="J7" s="81"/>
      <c r="K7" s="8"/>
      <c r="L7" s="8"/>
      <c r="M7" s="8"/>
      <c r="N7" s="8"/>
      <c r="O7" s="8"/>
    </row>
    <row r="8" spans="1:15" ht="15.75">
      <c r="A8" s="84"/>
      <c r="B8" s="238" t="s">
        <v>119</v>
      </c>
      <c r="C8" s="238"/>
      <c r="D8" s="238"/>
      <c r="E8" s="238"/>
      <c r="F8" s="238"/>
      <c r="G8" s="5"/>
      <c r="H8" s="5"/>
      <c r="I8" s="5"/>
      <c r="J8" s="5"/>
      <c r="K8" s="8"/>
      <c r="L8" s="8"/>
      <c r="M8" s="8"/>
      <c r="N8" s="8"/>
      <c r="O8" s="8"/>
    </row>
    <row r="9" spans="1:15" ht="15.75">
      <c r="A9" s="84"/>
      <c r="B9" s="115"/>
      <c r="C9" s="115"/>
      <c r="D9" s="115"/>
      <c r="E9" s="115"/>
      <c r="F9" s="115"/>
      <c r="G9" s="5"/>
      <c r="H9" s="5"/>
      <c r="I9" s="5"/>
      <c r="J9" s="5"/>
      <c r="K9" s="8"/>
      <c r="L9" s="8"/>
      <c r="M9" s="8"/>
      <c r="N9" s="8"/>
      <c r="O9" s="8"/>
    </row>
    <row r="10" spans="1:15" ht="15.75">
      <c r="A10" s="84"/>
      <c r="B10" s="238" t="s">
        <v>120</v>
      </c>
      <c r="C10" s="238"/>
      <c r="D10" s="238"/>
      <c r="E10" s="238"/>
      <c r="F10" s="238"/>
      <c r="G10" s="4"/>
      <c r="H10" s="4"/>
      <c r="I10" s="4"/>
      <c r="J10" s="4"/>
      <c r="K10" s="8"/>
      <c r="L10" s="8"/>
      <c r="M10" s="8"/>
      <c r="N10" s="8"/>
      <c r="O10" s="8"/>
    </row>
    <row r="11" spans="1:15" ht="15.75">
      <c r="A11" s="84"/>
      <c r="B11" s="115"/>
      <c r="C11" s="115"/>
      <c r="D11" s="115"/>
      <c r="E11" s="115"/>
      <c r="F11" s="115"/>
      <c r="G11" s="4"/>
      <c r="H11" s="4"/>
      <c r="I11" s="4"/>
      <c r="J11" s="4"/>
      <c r="K11" s="8"/>
      <c r="L11" s="8"/>
      <c r="M11" s="8"/>
      <c r="N11" s="8"/>
      <c r="O11" s="8"/>
    </row>
    <row r="12" spans="1:15" ht="15.75">
      <c r="A12" s="84"/>
      <c r="B12" s="163" t="s">
        <v>143</v>
      </c>
      <c r="C12" s="164"/>
      <c r="D12" s="164"/>
      <c r="E12" s="164"/>
      <c r="F12" s="164"/>
      <c r="G12" s="4"/>
      <c r="H12" s="4"/>
      <c r="I12" s="4"/>
      <c r="J12" s="4"/>
      <c r="K12" s="8"/>
      <c r="L12" s="8"/>
      <c r="M12" s="8"/>
      <c r="N12" s="8"/>
      <c r="O12" s="8"/>
    </row>
    <row r="13" spans="1:15" ht="12.75">
      <c r="A13" s="84"/>
      <c r="B13" s="85"/>
      <c r="C13" s="83"/>
      <c r="D13" s="83"/>
      <c r="E13" s="83"/>
      <c r="F13" s="83"/>
      <c r="G13" s="4"/>
      <c r="H13" s="4"/>
      <c r="I13" s="4"/>
      <c r="J13" s="4"/>
      <c r="K13" s="11"/>
      <c r="L13" s="8"/>
      <c r="M13" s="8"/>
      <c r="N13" s="8"/>
      <c r="O13" s="8"/>
    </row>
    <row r="14" spans="1:15" ht="13.5" thickBot="1">
      <c r="A14" s="84"/>
      <c r="B14" s="83" t="s">
        <v>114</v>
      </c>
      <c r="C14" s="83"/>
      <c r="D14" s="83"/>
      <c r="E14" s="83"/>
      <c r="F14" s="83"/>
      <c r="G14" s="3"/>
      <c r="H14" s="3"/>
      <c r="I14" s="3"/>
      <c r="J14" s="3"/>
      <c r="K14" s="8"/>
      <c r="L14" s="8"/>
      <c r="M14" s="8"/>
      <c r="N14" s="8"/>
      <c r="O14" s="8"/>
    </row>
    <row r="15" spans="1:15" ht="13.5" thickBot="1">
      <c r="A15" s="151"/>
      <c r="B15" s="155"/>
      <c r="C15" s="195">
        <v>2004</v>
      </c>
      <c r="D15" s="195">
        <v>2005</v>
      </c>
      <c r="E15" s="195">
        <v>2006</v>
      </c>
      <c r="F15" s="196">
        <v>2007</v>
      </c>
      <c r="G15" s="82"/>
      <c r="H15" s="82"/>
      <c r="I15" s="82"/>
      <c r="J15" s="82"/>
      <c r="K15" s="8"/>
      <c r="L15" s="8"/>
      <c r="M15" s="8"/>
      <c r="N15" s="8"/>
      <c r="O15" s="8"/>
    </row>
    <row r="16" spans="1:15" ht="13.5" thickBot="1">
      <c r="A16" s="152"/>
      <c r="B16" s="14"/>
      <c r="C16" s="28"/>
      <c r="D16" s="28"/>
      <c r="E16" s="28"/>
      <c r="F16" s="32"/>
      <c r="G16" s="82"/>
      <c r="H16" s="82"/>
      <c r="I16" s="82"/>
      <c r="J16" s="82"/>
      <c r="K16" s="8"/>
      <c r="L16" s="8"/>
      <c r="M16" s="8"/>
      <c r="N16" s="8"/>
      <c r="O16" s="8"/>
    </row>
    <row r="17" spans="1:15" ht="13.5" thickBot="1">
      <c r="A17" s="153">
        <v>1</v>
      </c>
      <c r="B17" s="33" t="s">
        <v>1</v>
      </c>
      <c r="C17" s="35">
        <v>9296604</v>
      </c>
      <c r="D17" s="35">
        <f>C17*38.99%+C17</f>
        <v>12921349.8996</v>
      </c>
      <c r="E17" s="35">
        <f>+D17*1.0238</f>
        <v>13228878.02721048</v>
      </c>
      <c r="F17" s="86">
        <f>+E17*1.0118</f>
        <v>13384978.787931563</v>
      </c>
      <c r="G17" s="3"/>
      <c r="H17" s="3"/>
      <c r="I17" s="3"/>
      <c r="J17" s="3"/>
      <c r="K17" s="8"/>
      <c r="L17" s="8"/>
      <c r="M17" s="8"/>
      <c r="N17" s="8"/>
      <c r="O17" s="8"/>
    </row>
    <row r="18" spans="1:15" ht="13.5" thickBot="1">
      <c r="A18" s="153"/>
      <c r="B18" s="156"/>
      <c r="C18" s="28"/>
      <c r="D18" s="28"/>
      <c r="E18" s="28"/>
      <c r="F18" s="32"/>
      <c r="G18" s="82"/>
      <c r="H18" s="82"/>
      <c r="I18" s="82"/>
      <c r="J18" s="82"/>
      <c r="K18" s="8"/>
      <c r="L18" s="8"/>
      <c r="M18" s="8"/>
      <c r="N18" s="8"/>
      <c r="O18" s="8"/>
    </row>
    <row r="19" spans="1:15" ht="12.75">
      <c r="A19" s="153">
        <v>2</v>
      </c>
      <c r="B19" s="88" t="s">
        <v>2</v>
      </c>
      <c r="C19" s="89">
        <f>SUM(C21:C24)</f>
        <v>4671913.396</v>
      </c>
      <c r="D19" s="89">
        <f>SUM(D21:D24)</f>
        <v>4998947.3337199995</v>
      </c>
      <c r="E19" s="89">
        <f>SUM(E21:E24)</f>
        <v>5398863.1204176005</v>
      </c>
      <c r="F19" s="90">
        <f>SUM(F21:F24)</f>
        <v>5830772.170051009</v>
      </c>
      <c r="G19" s="82"/>
      <c r="H19" s="82"/>
      <c r="I19" s="82"/>
      <c r="J19" s="82"/>
      <c r="K19" s="8"/>
      <c r="L19" s="8"/>
      <c r="M19" s="8"/>
      <c r="N19" s="8"/>
      <c r="O19" s="8"/>
    </row>
    <row r="20" spans="1:15" ht="12.75">
      <c r="A20" s="153"/>
      <c r="B20" s="132"/>
      <c r="C20" s="125"/>
      <c r="D20" s="125"/>
      <c r="E20" s="125"/>
      <c r="F20" s="133"/>
      <c r="G20" s="3"/>
      <c r="H20" s="3"/>
      <c r="I20" s="3"/>
      <c r="J20" s="3"/>
      <c r="K20" s="8"/>
      <c r="L20" s="8"/>
      <c r="M20" s="8"/>
      <c r="N20" s="8"/>
      <c r="O20" s="8"/>
    </row>
    <row r="21" spans="1:15" ht="12.75">
      <c r="A21" s="153">
        <v>2.1</v>
      </c>
      <c r="B21" s="132" t="s">
        <v>3</v>
      </c>
      <c r="C21" s="126">
        <v>4355381</v>
      </c>
      <c r="D21" s="126">
        <f>+C21*1.07</f>
        <v>4660257.67</v>
      </c>
      <c r="E21" s="126">
        <f>+D21*1.08</f>
        <v>5033078.283600001</v>
      </c>
      <c r="F21" s="134">
        <f>+E21*1.08</f>
        <v>5435724.546288001</v>
      </c>
      <c r="G21" s="82"/>
      <c r="H21" s="82"/>
      <c r="I21" s="82">
        <v>6121960</v>
      </c>
      <c r="J21" s="82"/>
      <c r="K21" s="8"/>
      <c r="L21" s="8"/>
      <c r="M21" s="8"/>
      <c r="N21" s="8"/>
      <c r="O21" s="8"/>
    </row>
    <row r="22" spans="1:15" ht="12.75">
      <c r="A22" s="153">
        <v>2.2</v>
      </c>
      <c r="B22" s="132" t="s">
        <v>4</v>
      </c>
      <c r="C22" s="126">
        <v>248513.402</v>
      </c>
      <c r="D22" s="126">
        <f>C22*1.07</f>
        <v>265909.34014000004</v>
      </c>
      <c r="E22" s="126">
        <f>D22*1.08</f>
        <v>287182.08735120005</v>
      </c>
      <c r="F22" s="134">
        <f>E22*1.08</f>
        <v>310156.6543392961</v>
      </c>
      <c r="G22" s="82"/>
      <c r="H22" s="82"/>
      <c r="I22" s="82">
        <v>7652450</v>
      </c>
      <c r="J22" s="82"/>
      <c r="K22" s="8"/>
      <c r="L22" s="8"/>
      <c r="M22" s="8"/>
      <c r="N22" s="8"/>
      <c r="O22" s="8"/>
    </row>
    <row r="23" spans="1:15" ht="12.75">
      <c r="A23" s="153">
        <v>2.3</v>
      </c>
      <c r="B23" s="132" t="s">
        <v>5</v>
      </c>
      <c r="C23" s="126">
        <v>68018.994</v>
      </c>
      <c r="D23" s="126">
        <f>C23*1.07</f>
        <v>72780.32358000001</v>
      </c>
      <c r="E23" s="126">
        <f>D23*1.08</f>
        <v>78602.74946640001</v>
      </c>
      <c r="F23" s="134">
        <f>E23*1.08</f>
        <v>84890.96942371201</v>
      </c>
      <c r="G23" s="3"/>
      <c r="H23" s="3"/>
      <c r="I23" s="3">
        <v>9565563</v>
      </c>
      <c r="J23" s="3"/>
      <c r="K23" s="8"/>
      <c r="L23" s="8"/>
      <c r="M23" s="8"/>
      <c r="N23" s="8"/>
      <c r="O23" s="8"/>
    </row>
    <row r="24" spans="1:15" ht="12.75">
      <c r="A24" s="153">
        <v>2.4</v>
      </c>
      <c r="B24" s="132" t="s">
        <v>6</v>
      </c>
      <c r="C24" s="125">
        <v>0</v>
      </c>
      <c r="D24" s="125">
        <v>0</v>
      </c>
      <c r="E24" s="125">
        <v>0</v>
      </c>
      <c r="F24" s="133">
        <v>0</v>
      </c>
      <c r="G24" s="82"/>
      <c r="H24" s="82"/>
      <c r="I24" s="82"/>
      <c r="J24" s="82"/>
      <c r="K24" s="8"/>
      <c r="L24" s="8"/>
      <c r="M24" s="8"/>
      <c r="N24" s="8"/>
      <c r="O24" s="8"/>
    </row>
    <row r="25" spans="1:15" ht="13.5" thickBot="1">
      <c r="A25" s="153">
        <v>3</v>
      </c>
      <c r="B25" s="157" t="s">
        <v>7</v>
      </c>
      <c r="C25" s="87">
        <f>SUM(C17-C19)</f>
        <v>4624690.604</v>
      </c>
      <c r="D25" s="87">
        <f>SUM(D17-D19)</f>
        <v>7922402.56588</v>
      </c>
      <c r="E25" s="87">
        <f>SUM(E17-E19)</f>
        <v>7830014.906792879</v>
      </c>
      <c r="F25" s="135">
        <f>SUM(F17-F19)</f>
        <v>7554206.617880554</v>
      </c>
      <c r="G25" s="82"/>
      <c r="H25" s="82"/>
      <c r="I25" s="82">
        <f>+I21/12</f>
        <v>510163.3333333333</v>
      </c>
      <c r="J25" s="82"/>
      <c r="K25" s="8"/>
      <c r="L25" s="8"/>
      <c r="M25" s="8"/>
      <c r="N25" s="8"/>
      <c r="O25" s="8"/>
    </row>
    <row r="26" spans="1:15" ht="12.75">
      <c r="A26" s="153">
        <v>4</v>
      </c>
      <c r="B26" s="158" t="s">
        <v>8</v>
      </c>
      <c r="C26" s="127">
        <f>SUM(C27:C29)</f>
        <v>2381055</v>
      </c>
      <c r="D26" s="127">
        <f>SUM(D27:D29)</f>
        <v>2408308.21</v>
      </c>
      <c r="E26" s="127">
        <f>SUM(E27:E29)</f>
        <v>2030889.8947</v>
      </c>
      <c r="F26" s="136">
        <f>SUM(F27:F29)</f>
        <v>1329665.3473290002</v>
      </c>
      <c r="G26" s="3"/>
      <c r="H26" s="3"/>
      <c r="I26" s="3"/>
      <c r="J26" s="3"/>
      <c r="K26" s="8"/>
      <c r="L26" s="8"/>
      <c r="M26" s="8"/>
      <c r="N26" s="8"/>
      <c r="O26" s="8"/>
    </row>
    <row r="27" spans="1:15" ht="12.75">
      <c r="A27" s="153">
        <v>4.1</v>
      </c>
      <c r="B27" s="132" t="s">
        <v>9</v>
      </c>
      <c r="C27" s="126">
        <v>954606</v>
      </c>
      <c r="D27" s="126">
        <v>885057</v>
      </c>
      <c r="E27" s="126">
        <v>655807</v>
      </c>
      <c r="F27" s="134">
        <v>0</v>
      </c>
      <c r="G27" s="82"/>
      <c r="H27" s="82"/>
      <c r="I27" s="82"/>
      <c r="J27" s="82"/>
      <c r="K27" s="8"/>
      <c r="L27" s="8"/>
      <c r="M27" s="8"/>
      <c r="N27" s="8"/>
      <c r="O27" s="8"/>
    </row>
    <row r="28" spans="1:15" ht="12.75">
      <c r="A28" s="153">
        <v>4.2</v>
      </c>
      <c r="B28" s="132" t="s">
        <v>10</v>
      </c>
      <c r="C28" s="126">
        <v>341046</v>
      </c>
      <c r="D28" s="126">
        <v>361870</v>
      </c>
      <c r="E28" s="126">
        <v>132405</v>
      </c>
      <c r="F28" s="134">
        <v>0</v>
      </c>
      <c r="G28" s="82"/>
      <c r="H28" s="82"/>
      <c r="I28" s="82"/>
      <c r="J28" s="82"/>
      <c r="K28" s="8"/>
      <c r="L28" s="8"/>
      <c r="M28" s="8"/>
      <c r="N28" s="8"/>
      <c r="O28" s="8"/>
    </row>
    <row r="29" spans="1:15" ht="12.75">
      <c r="A29" s="153">
        <v>4.3</v>
      </c>
      <c r="B29" s="132" t="s">
        <v>20</v>
      </c>
      <c r="C29" s="126">
        <v>1085403</v>
      </c>
      <c r="D29" s="126">
        <v>1161381.21</v>
      </c>
      <c r="E29" s="126">
        <v>1242677.8947</v>
      </c>
      <c r="F29" s="134">
        <v>1329665.3473290002</v>
      </c>
      <c r="G29" s="3"/>
      <c r="H29" s="3"/>
      <c r="I29" s="3">
        <v>2004</v>
      </c>
      <c r="J29" s="3">
        <v>2005</v>
      </c>
      <c r="K29" s="5">
        <v>2006</v>
      </c>
      <c r="L29" s="5">
        <v>2007</v>
      </c>
      <c r="M29" s="8"/>
      <c r="N29" s="8"/>
      <c r="O29" s="8"/>
    </row>
    <row r="30" spans="1:15" ht="13.5" thickBot="1">
      <c r="A30" s="153">
        <v>5</v>
      </c>
      <c r="B30" s="159" t="s">
        <v>11</v>
      </c>
      <c r="C30" s="128">
        <f>SUM(C25-C26)</f>
        <v>2243635.6040000003</v>
      </c>
      <c r="D30" s="128">
        <f>SUM(D25-D26)</f>
        <v>5514094.35588</v>
      </c>
      <c r="E30" s="128">
        <f>SUM(E25-E26)</f>
        <v>5799125.012092879</v>
      </c>
      <c r="F30" s="137">
        <f>SUM(F25-F26)</f>
        <v>6224541.270551554</v>
      </c>
      <c r="G30" s="5"/>
      <c r="H30" s="3"/>
      <c r="I30" s="3"/>
      <c r="J30" s="3"/>
      <c r="K30" s="8"/>
      <c r="L30" s="8"/>
      <c r="M30" s="8"/>
      <c r="N30" s="8"/>
      <c r="O30" s="8"/>
    </row>
    <row r="31" spans="1:15" ht="12.75">
      <c r="A31" s="153">
        <v>6</v>
      </c>
      <c r="B31" s="88" t="s">
        <v>12</v>
      </c>
      <c r="C31" s="129">
        <v>5679592</v>
      </c>
      <c r="D31" s="129">
        <v>5769289</v>
      </c>
      <c r="E31" s="129">
        <f>D31*1.02</f>
        <v>5884674.78</v>
      </c>
      <c r="F31" s="130">
        <f>E31*1.02</f>
        <v>6002368.2756</v>
      </c>
      <c r="G31" s="5"/>
      <c r="H31" s="3"/>
      <c r="I31" s="3">
        <v>663334511</v>
      </c>
      <c r="J31" s="3">
        <f aca="true" t="shared" si="0" ref="J31:K35">+I31*1.2</f>
        <v>796001413.1999999</v>
      </c>
      <c r="K31" s="3">
        <f t="shared" si="0"/>
        <v>955201695.8399999</v>
      </c>
      <c r="L31" s="3">
        <f>+K31*1.25</f>
        <v>1194002119.8</v>
      </c>
      <c r="M31" s="8"/>
      <c r="N31" s="8"/>
      <c r="O31" s="8"/>
    </row>
    <row r="32" spans="1:15" ht="12.75">
      <c r="A32" s="153">
        <v>6.1</v>
      </c>
      <c r="B32" s="227" t="s">
        <v>173</v>
      </c>
      <c r="C32" s="228">
        <f>C33+C34</f>
        <v>1118224</v>
      </c>
      <c r="D32" s="228">
        <f>D33+D34</f>
        <v>1128550</v>
      </c>
      <c r="E32" s="228">
        <f>E33+E34</f>
        <v>1151421</v>
      </c>
      <c r="F32" s="228">
        <f>F33+F34</f>
        <v>1174143</v>
      </c>
      <c r="G32" s="5"/>
      <c r="H32" s="3"/>
      <c r="I32" s="3"/>
      <c r="J32" s="3"/>
      <c r="K32" s="3"/>
      <c r="L32" s="3"/>
      <c r="M32" s="8"/>
      <c r="N32" s="8"/>
      <c r="O32" s="8"/>
    </row>
    <row r="33" spans="1:15" ht="12.75">
      <c r="A33" s="153" t="s">
        <v>174</v>
      </c>
      <c r="B33" s="132" t="s">
        <v>172</v>
      </c>
      <c r="C33" s="126">
        <v>696466</v>
      </c>
      <c r="D33" s="126">
        <v>971403</v>
      </c>
      <c r="E33" s="126">
        <v>979712</v>
      </c>
      <c r="F33" s="134">
        <v>1084719</v>
      </c>
      <c r="G33" s="5"/>
      <c r="H33" s="5"/>
      <c r="I33" s="5">
        <v>53440561</v>
      </c>
      <c r="J33" s="5">
        <f t="shared" si="0"/>
        <v>64128673.199999996</v>
      </c>
      <c r="K33" s="3">
        <f t="shared" si="0"/>
        <v>76954407.83999999</v>
      </c>
      <c r="L33" s="3">
        <f>+K33*1.25</f>
        <v>96193009.79999998</v>
      </c>
      <c r="M33" s="11">
        <f>SUM(F33:F34)</f>
        <v>1174143</v>
      </c>
      <c r="N33" s="11">
        <v>1711896000</v>
      </c>
      <c r="O33" s="8"/>
    </row>
    <row r="34" spans="1:15" ht="13.5" thickBot="1">
      <c r="A34" s="153" t="s">
        <v>175</v>
      </c>
      <c r="B34" s="132" t="s">
        <v>10</v>
      </c>
      <c r="C34" s="126">
        <v>421758</v>
      </c>
      <c r="D34" s="126">
        <v>157147</v>
      </c>
      <c r="E34" s="126">
        <v>171709</v>
      </c>
      <c r="F34" s="134">
        <v>89424</v>
      </c>
      <c r="G34" s="5"/>
      <c r="H34" s="5"/>
      <c r="I34" s="5">
        <v>1744299909</v>
      </c>
      <c r="J34" s="5">
        <f t="shared" si="0"/>
        <v>2093159890.8</v>
      </c>
      <c r="K34" s="3">
        <f t="shared" si="0"/>
        <v>2511791868.96</v>
      </c>
      <c r="L34" s="3">
        <f>+K34*1.25</f>
        <v>3139739836.2</v>
      </c>
      <c r="M34" s="8"/>
      <c r="N34" s="11">
        <f>SUM(N38+N44)</f>
        <v>1828584480.60288</v>
      </c>
      <c r="O34" s="8"/>
    </row>
    <row r="35" spans="1:15" ht="13.5" thickBot="1">
      <c r="A35" s="153">
        <v>6.2</v>
      </c>
      <c r="B35" s="159" t="s">
        <v>115</v>
      </c>
      <c r="C35" s="131">
        <f>C31-(C33+C34)</f>
        <v>4561368</v>
      </c>
      <c r="D35" s="131">
        <f>SUM(D31-D33-D34)</f>
        <v>4640739</v>
      </c>
      <c r="E35" s="131">
        <f>SUM(E31-E33-E34)</f>
        <v>4733253.78</v>
      </c>
      <c r="F35" s="138">
        <f>SUM(F31-F33-F34)</f>
        <v>4828225.2756</v>
      </c>
      <c r="G35" s="4"/>
      <c r="H35" s="82"/>
      <c r="I35" s="82">
        <v>2766148115</v>
      </c>
      <c r="J35" s="82">
        <f t="shared" si="0"/>
        <v>3319377738</v>
      </c>
      <c r="K35" s="3">
        <f t="shared" si="0"/>
        <v>3983253285.6</v>
      </c>
      <c r="L35" s="3">
        <f>+K35*1.25</f>
        <v>4979066607</v>
      </c>
      <c r="M35" s="8"/>
      <c r="N35" s="11">
        <f>SUM(N34-N33)</f>
        <v>116688480.60288</v>
      </c>
      <c r="O35" s="8"/>
    </row>
    <row r="36" spans="1:15" ht="13.5" thickBot="1">
      <c r="A36" s="153">
        <v>7</v>
      </c>
      <c r="B36" s="33" t="s">
        <v>26</v>
      </c>
      <c r="C36" s="131">
        <v>4216000</v>
      </c>
      <c r="D36" s="131">
        <v>4352000</v>
      </c>
      <c r="E36" s="131">
        <v>4397000</v>
      </c>
      <c r="F36" s="138">
        <v>3912000</v>
      </c>
      <c r="G36" s="4"/>
      <c r="H36" s="82"/>
      <c r="I36" s="82">
        <f>SUM(I31:I35)</f>
        <v>5227223096</v>
      </c>
      <c r="J36" s="82">
        <f>SUM(J31:J35)</f>
        <v>6272667715.2</v>
      </c>
      <c r="K36" s="82">
        <f>SUM(K31:K35)</f>
        <v>7527201258.24</v>
      </c>
      <c r="L36" s="3">
        <f>SUM(L31:L35)</f>
        <v>9409001572.8</v>
      </c>
      <c r="M36" s="4"/>
      <c r="N36" s="8"/>
      <c r="O36" s="8"/>
    </row>
    <row r="37" spans="1:15" ht="13.5" thickBot="1">
      <c r="A37" s="153">
        <v>8</v>
      </c>
      <c r="B37" s="33" t="s">
        <v>27</v>
      </c>
      <c r="C37" s="131">
        <v>3088000</v>
      </c>
      <c r="D37" s="131">
        <v>8389000</v>
      </c>
      <c r="E37" s="131">
        <v>4593000</v>
      </c>
      <c r="F37" s="138">
        <v>3812000</v>
      </c>
      <c r="G37" s="4"/>
      <c r="H37" s="82"/>
      <c r="I37" s="82"/>
      <c r="J37" s="82"/>
      <c r="K37" s="82"/>
      <c r="L37" s="8"/>
      <c r="M37" s="8"/>
      <c r="N37" s="8"/>
      <c r="O37" s="8"/>
    </row>
    <row r="38" spans="1:15" ht="12.75">
      <c r="A38" s="153">
        <v>9</v>
      </c>
      <c r="B38" s="88" t="s">
        <v>176</v>
      </c>
      <c r="C38" s="131">
        <f>SUM(C30+C35+C36+C37)</f>
        <v>14109003.604</v>
      </c>
      <c r="D38" s="131">
        <f>SUM(D30+D35+D36+D37)</f>
        <v>22895833.35588</v>
      </c>
      <c r="E38" s="131">
        <f>SUM(E30+E35+E36+E37)</f>
        <v>19522378.79209288</v>
      </c>
      <c r="F38" s="138">
        <f>SUM(F30+F35+F36+F37)</f>
        <v>18776766.546151556</v>
      </c>
      <c r="G38" s="4"/>
      <c r="H38" s="82"/>
      <c r="I38" s="82">
        <f>+I36/12</f>
        <v>435601924.6666667</v>
      </c>
      <c r="J38" s="82">
        <f>+J36/12</f>
        <v>522722309.59999996</v>
      </c>
      <c r="K38" s="82">
        <f>+K36/12</f>
        <v>627266771.52</v>
      </c>
      <c r="L38" s="82">
        <f>+L36/12</f>
        <v>784083464.4</v>
      </c>
      <c r="M38" s="4">
        <f>+I34*28%</f>
        <v>488403974.52000004</v>
      </c>
      <c r="N38" s="4">
        <f>+L34*28%</f>
        <v>879127154.136</v>
      </c>
      <c r="O38" s="8"/>
    </row>
    <row r="39" spans="1:15" ht="12.75">
      <c r="A39" s="153">
        <v>10</v>
      </c>
      <c r="B39" s="132" t="s">
        <v>13</v>
      </c>
      <c r="C39" s="126">
        <f>SUM(C40:C43)</f>
        <v>14108368</v>
      </c>
      <c r="D39" s="126">
        <f>SUM(D40:D43)</f>
        <v>22895739</v>
      </c>
      <c r="E39" s="126">
        <f>SUM(E40:E43)</f>
        <v>19522254</v>
      </c>
      <c r="F39" s="134">
        <f>SUM(F40:F43)</f>
        <v>18776225</v>
      </c>
      <c r="G39" s="82"/>
      <c r="H39" s="82"/>
      <c r="I39" s="82">
        <f>+I36/11</f>
        <v>475202099.6363636</v>
      </c>
      <c r="J39" s="82">
        <f>+J36/11</f>
        <v>570242519.5636363</v>
      </c>
      <c r="K39" s="82">
        <f>+K36/11</f>
        <v>684291023.4763637</v>
      </c>
      <c r="L39" s="82">
        <f>+L36/11</f>
        <v>855363779.3454545</v>
      </c>
      <c r="M39" s="11">
        <f>+I34-M38</f>
        <v>1255895934.48</v>
      </c>
      <c r="N39" s="4">
        <f>SUM(L34-N38)</f>
        <v>2260612682.0639997</v>
      </c>
      <c r="O39" s="8"/>
    </row>
    <row r="40" spans="1:15" ht="12.75">
      <c r="A40" s="153"/>
      <c r="B40" s="160" t="s">
        <v>59</v>
      </c>
      <c r="C40" s="126">
        <v>2243000</v>
      </c>
      <c r="D40" s="126">
        <v>5514000</v>
      </c>
      <c r="E40" s="126">
        <v>5799000</v>
      </c>
      <c r="F40" s="134">
        <v>6224000</v>
      </c>
      <c r="G40" s="82"/>
      <c r="H40" s="82"/>
      <c r="I40" s="82"/>
      <c r="J40" s="82"/>
      <c r="K40" s="8"/>
      <c r="L40" s="8"/>
      <c r="M40" s="8">
        <f>+M39*41%</f>
        <v>514917333.1368</v>
      </c>
      <c r="N40" s="4">
        <f>+N39*41%</f>
        <v>926851199.6462398</v>
      </c>
      <c r="O40" s="8"/>
    </row>
    <row r="41" spans="1:15" ht="12.75">
      <c r="A41" s="153"/>
      <c r="B41" s="160" t="s">
        <v>169</v>
      </c>
      <c r="C41" s="126">
        <v>4561368</v>
      </c>
      <c r="D41" s="126">
        <v>4640739</v>
      </c>
      <c r="E41" s="126">
        <v>4733254</v>
      </c>
      <c r="F41" s="134">
        <v>4828225</v>
      </c>
      <c r="G41" s="82"/>
      <c r="H41" s="82"/>
      <c r="I41" s="82"/>
      <c r="J41" s="82"/>
      <c r="K41" s="8"/>
      <c r="L41" s="8"/>
      <c r="M41" s="8">
        <f>+M39*4%</f>
        <v>50235837.379200004</v>
      </c>
      <c r="N41" s="4">
        <f>+N39*4%</f>
        <v>90424507.28255999</v>
      </c>
      <c r="O41" s="8"/>
    </row>
    <row r="42" spans="1:15" ht="12.75">
      <c r="A42" s="153"/>
      <c r="B42" s="160" t="s">
        <v>60</v>
      </c>
      <c r="C42" s="126">
        <v>4216000</v>
      </c>
      <c r="D42" s="126">
        <v>4352000</v>
      </c>
      <c r="E42" s="126">
        <v>4397000</v>
      </c>
      <c r="F42" s="134">
        <v>3912000</v>
      </c>
      <c r="G42" s="82"/>
      <c r="H42" s="82"/>
      <c r="I42" s="82"/>
      <c r="J42" s="82"/>
      <c r="K42" s="11">
        <f>SUM(K31:K33)</f>
        <v>1032156103.68</v>
      </c>
      <c r="L42" s="11">
        <f>SUM(L31:L33)</f>
        <v>1290195129.6</v>
      </c>
      <c r="M42" s="8"/>
      <c r="N42" s="4">
        <f>+N39*3%</f>
        <v>67818380.46192</v>
      </c>
      <c r="O42" s="8"/>
    </row>
    <row r="43" spans="1:15" ht="12.75">
      <c r="A43" s="153"/>
      <c r="B43" s="160" t="s">
        <v>61</v>
      </c>
      <c r="C43" s="126">
        <v>3088000</v>
      </c>
      <c r="D43" s="126">
        <v>8389000</v>
      </c>
      <c r="E43" s="126">
        <v>4593000</v>
      </c>
      <c r="F43" s="134">
        <v>3812000</v>
      </c>
      <c r="G43" s="82"/>
      <c r="H43" s="82"/>
      <c r="I43" s="82"/>
      <c r="J43" s="82"/>
      <c r="K43" s="8"/>
      <c r="L43" s="8"/>
      <c r="M43" s="8"/>
      <c r="N43" s="4">
        <f>+N39*10%</f>
        <v>226061268.20639998</v>
      </c>
      <c r="O43" s="8"/>
    </row>
    <row r="44" spans="1:15" ht="12.75">
      <c r="A44" s="153">
        <v>11</v>
      </c>
      <c r="B44" s="132" t="s">
        <v>177</v>
      </c>
      <c r="C44" s="126">
        <f>C38-C39</f>
        <v>635.6040000002831</v>
      </c>
      <c r="D44" s="126">
        <f>+D38-D39</f>
        <v>94.35587999969721</v>
      </c>
      <c r="E44" s="126">
        <f>+E38-E39</f>
        <v>124.79209287837148</v>
      </c>
      <c r="F44" s="134">
        <f>+F38-F39</f>
        <v>541.5461515560746</v>
      </c>
      <c r="G44" s="82"/>
      <c r="H44" s="82"/>
      <c r="I44" s="82"/>
      <c r="J44" s="82"/>
      <c r="K44" s="8"/>
      <c r="L44" s="8"/>
      <c r="M44" s="8"/>
      <c r="N44" s="4">
        <f>+N39*42%</f>
        <v>949457326.4668798</v>
      </c>
      <c r="O44" s="8"/>
    </row>
    <row r="45" spans="1:15" ht="12.75">
      <c r="A45" s="153">
        <v>12</v>
      </c>
      <c r="B45" s="161" t="s">
        <v>14</v>
      </c>
      <c r="C45" s="126">
        <v>722000</v>
      </c>
      <c r="D45" s="126">
        <v>796000</v>
      </c>
      <c r="E45" s="126">
        <v>812000</v>
      </c>
      <c r="F45" s="134">
        <v>828000</v>
      </c>
      <c r="G45" s="82"/>
      <c r="H45" s="82"/>
      <c r="I45" s="82"/>
      <c r="J45" s="82"/>
      <c r="K45" s="8"/>
      <c r="L45" s="8"/>
      <c r="M45" s="8"/>
      <c r="N45" s="11">
        <f>SUM(N40:N44)</f>
        <v>2260612682.063999</v>
      </c>
      <c r="O45" s="8"/>
    </row>
    <row r="46" spans="1:15" ht="12.75">
      <c r="A46" s="153">
        <v>13</v>
      </c>
      <c r="B46" s="161" t="s">
        <v>15</v>
      </c>
      <c r="C46" s="126">
        <v>722000</v>
      </c>
      <c r="D46" s="126">
        <v>796000</v>
      </c>
      <c r="E46" s="126">
        <v>812000</v>
      </c>
      <c r="F46" s="134">
        <v>828000</v>
      </c>
      <c r="G46" s="3"/>
      <c r="H46" s="82"/>
      <c r="I46" s="3"/>
      <c r="J46" s="3"/>
      <c r="K46" s="8"/>
      <c r="L46" s="11">
        <f>SUM(L36+K39)</f>
        <v>10093292596.276363</v>
      </c>
      <c r="M46" s="8"/>
      <c r="N46" s="11">
        <f>SUM(N45+N38)</f>
        <v>3139739836.1999993</v>
      </c>
      <c r="O46" s="8"/>
    </row>
    <row r="47" spans="1:15" ht="12.75">
      <c r="A47" s="153">
        <v>14</v>
      </c>
      <c r="B47" s="161" t="s">
        <v>178</v>
      </c>
      <c r="C47" s="126">
        <f>SUM(C45-C46)</f>
        <v>0</v>
      </c>
      <c r="D47" s="126">
        <f>SUM(D45-D46)</f>
        <v>0</v>
      </c>
      <c r="E47" s="126">
        <f>SUM(E45-E46)</f>
        <v>0</v>
      </c>
      <c r="F47" s="134">
        <f>SUM(F45-F46)</f>
        <v>0</v>
      </c>
      <c r="G47" s="3"/>
      <c r="H47" s="82"/>
      <c r="I47" s="3"/>
      <c r="J47" s="3"/>
      <c r="K47" s="8">
        <v>1711896000</v>
      </c>
      <c r="L47" s="11"/>
      <c r="M47" s="8"/>
      <c r="N47" s="8"/>
      <c r="O47" s="8"/>
    </row>
    <row r="48" spans="1:15" ht="12.75">
      <c r="A48" s="153">
        <v>15</v>
      </c>
      <c r="B48" s="161" t="s">
        <v>16</v>
      </c>
      <c r="C48" s="126">
        <v>3028000</v>
      </c>
      <c r="D48" s="126">
        <v>3072000</v>
      </c>
      <c r="E48" s="126">
        <v>3134000</v>
      </c>
      <c r="F48" s="134">
        <v>3197000</v>
      </c>
      <c r="G48" s="3"/>
      <c r="H48" s="82"/>
      <c r="I48" s="3"/>
      <c r="J48" s="3"/>
      <c r="K48" s="11">
        <f>SUM(L46-K47)</f>
        <v>8381396596.276363</v>
      </c>
      <c r="L48" s="11"/>
      <c r="M48" s="8"/>
      <c r="N48" s="8"/>
      <c r="O48" s="8"/>
    </row>
    <row r="49" spans="1:15" ht="12.75">
      <c r="A49" s="153">
        <v>16</v>
      </c>
      <c r="B49" s="161" t="s">
        <v>19</v>
      </c>
      <c r="C49" s="126">
        <v>3028000</v>
      </c>
      <c r="D49" s="126">
        <v>3072000</v>
      </c>
      <c r="E49" s="126">
        <v>3134000</v>
      </c>
      <c r="F49" s="134">
        <v>3197000</v>
      </c>
      <c r="G49" s="3"/>
      <c r="H49" s="3"/>
      <c r="I49" s="3"/>
      <c r="J49" s="3"/>
      <c r="K49" s="11">
        <v>7859000000</v>
      </c>
      <c r="L49" s="8"/>
      <c r="M49" s="8"/>
      <c r="N49" s="8"/>
      <c r="O49" s="8"/>
    </row>
    <row r="50" spans="1:15" ht="12.75">
      <c r="A50" s="153">
        <v>17</v>
      </c>
      <c r="B50" s="161" t="s">
        <v>179</v>
      </c>
      <c r="C50" s="126">
        <f>SUM(C48-C49)</f>
        <v>0</v>
      </c>
      <c r="D50" s="126">
        <f>SUM(D48-D49)</f>
        <v>0</v>
      </c>
      <c r="E50" s="126">
        <f>SUM(E48-E49)</f>
        <v>0</v>
      </c>
      <c r="F50" s="134">
        <f>SUM(F48-F49)</f>
        <v>0</v>
      </c>
      <c r="G50" s="82"/>
      <c r="H50" s="82"/>
      <c r="I50" s="82"/>
      <c r="J50" s="82"/>
      <c r="K50" s="11">
        <f>SUM(K48-K49)</f>
        <v>522396596.2763634</v>
      </c>
      <c r="L50" s="8"/>
      <c r="M50" s="8"/>
      <c r="N50" s="8"/>
      <c r="O50" s="8"/>
    </row>
    <row r="51" spans="1:15" ht="12.75">
      <c r="A51" s="153">
        <v>18</v>
      </c>
      <c r="B51" s="161" t="s">
        <v>17</v>
      </c>
      <c r="C51" s="126">
        <v>601000</v>
      </c>
      <c r="D51" s="126">
        <v>572000</v>
      </c>
      <c r="E51" s="126">
        <v>583000</v>
      </c>
      <c r="F51" s="134">
        <v>595000</v>
      </c>
      <c r="G51" s="3"/>
      <c r="H51" s="3"/>
      <c r="I51" s="3"/>
      <c r="J51" s="3"/>
      <c r="K51" s="8"/>
      <c r="L51" s="11">
        <f>SUM(L31:L33)</f>
        <v>1290195129.6</v>
      </c>
      <c r="M51" s="8"/>
      <c r="N51" s="8"/>
      <c r="O51" s="8"/>
    </row>
    <row r="52" spans="1:15" ht="12.75">
      <c r="A52" s="153">
        <v>19</v>
      </c>
      <c r="B52" s="161" t="s">
        <v>18</v>
      </c>
      <c r="C52" s="126">
        <v>601000</v>
      </c>
      <c r="D52" s="126">
        <v>572000</v>
      </c>
      <c r="E52" s="126">
        <v>583000</v>
      </c>
      <c r="F52" s="134">
        <v>595000</v>
      </c>
      <c r="G52" s="3"/>
      <c r="H52" s="3"/>
      <c r="I52" s="3"/>
      <c r="J52" s="3"/>
      <c r="K52" s="8"/>
      <c r="L52" s="11">
        <v>1240000000</v>
      </c>
      <c r="M52" s="8"/>
      <c r="N52" s="8"/>
      <c r="O52" s="8"/>
    </row>
    <row r="53" spans="1:15" ht="12.75">
      <c r="A53" s="153">
        <v>20</v>
      </c>
      <c r="B53" s="161" t="s">
        <v>180</v>
      </c>
      <c r="C53" s="126">
        <f>SUM(C51-C52)</f>
        <v>0</v>
      </c>
      <c r="D53" s="126">
        <f>SUM(D51-D52)</f>
        <v>0</v>
      </c>
      <c r="E53" s="126">
        <f>SUM(E51-E52)</f>
        <v>0</v>
      </c>
      <c r="F53" s="134">
        <f>SUM(F51-F52)</f>
        <v>0</v>
      </c>
      <c r="G53" s="3"/>
      <c r="H53" s="3"/>
      <c r="I53" s="3"/>
      <c r="J53" s="3"/>
      <c r="K53" s="8"/>
      <c r="L53" s="11">
        <f>SUM(L51-L52)</f>
        <v>50195129.599999905</v>
      </c>
      <c r="M53" s="8"/>
      <c r="N53" s="8"/>
      <c r="O53" s="8"/>
    </row>
    <row r="54" spans="1:15" ht="12.75">
      <c r="A54" s="153">
        <v>21</v>
      </c>
      <c r="B54" s="161" t="s">
        <v>116</v>
      </c>
      <c r="C54" s="126">
        <v>109000</v>
      </c>
      <c r="D54" s="126">
        <v>98000</v>
      </c>
      <c r="E54" s="126">
        <v>100000</v>
      </c>
      <c r="F54" s="134">
        <v>102000</v>
      </c>
      <c r="G54" s="5"/>
      <c r="H54" s="5"/>
      <c r="I54" s="5"/>
      <c r="J54" s="5"/>
      <c r="K54" s="8"/>
      <c r="L54" s="8"/>
      <c r="M54" s="8"/>
      <c r="N54" s="8"/>
      <c r="O54" s="8"/>
    </row>
    <row r="55" spans="1:15" ht="12.75">
      <c r="A55" s="153">
        <v>22</v>
      </c>
      <c r="B55" s="161" t="s">
        <v>170</v>
      </c>
      <c r="C55" s="126">
        <v>109000</v>
      </c>
      <c r="D55" s="126">
        <v>98000</v>
      </c>
      <c r="E55" s="126">
        <v>100000</v>
      </c>
      <c r="F55" s="134">
        <v>102000</v>
      </c>
      <c r="G55" s="82"/>
      <c r="H55" s="82"/>
      <c r="I55" s="82"/>
      <c r="J55" s="82"/>
      <c r="K55" s="8"/>
      <c r="L55" s="8"/>
      <c r="M55" s="8"/>
      <c r="N55" s="8"/>
      <c r="O55" s="8"/>
    </row>
    <row r="56" spans="1:15" ht="12.75">
      <c r="A56" s="153">
        <v>23</v>
      </c>
      <c r="B56" s="161" t="s">
        <v>181</v>
      </c>
      <c r="C56" s="126">
        <f>SUM(C54-C55)</f>
        <v>0</v>
      </c>
      <c r="D56" s="126">
        <f>SUM(D54-D55)</f>
        <v>0</v>
      </c>
      <c r="E56" s="126">
        <f>SUM(E54-E55)</f>
        <v>0</v>
      </c>
      <c r="F56" s="134">
        <f>SUM(F54-F55)</f>
        <v>0</v>
      </c>
      <c r="G56" s="82"/>
      <c r="H56" s="82"/>
      <c r="I56" s="82"/>
      <c r="J56" s="82"/>
      <c r="K56" s="8"/>
      <c r="L56" s="8"/>
      <c r="M56" s="8"/>
      <c r="N56" s="11">
        <f>SUM(N41:N42)</f>
        <v>158242887.74447998</v>
      </c>
      <c r="O56" s="8"/>
    </row>
    <row r="57" spans="1:15" ht="13.5" thickBot="1">
      <c r="A57" s="154"/>
      <c r="B57" s="161" t="s">
        <v>182</v>
      </c>
      <c r="C57" s="126">
        <f>SUM(C44+C47+C50+C53+C56)</f>
        <v>635.6040000002831</v>
      </c>
      <c r="D57" s="126">
        <f>SUM(D44+D47+D50+D53+D56)</f>
        <v>94.35587999969721</v>
      </c>
      <c r="E57" s="126">
        <f>SUM(E44+E47+E50+E53+E56)</f>
        <v>124.79209287837148</v>
      </c>
      <c r="F57" s="126">
        <f>SUM(F44+F47+F50+F53+F56)</f>
        <v>541.5461515560746</v>
      </c>
      <c r="G57" s="8"/>
      <c r="H57" s="8"/>
      <c r="I57" s="8"/>
      <c r="J57" s="8"/>
      <c r="K57" s="8"/>
      <c r="L57" s="8"/>
      <c r="M57" s="8"/>
      <c r="N57" s="8"/>
      <c r="O57" s="8"/>
    </row>
    <row r="58" spans="1:15" ht="13.5" thickBot="1">
      <c r="A58" s="83"/>
      <c r="B58" s="162"/>
      <c r="C58" s="139"/>
      <c r="D58" s="139"/>
      <c r="E58" s="139"/>
      <c r="F58" s="140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83"/>
      <c r="B59" s="84"/>
      <c r="C59" s="83"/>
      <c r="D59" s="83"/>
      <c r="E59" s="83"/>
      <c r="F59" s="83"/>
      <c r="G59" s="8"/>
      <c r="H59" s="8"/>
      <c r="I59" s="8"/>
      <c r="J59" s="8"/>
      <c r="K59" s="8"/>
      <c r="L59" s="8"/>
      <c r="M59" s="8"/>
      <c r="N59" s="8"/>
      <c r="O59" s="8"/>
    </row>
    <row r="60" spans="1:15" ht="12.75">
      <c r="A60" s="83"/>
      <c r="B60" s="84"/>
      <c r="C60" s="83"/>
      <c r="D60" s="83"/>
      <c r="E60" s="83"/>
      <c r="F60" s="83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83"/>
      <c r="B61" s="84"/>
      <c r="C61" s="83"/>
      <c r="D61" s="83"/>
      <c r="E61" s="83"/>
      <c r="F61" s="83"/>
      <c r="G61" s="8"/>
      <c r="H61" s="8"/>
      <c r="I61" s="8"/>
      <c r="J61" s="8"/>
      <c r="K61" s="8"/>
      <c r="L61" s="8"/>
      <c r="M61" s="8"/>
      <c r="N61" s="8"/>
      <c r="O61" s="8"/>
    </row>
    <row r="62" spans="2:15" ht="12.75">
      <c r="B62" s="84"/>
      <c r="C62" s="83"/>
      <c r="D62" s="83"/>
      <c r="E62" s="83"/>
      <c r="F62" s="83"/>
      <c r="G62" s="8"/>
      <c r="H62" s="8"/>
      <c r="I62" s="8"/>
      <c r="J62" s="8"/>
      <c r="K62" s="8"/>
      <c r="L62" s="8"/>
      <c r="M62" s="8"/>
      <c r="N62" s="8"/>
      <c r="O62" s="8"/>
    </row>
    <row r="80" ht="12.75"/>
    <row r="81" ht="12.75"/>
    <row r="82" ht="12.75"/>
  </sheetData>
  <mergeCells count="8">
    <mergeCell ref="B10:F10"/>
    <mergeCell ref="B4:F4"/>
    <mergeCell ref="B5:F5"/>
    <mergeCell ref="B6:F6"/>
    <mergeCell ref="B2:F2"/>
    <mergeCell ref="B3:F3"/>
    <mergeCell ref="B7:F7"/>
    <mergeCell ref="B8:F8"/>
  </mergeCells>
  <printOptions horizontalCentered="1" verticalCentered="1"/>
  <pageMargins left="0.7874015748031497" right="0.7874015748031497" top="0.25" bottom="0.984251968503937" header="0" footer="0"/>
  <pageSetup horizontalDpi="600" verticalDpi="600" orientation="portrait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/>
  <dimension ref="A2:AC467"/>
  <sheetViews>
    <sheetView workbookViewId="0" topLeftCell="A1">
      <selection activeCell="B24" sqref="B24"/>
    </sheetView>
  </sheetViews>
  <sheetFormatPr defaultColWidth="11.421875" defaultRowHeight="12.75"/>
  <cols>
    <col min="1" max="1" width="4.7109375" style="51" customWidth="1"/>
    <col min="2" max="2" width="48.7109375" style="63" customWidth="1"/>
    <col min="3" max="3" width="6.7109375" style="63" customWidth="1"/>
    <col min="4" max="4" width="4.7109375" style="63" customWidth="1"/>
    <col min="5" max="5" width="7.7109375" style="63" customWidth="1"/>
    <col min="6" max="6" width="6.28125" style="63" customWidth="1"/>
    <col min="7" max="7" width="6.7109375" style="63" customWidth="1"/>
    <col min="8" max="8" width="4.7109375" style="63" customWidth="1"/>
    <col min="9" max="9" width="7.7109375" style="63" customWidth="1"/>
    <col min="10" max="10" width="6.28125" style="63" customWidth="1"/>
    <col min="11" max="11" width="6.7109375" style="63" customWidth="1"/>
    <col min="12" max="12" width="4.7109375" style="63" customWidth="1"/>
    <col min="13" max="13" width="7.7109375" style="63" customWidth="1"/>
    <col min="14" max="14" width="6.28125" style="63" customWidth="1"/>
    <col min="15" max="15" width="6.7109375" style="63" customWidth="1"/>
    <col min="16" max="16" width="4.7109375" style="63" customWidth="1"/>
    <col min="17" max="17" width="7.7109375" style="63" customWidth="1"/>
    <col min="18" max="18" width="6.28125" style="63" customWidth="1"/>
    <col min="19" max="19" width="7.7109375" style="63" customWidth="1"/>
    <col min="20" max="67" width="11.421875" style="63" customWidth="1"/>
    <col min="68" max="16384" width="11.421875" style="1" customWidth="1"/>
  </cols>
  <sheetData>
    <row r="2" spans="2:19" ht="12.75">
      <c r="B2" s="247" t="s">
        <v>58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2:19" ht="12.75">
      <c r="B3" s="247" t="s">
        <v>105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2:19" ht="12.75">
      <c r="B4" s="247" t="s">
        <v>139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2:19" ht="12.75">
      <c r="B5" s="247" t="s">
        <v>106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</row>
    <row r="6" spans="2:19" ht="12.75">
      <c r="B6" s="247" t="s">
        <v>107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</row>
    <row r="7" spans="2:19" ht="12.75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2:19" ht="15.75">
      <c r="B8" s="238" t="s">
        <v>108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</row>
    <row r="9" spans="2:19" ht="15.75">
      <c r="B9" s="238" t="s">
        <v>109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</row>
    <row r="10" spans="2:19" ht="15.75">
      <c r="B10" s="238" t="s">
        <v>110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</row>
    <row r="11" spans="2:19" ht="15.75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2:19" ht="15.75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</row>
    <row r="13" spans="1:19" ht="12.75">
      <c r="A13" s="236" t="s">
        <v>98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</row>
    <row r="14" spans="1:19" ht="12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ht="12.7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8" ht="12.7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2:18" ht="13.5" thickBot="1">
      <c r="B17" s="150" t="s">
        <v>140</v>
      </c>
      <c r="C17" s="244">
        <v>2004</v>
      </c>
      <c r="D17" s="244"/>
      <c r="E17" s="244"/>
      <c r="F17" s="244"/>
      <c r="G17" s="245">
        <v>2005</v>
      </c>
      <c r="H17" s="245"/>
      <c r="I17" s="245"/>
      <c r="J17" s="245"/>
      <c r="K17" s="246">
        <v>2006</v>
      </c>
      <c r="L17" s="246"/>
      <c r="M17" s="246"/>
      <c r="N17" s="246"/>
      <c r="O17" s="242">
        <v>2007</v>
      </c>
      <c r="P17" s="242"/>
      <c r="Q17" s="242"/>
      <c r="R17" s="242"/>
    </row>
    <row r="18" spans="1:19" ht="13.5" thickBot="1">
      <c r="A18" s="52"/>
      <c r="B18" s="64"/>
      <c r="C18" s="243" t="s">
        <v>29</v>
      </c>
      <c r="D18" s="240"/>
      <c r="E18" s="240"/>
      <c r="F18" s="241"/>
      <c r="G18" s="243" t="s">
        <v>29</v>
      </c>
      <c r="H18" s="240"/>
      <c r="I18" s="240"/>
      <c r="J18" s="241"/>
      <c r="K18" s="243" t="s">
        <v>29</v>
      </c>
      <c r="L18" s="240"/>
      <c r="M18" s="240"/>
      <c r="N18" s="241"/>
      <c r="O18" s="243" t="s">
        <v>29</v>
      </c>
      <c r="P18" s="240"/>
      <c r="Q18" s="240"/>
      <c r="R18" s="241"/>
      <c r="S18" s="199"/>
    </row>
    <row r="19" spans="1:19" ht="13.5" thickBot="1">
      <c r="A19" s="53"/>
      <c r="B19" s="65" t="s">
        <v>28</v>
      </c>
      <c r="C19" s="239" t="s">
        <v>30</v>
      </c>
      <c r="D19" s="240"/>
      <c r="E19" s="240"/>
      <c r="F19" s="241"/>
      <c r="G19" s="239" t="s">
        <v>30</v>
      </c>
      <c r="H19" s="240"/>
      <c r="I19" s="240"/>
      <c r="J19" s="241"/>
      <c r="K19" s="239" t="s">
        <v>30</v>
      </c>
      <c r="L19" s="240"/>
      <c r="M19" s="240"/>
      <c r="N19" s="241"/>
      <c r="O19" s="239" t="s">
        <v>30</v>
      </c>
      <c r="P19" s="240"/>
      <c r="Q19" s="240"/>
      <c r="R19" s="241"/>
      <c r="S19" s="199"/>
    </row>
    <row r="20" spans="1:19" ht="12.75">
      <c r="A20" s="53"/>
      <c r="B20" s="66"/>
      <c r="C20" s="198" t="s">
        <v>101</v>
      </c>
      <c r="D20" s="105" t="s">
        <v>63</v>
      </c>
      <c r="E20" s="210" t="s">
        <v>64</v>
      </c>
      <c r="F20" s="105" t="s">
        <v>103</v>
      </c>
      <c r="G20" s="198" t="s">
        <v>102</v>
      </c>
      <c r="H20" s="105" t="s">
        <v>63</v>
      </c>
      <c r="I20" s="104" t="s">
        <v>64</v>
      </c>
      <c r="J20" s="105" t="s">
        <v>103</v>
      </c>
      <c r="K20" s="198" t="s">
        <v>101</v>
      </c>
      <c r="L20" s="105" t="s">
        <v>63</v>
      </c>
      <c r="M20" s="104" t="s">
        <v>64</v>
      </c>
      <c r="N20" s="105" t="s">
        <v>103</v>
      </c>
      <c r="O20" s="198" t="s">
        <v>101</v>
      </c>
      <c r="P20" s="105" t="s">
        <v>63</v>
      </c>
      <c r="Q20" s="104" t="s">
        <v>64</v>
      </c>
      <c r="R20" s="106" t="s">
        <v>103</v>
      </c>
      <c r="S20" s="200" t="s">
        <v>21</v>
      </c>
    </row>
    <row r="21" spans="1:19" ht="13.5" thickBot="1">
      <c r="A21" s="53"/>
      <c r="B21" s="67"/>
      <c r="C21" s="197" t="s">
        <v>62</v>
      </c>
      <c r="D21" s="100"/>
      <c r="E21" s="107"/>
      <c r="F21" s="100" t="s">
        <v>104</v>
      </c>
      <c r="G21" s="197" t="s">
        <v>62</v>
      </c>
      <c r="H21" s="100"/>
      <c r="I21" s="107"/>
      <c r="J21" s="100" t="s">
        <v>104</v>
      </c>
      <c r="K21" s="197" t="s">
        <v>62</v>
      </c>
      <c r="L21" s="100"/>
      <c r="M21" s="107"/>
      <c r="N21" s="100" t="s">
        <v>104</v>
      </c>
      <c r="O21" s="197" t="s">
        <v>62</v>
      </c>
      <c r="P21" s="100"/>
      <c r="Q21" s="107"/>
      <c r="R21" s="108" t="s">
        <v>104</v>
      </c>
      <c r="S21" s="201"/>
    </row>
    <row r="22" spans="1:19" ht="12.75">
      <c r="A22" s="52"/>
      <c r="B22" s="68"/>
      <c r="C22" s="214"/>
      <c r="D22" s="215"/>
      <c r="E22" s="216"/>
      <c r="F22" s="217"/>
      <c r="G22" s="99"/>
      <c r="H22" s="93"/>
      <c r="I22" s="92"/>
      <c r="J22" s="94"/>
      <c r="K22" s="220"/>
      <c r="L22" s="221"/>
      <c r="M22" s="222"/>
      <c r="N22" s="223"/>
      <c r="O22" s="92"/>
      <c r="P22" s="93"/>
      <c r="Q22" s="92"/>
      <c r="R22" s="92"/>
      <c r="S22" s="202"/>
    </row>
    <row r="23" spans="1:20" ht="12.75">
      <c r="A23" s="53"/>
      <c r="B23" s="109" t="s">
        <v>22</v>
      </c>
      <c r="C23" s="177"/>
      <c r="D23" s="218"/>
      <c r="E23" s="177"/>
      <c r="F23" s="219"/>
      <c r="G23" s="95"/>
      <c r="H23" s="96"/>
      <c r="I23" s="97"/>
      <c r="J23" s="98"/>
      <c r="K23" s="224"/>
      <c r="L23" s="225"/>
      <c r="M23" s="224"/>
      <c r="N23" s="226"/>
      <c r="O23" s="95"/>
      <c r="P23" s="96"/>
      <c r="Q23" s="97"/>
      <c r="R23" s="97"/>
      <c r="S23" s="203"/>
      <c r="T23" s="229"/>
    </row>
    <row r="24" spans="1:19" ht="12.75">
      <c r="A24" s="53"/>
      <c r="B24" s="50"/>
      <c r="C24" s="177"/>
      <c r="D24" s="218"/>
      <c r="E24" s="177"/>
      <c r="F24" s="219"/>
      <c r="G24" s="95"/>
      <c r="H24" s="96"/>
      <c r="I24" s="97"/>
      <c r="J24" s="98"/>
      <c r="K24" s="224"/>
      <c r="L24" s="225"/>
      <c r="M24" s="224"/>
      <c r="N24" s="226"/>
      <c r="O24" s="95"/>
      <c r="P24" s="96"/>
      <c r="Q24" s="97"/>
      <c r="R24" s="97"/>
      <c r="S24" s="204"/>
    </row>
    <row r="25" spans="1:19" ht="12.75">
      <c r="A25" s="53">
        <v>1</v>
      </c>
      <c r="B25" s="56" t="s">
        <v>151</v>
      </c>
      <c r="C25" s="167"/>
      <c r="D25" s="167">
        <v>200000</v>
      </c>
      <c r="E25" s="167"/>
      <c r="F25" s="167"/>
      <c r="G25" s="101">
        <v>180000</v>
      </c>
      <c r="H25" s="101">
        <v>300000</v>
      </c>
      <c r="I25" s="101"/>
      <c r="J25" s="101"/>
      <c r="K25" s="172">
        <v>190000</v>
      </c>
      <c r="L25" s="172">
        <v>310000</v>
      </c>
      <c r="M25" s="172"/>
      <c r="N25" s="172"/>
      <c r="O25" s="101">
        <v>230000</v>
      </c>
      <c r="P25" s="101">
        <v>300000</v>
      </c>
      <c r="Q25" s="101"/>
      <c r="R25" s="101"/>
      <c r="S25" s="205">
        <f>SUM(C25:R25)</f>
        <v>1710000</v>
      </c>
    </row>
    <row r="26" spans="1:19" ht="12.75">
      <c r="A26" s="53">
        <v>2</v>
      </c>
      <c r="B26" s="57" t="s">
        <v>66</v>
      </c>
      <c r="C26" s="167">
        <v>5000</v>
      </c>
      <c r="D26" s="167"/>
      <c r="E26" s="167">
        <v>20000</v>
      </c>
      <c r="F26" s="167"/>
      <c r="G26" s="101">
        <v>5000</v>
      </c>
      <c r="H26" s="101">
        <f>D26*1.02</f>
        <v>0</v>
      </c>
      <c r="I26" s="101">
        <v>10000</v>
      </c>
      <c r="J26" s="101"/>
      <c r="K26" s="172">
        <v>5000</v>
      </c>
      <c r="L26" s="172"/>
      <c r="M26" s="172"/>
      <c r="N26" s="172"/>
      <c r="O26" s="101">
        <v>5000</v>
      </c>
      <c r="P26" s="101"/>
      <c r="Q26" s="101"/>
      <c r="R26" s="101"/>
      <c r="S26" s="205">
        <f aca="true" t="shared" si="0" ref="S26:S40">SUM(C26:R26)</f>
        <v>50000</v>
      </c>
    </row>
    <row r="27" spans="1:19" ht="22.5">
      <c r="A27" s="53">
        <v>3</v>
      </c>
      <c r="B27" s="58" t="s">
        <v>67</v>
      </c>
      <c r="C27" s="167">
        <v>5000</v>
      </c>
      <c r="D27" s="167"/>
      <c r="E27" s="167">
        <v>40000</v>
      </c>
      <c r="F27" s="167"/>
      <c r="G27" s="101">
        <v>5000</v>
      </c>
      <c r="H27" s="101">
        <f aca="true" t="shared" si="1" ref="H27:H40">D27*1.02</f>
        <v>0</v>
      </c>
      <c r="I27" s="101"/>
      <c r="J27" s="101"/>
      <c r="K27" s="172">
        <v>15000</v>
      </c>
      <c r="L27" s="172"/>
      <c r="M27" s="172">
        <v>20000</v>
      </c>
      <c r="N27" s="172"/>
      <c r="O27" s="101">
        <v>5000</v>
      </c>
      <c r="P27" s="101"/>
      <c r="Q27" s="101">
        <v>20000</v>
      </c>
      <c r="R27" s="101"/>
      <c r="S27" s="205">
        <f t="shared" si="0"/>
        <v>110000</v>
      </c>
    </row>
    <row r="28" spans="1:19" ht="12.75">
      <c r="A28" s="53">
        <v>4</v>
      </c>
      <c r="B28" s="58" t="s">
        <v>154</v>
      </c>
      <c r="C28" s="177"/>
      <c r="D28" s="167">
        <v>80000</v>
      </c>
      <c r="E28" s="167">
        <v>20000</v>
      </c>
      <c r="F28" s="167"/>
      <c r="G28" s="101"/>
      <c r="H28" s="101">
        <v>50000</v>
      </c>
      <c r="I28" s="101"/>
      <c r="J28" s="101"/>
      <c r="K28" s="172">
        <v>10000</v>
      </c>
      <c r="L28" s="172">
        <v>50000</v>
      </c>
      <c r="M28" s="172"/>
      <c r="N28" s="172"/>
      <c r="O28" s="101">
        <v>10000</v>
      </c>
      <c r="P28" s="101">
        <v>50000</v>
      </c>
      <c r="Q28" s="101"/>
      <c r="R28" s="101"/>
      <c r="S28" s="205">
        <f t="shared" si="0"/>
        <v>270000</v>
      </c>
    </row>
    <row r="29" spans="1:19" ht="12.75">
      <c r="A29" s="53">
        <v>5</v>
      </c>
      <c r="B29" s="57" t="s">
        <v>37</v>
      </c>
      <c r="C29" s="167">
        <v>5000</v>
      </c>
      <c r="D29" s="167">
        <v>32500</v>
      </c>
      <c r="E29" s="167"/>
      <c r="F29" s="167"/>
      <c r="G29" s="101">
        <v>10000</v>
      </c>
      <c r="H29" s="101">
        <v>50000</v>
      </c>
      <c r="I29" s="101"/>
      <c r="J29" s="101"/>
      <c r="K29" s="172">
        <v>5000</v>
      </c>
      <c r="L29" s="172">
        <v>40000</v>
      </c>
      <c r="M29" s="172"/>
      <c r="N29" s="172"/>
      <c r="O29" s="101">
        <v>5000</v>
      </c>
      <c r="P29" s="101">
        <v>40000</v>
      </c>
      <c r="Q29" s="101"/>
      <c r="R29" s="101"/>
      <c r="S29" s="205">
        <f t="shared" si="0"/>
        <v>187500</v>
      </c>
    </row>
    <row r="30" spans="1:19" ht="12.75">
      <c r="A30" s="53">
        <v>6</v>
      </c>
      <c r="B30" s="57" t="s">
        <v>38</v>
      </c>
      <c r="C30" s="167">
        <v>5000</v>
      </c>
      <c r="D30" s="167"/>
      <c r="E30" s="167"/>
      <c r="F30" s="167">
        <v>80000</v>
      </c>
      <c r="G30" s="101">
        <v>5000</v>
      </c>
      <c r="H30" s="101">
        <v>50000</v>
      </c>
      <c r="I30" s="101"/>
      <c r="J30" s="101">
        <v>30000</v>
      </c>
      <c r="K30" s="172">
        <v>5000</v>
      </c>
      <c r="L30" s="172">
        <v>40000</v>
      </c>
      <c r="M30" s="172"/>
      <c r="N30" s="172">
        <v>20000</v>
      </c>
      <c r="O30" s="101">
        <v>10000</v>
      </c>
      <c r="P30" s="101">
        <v>40000</v>
      </c>
      <c r="Q30" s="101"/>
      <c r="R30" s="101"/>
      <c r="S30" s="205">
        <f t="shared" si="0"/>
        <v>285000</v>
      </c>
    </row>
    <row r="31" spans="1:19" ht="12.75">
      <c r="A31" s="53">
        <v>7</v>
      </c>
      <c r="B31" s="57" t="s">
        <v>153</v>
      </c>
      <c r="C31" s="167">
        <v>46000</v>
      </c>
      <c r="D31" s="167">
        <v>281000</v>
      </c>
      <c r="E31" s="167">
        <v>450000</v>
      </c>
      <c r="F31" s="167"/>
      <c r="G31" s="101">
        <v>100000</v>
      </c>
      <c r="H31" s="101">
        <v>230000</v>
      </c>
      <c r="I31" s="101">
        <v>200000</v>
      </c>
      <c r="J31" s="101">
        <v>250000</v>
      </c>
      <c r="K31" s="172">
        <v>20000</v>
      </c>
      <c r="L31" s="172">
        <v>227000</v>
      </c>
      <c r="M31" s="172">
        <v>150000</v>
      </c>
      <c r="N31" s="172">
        <v>300000</v>
      </c>
      <c r="O31" s="101">
        <v>50000</v>
      </c>
      <c r="P31" s="101">
        <v>222000</v>
      </c>
      <c r="Q31" s="101">
        <v>120000</v>
      </c>
      <c r="R31" s="101">
        <v>250000</v>
      </c>
      <c r="S31" s="205">
        <f t="shared" si="0"/>
        <v>2896000</v>
      </c>
    </row>
    <row r="32" spans="1:19" ht="12.75">
      <c r="A32" s="53">
        <v>8</v>
      </c>
      <c r="B32" s="57" t="s">
        <v>39</v>
      </c>
      <c r="C32" s="167">
        <v>5000</v>
      </c>
      <c r="D32" s="167"/>
      <c r="E32" s="167">
        <v>10000</v>
      </c>
      <c r="F32" s="167"/>
      <c r="G32" s="101">
        <v>2500</v>
      </c>
      <c r="H32" s="101">
        <f t="shared" si="1"/>
        <v>0</v>
      </c>
      <c r="I32" s="101">
        <v>10000</v>
      </c>
      <c r="J32" s="101"/>
      <c r="K32" s="172">
        <v>10000</v>
      </c>
      <c r="L32" s="172"/>
      <c r="M32" s="172">
        <v>10000</v>
      </c>
      <c r="N32" s="172"/>
      <c r="O32" s="101">
        <v>10000</v>
      </c>
      <c r="P32" s="101"/>
      <c r="Q32" s="101">
        <v>10000</v>
      </c>
      <c r="R32" s="101"/>
      <c r="S32" s="205">
        <f t="shared" si="0"/>
        <v>67500</v>
      </c>
    </row>
    <row r="33" spans="1:19" ht="12.75">
      <c r="A33" s="53">
        <v>10</v>
      </c>
      <c r="B33" s="50" t="s">
        <v>40</v>
      </c>
      <c r="C33" s="167">
        <v>3000</v>
      </c>
      <c r="D33" s="167"/>
      <c r="E33" s="167">
        <v>10000</v>
      </c>
      <c r="F33" s="167"/>
      <c r="G33" s="101">
        <v>3000</v>
      </c>
      <c r="H33" s="101">
        <f t="shared" si="1"/>
        <v>0</v>
      </c>
      <c r="I33" s="101">
        <v>10000</v>
      </c>
      <c r="J33" s="101"/>
      <c r="K33" s="172">
        <v>3000</v>
      </c>
      <c r="L33" s="172"/>
      <c r="M33" s="172">
        <v>5000</v>
      </c>
      <c r="N33" s="172"/>
      <c r="O33" s="101">
        <v>3000</v>
      </c>
      <c r="P33" s="101"/>
      <c r="Q33" s="101">
        <v>5000</v>
      </c>
      <c r="R33" s="101"/>
      <c r="S33" s="205">
        <f t="shared" si="0"/>
        <v>42000</v>
      </c>
    </row>
    <row r="34" spans="1:19" ht="12.75">
      <c r="A34" s="53">
        <v>11</v>
      </c>
      <c r="B34" s="57" t="s">
        <v>41</v>
      </c>
      <c r="C34" s="167">
        <v>3750</v>
      </c>
      <c r="D34" s="167">
        <v>22000</v>
      </c>
      <c r="E34" s="167"/>
      <c r="F34" s="167"/>
      <c r="G34" s="101">
        <v>3750</v>
      </c>
      <c r="H34" s="101">
        <v>16000</v>
      </c>
      <c r="I34" s="101"/>
      <c r="J34" s="101"/>
      <c r="K34" s="172">
        <v>3750</v>
      </c>
      <c r="L34" s="172">
        <v>35000</v>
      </c>
      <c r="M34" s="172"/>
      <c r="N34" s="172"/>
      <c r="O34" s="101">
        <v>3750</v>
      </c>
      <c r="P34" s="101">
        <v>60000</v>
      </c>
      <c r="Q34" s="101"/>
      <c r="R34" s="101"/>
      <c r="S34" s="205">
        <f t="shared" si="0"/>
        <v>148000</v>
      </c>
    </row>
    <row r="35" spans="1:19" ht="12.75">
      <c r="A35" s="53">
        <v>12</v>
      </c>
      <c r="B35" s="57" t="s">
        <v>68</v>
      </c>
      <c r="C35" s="167">
        <v>29000</v>
      </c>
      <c r="D35" s="167">
        <v>96000</v>
      </c>
      <c r="E35" s="167">
        <v>393000</v>
      </c>
      <c r="F35" s="167"/>
      <c r="G35" s="101">
        <v>60000</v>
      </c>
      <c r="H35" s="101">
        <v>80000</v>
      </c>
      <c r="I35" s="101">
        <v>400000</v>
      </c>
      <c r="J35" s="101"/>
      <c r="K35" s="172">
        <v>70000</v>
      </c>
      <c r="L35" s="172">
        <v>90000</v>
      </c>
      <c r="M35" s="172">
        <v>450000</v>
      </c>
      <c r="N35" s="172"/>
      <c r="O35" s="101">
        <v>80000</v>
      </c>
      <c r="P35" s="101">
        <v>96193</v>
      </c>
      <c r="Q35" s="101">
        <v>470000</v>
      </c>
      <c r="R35" s="101"/>
      <c r="S35" s="205">
        <f t="shared" si="0"/>
        <v>2314193</v>
      </c>
    </row>
    <row r="36" spans="1:19" ht="12.75">
      <c r="A36" s="53">
        <v>15</v>
      </c>
      <c r="B36" s="59" t="s">
        <v>65</v>
      </c>
      <c r="C36" s="167">
        <v>30000</v>
      </c>
      <c r="D36" s="167"/>
      <c r="E36" s="167"/>
      <c r="F36" s="167"/>
      <c r="G36" s="101">
        <v>40000</v>
      </c>
      <c r="H36" s="101">
        <f t="shared" si="1"/>
        <v>0</v>
      </c>
      <c r="I36" s="101">
        <v>40000</v>
      </c>
      <c r="J36" s="101"/>
      <c r="K36" s="172">
        <v>50000</v>
      </c>
      <c r="L36" s="172"/>
      <c r="M36" s="172">
        <v>40000</v>
      </c>
      <c r="N36" s="172"/>
      <c r="O36" s="101">
        <v>50000</v>
      </c>
      <c r="P36" s="101"/>
      <c r="Q36" s="101">
        <v>50000</v>
      </c>
      <c r="R36" s="101"/>
      <c r="S36" s="205">
        <f t="shared" si="0"/>
        <v>300000</v>
      </c>
    </row>
    <row r="37" spans="1:19" ht="12.75">
      <c r="A37" s="53">
        <v>16</v>
      </c>
      <c r="B37" s="61" t="s">
        <v>126</v>
      </c>
      <c r="C37" s="167"/>
      <c r="D37" s="167">
        <v>10000</v>
      </c>
      <c r="E37" s="167"/>
      <c r="F37" s="167"/>
      <c r="G37" s="101"/>
      <c r="H37" s="101">
        <v>20000</v>
      </c>
      <c r="I37" s="101"/>
      <c r="J37" s="101"/>
      <c r="K37" s="172"/>
      <c r="L37" s="172">
        <v>20000</v>
      </c>
      <c r="M37" s="172"/>
      <c r="N37" s="172"/>
      <c r="O37" s="101"/>
      <c r="P37" s="101">
        <v>20000</v>
      </c>
      <c r="Q37" s="101"/>
      <c r="R37" s="101"/>
      <c r="S37" s="205">
        <f t="shared" si="0"/>
        <v>70000</v>
      </c>
    </row>
    <row r="38" spans="1:19" ht="12.75">
      <c r="A38" s="53">
        <v>17</v>
      </c>
      <c r="B38" s="61" t="s">
        <v>125</v>
      </c>
      <c r="C38" s="167">
        <v>2000</v>
      </c>
      <c r="D38" s="167"/>
      <c r="E38" s="167"/>
      <c r="F38" s="167"/>
      <c r="G38" s="101">
        <v>2000</v>
      </c>
      <c r="H38" s="101">
        <f t="shared" si="1"/>
        <v>0</v>
      </c>
      <c r="I38" s="101"/>
      <c r="J38" s="101"/>
      <c r="K38" s="172">
        <v>2000</v>
      </c>
      <c r="L38" s="172"/>
      <c r="M38" s="172"/>
      <c r="N38" s="172"/>
      <c r="O38" s="101">
        <v>2000</v>
      </c>
      <c r="P38" s="101"/>
      <c r="Q38" s="101"/>
      <c r="R38" s="101"/>
      <c r="S38" s="205">
        <f t="shared" si="0"/>
        <v>8000</v>
      </c>
    </row>
    <row r="39" spans="1:19" ht="12.75">
      <c r="A39" s="53">
        <v>18</v>
      </c>
      <c r="B39" s="61" t="s">
        <v>127</v>
      </c>
      <c r="C39" s="167">
        <v>2000</v>
      </c>
      <c r="D39" s="167"/>
      <c r="E39" s="167"/>
      <c r="F39" s="167"/>
      <c r="G39" s="101">
        <v>2000</v>
      </c>
      <c r="H39" s="101">
        <f t="shared" si="1"/>
        <v>0</v>
      </c>
      <c r="I39" s="101"/>
      <c r="J39" s="101"/>
      <c r="K39" s="172">
        <v>2000</v>
      </c>
      <c r="L39" s="172"/>
      <c r="M39" s="172"/>
      <c r="N39" s="172"/>
      <c r="O39" s="101">
        <v>2000</v>
      </c>
      <c r="P39" s="101"/>
      <c r="Q39" s="101"/>
      <c r="R39" s="101"/>
      <c r="S39" s="205">
        <f t="shared" si="0"/>
        <v>8000</v>
      </c>
    </row>
    <row r="40" spans="1:19" ht="13.5" thickBot="1">
      <c r="A40" s="118"/>
      <c r="C40" s="167"/>
      <c r="D40" s="167"/>
      <c r="E40" s="167"/>
      <c r="F40" s="167"/>
      <c r="G40" s="101"/>
      <c r="H40" s="101">
        <f t="shared" si="1"/>
        <v>0</v>
      </c>
      <c r="I40" s="101"/>
      <c r="J40" s="101"/>
      <c r="K40" s="172"/>
      <c r="L40" s="172"/>
      <c r="M40" s="172"/>
      <c r="N40" s="172"/>
      <c r="O40" s="101"/>
      <c r="P40" s="101"/>
      <c r="Q40" s="101"/>
      <c r="R40" s="101"/>
      <c r="S40" s="205">
        <f t="shared" si="0"/>
        <v>0</v>
      </c>
    </row>
    <row r="41" spans="1:19" ht="13.5" thickBot="1">
      <c r="A41" s="55"/>
      <c r="B41" s="110" t="s">
        <v>124</v>
      </c>
      <c r="C41" s="169">
        <f>SUM(C25:C39)</f>
        <v>140750</v>
      </c>
      <c r="D41" s="169">
        <f aca="true" t="shared" si="2" ref="D41:R41">SUM(D25:D39)</f>
        <v>721500</v>
      </c>
      <c r="E41" s="169">
        <f t="shared" si="2"/>
        <v>943000</v>
      </c>
      <c r="F41" s="169">
        <f t="shared" si="2"/>
        <v>80000</v>
      </c>
      <c r="G41" s="102">
        <f t="shared" si="2"/>
        <v>418250</v>
      </c>
      <c r="H41" s="102">
        <f t="shared" si="2"/>
        <v>796000</v>
      </c>
      <c r="I41" s="102">
        <f t="shared" si="2"/>
        <v>670000</v>
      </c>
      <c r="J41" s="102">
        <f t="shared" si="2"/>
        <v>280000</v>
      </c>
      <c r="K41" s="174">
        <f t="shared" si="2"/>
        <v>390750</v>
      </c>
      <c r="L41" s="174">
        <f t="shared" si="2"/>
        <v>812000</v>
      </c>
      <c r="M41" s="174">
        <f t="shared" si="2"/>
        <v>675000</v>
      </c>
      <c r="N41" s="174">
        <f t="shared" si="2"/>
        <v>320000</v>
      </c>
      <c r="O41" s="102">
        <f t="shared" si="2"/>
        <v>465750</v>
      </c>
      <c r="P41" s="102">
        <f t="shared" si="2"/>
        <v>828193</v>
      </c>
      <c r="Q41" s="102">
        <f t="shared" si="2"/>
        <v>675000</v>
      </c>
      <c r="R41" s="102">
        <f t="shared" si="2"/>
        <v>250000</v>
      </c>
      <c r="S41" s="206">
        <f>SUM(C41:R41)</f>
        <v>8466193</v>
      </c>
    </row>
    <row r="42" spans="1:19" ht="12.75">
      <c r="A42" s="119"/>
      <c r="B42" s="122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211"/>
    </row>
    <row r="43" spans="1:19" ht="12.75">
      <c r="A43" s="119"/>
      <c r="B43" s="122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211"/>
    </row>
    <row r="44" spans="1:19" ht="12.75">
      <c r="A44" s="119"/>
      <c r="B44" s="122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211"/>
    </row>
    <row r="45" spans="1:19" ht="12.75">
      <c r="A45" s="119"/>
      <c r="B45" s="122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211"/>
    </row>
    <row r="46" spans="1:19" ht="12.75">
      <c r="A46" s="119"/>
      <c r="B46" s="122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211"/>
    </row>
    <row r="47" spans="1:19" ht="12.75">
      <c r="A47" s="119"/>
      <c r="B47" s="122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211"/>
    </row>
    <row r="48" spans="1:19" ht="12.75">
      <c r="A48" s="119"/>
      <c r="B48" s="122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211"/>
    </row>
    <row r="49" spans="1:19" ht="12.75">
      <c r="A49" s="119"/>
      <c r="B49" s="122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211"/>
    </row>
    <row r="50" spans="1:19" ht="13.5" thickBot="1">
      <c r="A50" s="119"/>
      <c r="B50" s="122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211"/>
    </row>
    <row r="51" spans="1:19" ht="12.75">
      <c r="A51" s="52"/>
      <c r="B51" s="123" t="s">
        <v>0</v>
      </c>
      <c r="C51" s="166"/>
      <c r="D51" s="166"/>
      <c r="E51" s="166"/>
      <c r="F51" s="166"/>
      <c r="G51" s="120"/>
      <c r="H51" s="120"/>
      <c r="I51" s="120"/>
      <c r="J51" s="120"/>
      <c r="K51" s="175"/>
      <c r="L51" s="175"/>
      <c r="M51" s="175"/>
      <c r="N51" s="175"/>
      <c r="O51" s="120"/>
      <c r="P51" s="120"/>
      <c r="Q51" s="120"/>
      <c r="R51" s="120"/>
      <c r="S51" s="207">
        <f>SUM(C51:R51)</f>
        <v>0</v>
      </c>
    </row>
    <row r="52" spans="1:19" ht="12.75">
      <c r="A52" s="53"/>
      <c r="B52" s="50"/>
      <c r="C52" s="167"/>
      <c r="D52" s="167"/>
      <c r="E52" s="167"/>
      <c r="F52" s="167"/>
      <c r="G52" s="101"/>
      <c r="H52" s="101"/>
      <c r="I52" s="101"/>
      <c r="J52" s="101"/>
      <c r="K52" s="172"/>
      <c r="L52" s="172"/>
      <c r="M52" s="172"/>
      <c r="N52" s="172"/>
      <c r="O52" s="101"/>
      <c r="P52" s="101"/>
      <c r="Q52" s="101"/>
      <c r="R52" s="101"/>
      <c r="S52" s="205">
        <f aca="true" t="shared" si="3" ref="S52:S64">SUM(C52:R52)</f>
        <v>0</v>
      </c>
    </row>
    <row r="53" spans="1:19" ht="12.75">
      <c r="A53" s="53">
        <v>1</v>
      </c>
      <c r="B53" s="56" t="s">
        <v>71</v>
      </c>
      <c r="C53" s="167"/>
      <c r="D53" s="167">
        <v>50000</v>
      </c>
      <c r="E53" s="167"/>
      <c r="F53" s="167">
        <v>25000</v>
      </c>
      <c r="G53" s="101"/>
      <c r="H53" s="171">
        <v>14000</v>
      </c>
      <c r="I53" s="101"/>
      <c r="J53" s="101"/>
      <c r="K53" s="172"/>
      <c r="L53" s="172">
        <v>20000</v>
      </c>
      <c r="M53" s="172"/>
      <c r="N53" s="172"/>
      <c r="O53" s="101"/>
      <c r="P53" s="101">
        <f>L53*1.02</f>
        <v>20400</v>
      </c>
      <c r="Q53" s="101"/>
      <c r="R53" s="101"/>
      <c r="S53" s="205">
        <f t="shared" si="3"/>
        <v>129400</v>
      </c>
    </row>
    <row r="54" spans="1:19" ht="12.75">
      <c r="A54" s="53">
        <v>2</v>
      </c>
      <c r="B54" s="57" t="s">
        <v>72</v>
      </c>
      <c r="C54" s="167"/>
      <c r="D54" s="167"/>
      <c r="E54" s="167"/>
      <c r="F54" s="167">
        <v>201000</v>
      </c>
      <c r="G54" s="101"/>
      <c r="H54" s="101">
        <f>+D54*1.2</f>
        <v>0</v>
      </c>
      <c r="I54" s="101"/>
      <c r="J54" s="101">
        <v>200000</v>
      </c>
      <c r="K54" s="172"/>
      <c r="L54" s="172">
        <f>+H54*1.2</f>
        <v>0</v>
      </c>
      <c r="M54" s="172"/>
      <c r="N54" s="172">
        <v>200000</v>
      </c>
      <c r="O54" s="101"/>
      <c r="P54" s="101">
        <f>+L54*1.2</f>
        <v>0</v>
      </c>
      <c r="Q54" s="101"/>
      <c r="R54" s="101">
        <v>200000</v>
      </c>
      <c r="S54" s="205">
        <f t="shared" si="3"/>
        <v>801000</v>
      </c>
    </row>
    <row r="55" spans="1:19" ht="12.75">
      <c r="A55" s="53">
        <v>3</v>
      </c>
      <c r="B55" s="57" t="s">
        <v>146</v>
      </c>
      <c r="C55" s="167"/>
      <c r="D55" s="167"/>
      <c r="E55" s="167"/>
      <c r="F55" s="167">
        <v>49000</v>
      </c>
      <c r="G55" s="101">
        <v>20000</v>
      </c>
      <c r="H55" s="101"/>
      <c r="I55" s="101"/>
      <c r="J55" s="101">
        <v>10000</v>
      </c>
      <c r="K55" s="172">
        <v>10000</v>
      </c>
      <c r="L55" s="172"/>
      <c r="M55" s="172"/>
      <c r="N55" s="172">
        <v>10000</v>
      </c>
      <c r="O55" s="101">
        <v>10000</v>
      </c>
      <c r="P55" s="101"/>
      <c r="Q55" s="101"/>
      <c r="R55" s="101">
        <v>10000</v>
      </c>
      <c r="S55" s="205">
        <f t="shared" si="3"/>
        <v>119000</v>
      </c>
    </row>
    <row r="56" spans="1:19" ht="12.75">
      <c r="A56" s="53">
        <v>4</v>
      </c>
      <c r="B56" s="57" t="s">
        <v>148</v>
      </c>
      <c r="C56" s="167">
        <v>20000</v>
      </c>
      <c r="D56" s="167">
        <v>325000</v>
      </c>
      <c r="E56" s="167">
        <v>100000</v>
      </c>
      <c r="F56" s="167">
        <v>50000</v>
      </c>
      <c r="G56" s="101">
        <v>30000</v>
      </c>
      <c r="H56" s="101">
        <v>335000</v>
      </c>
      <c r="I56" s="101">
        <v>70000</v>
      </c>
      <c r="J56" s="101">
        <v>30000</v>
      </c>
      <c r="K56" s="172">
        <v>50000</v>
      </c>
      <c r="L56" s="172">
        <v>326000</v>
      </c>
      <c r="M56" s="172">
        <v>70000</v>
      </c>
      <c r="N56" s="172">
        <v>30000</v>
      </c>
      <c r="O56" s="101">
        <v>70000</v>
      </c>
      <c r="P56" s="101">
        <f>+L56*1.02</f>
        <v>332520</v>
      </c>
      <c r="Q56" s="101">
        <v>70000</v>
      </c>
      <c r="R56" s="101">
        <v>30000</v>
      </c>
      <c r="S56" s="205">
        <f t="shared" si="3"/>
        <v>1938520</v>
      </c>
    </row>
    <row r="57" spans="1:19" ht="14.25" customHeight="1">
      <c r="A57" s="53">
        <v>5</v>
      </c>
      <c r="B57" s="57" t="s">
        <v>147</v>
      </c>
      <c r="C57" s="167">
        <v>20000</v>
      </c>
      <c r="D57" s="167"/>
      <c r="E57" s="167">
        <v>30000</v>
      </c>
      <c r="F57" s="167">
        <v>63000</v>
      </c>
      <c r="G57" s="101">
        <v>40000</v>
      </c>
      <c r="H57" s="101"/>
      <c r="I57" s="101">
        <v>50000</v>
      </c>
      <c r="J57" s="101">
        <v>80000</v>
      </c>
      <c r="K57" s="172">
        <v>50000</v>
      </c>
      <c r="L57" s="172"/>
      <c r="M57" s="172">
        <v>50000</v>
      </c>
      <c r="N57" s="172">
        <v>110000</v>
      </c>
      <c r="O57" s="101">
        <v>50000</v>
      </c>
      <c r="P57" s="101"/>
      <c r="Q57" s="101">
        <v>50000</v>
      </c>
      <c r="R57" s="101">
        <v>50000</v>
      </c>
      <c r="S57" s="205">
        <f t="shared" si="3"/>
        <v>643000</v>
      </c>
    </row>
    <row r="58" spans="1:19" ht="12.75">
      <c r="A58" s="53">
        <v>6</v>
      </c>
      <c r="B58" s="57" t="s">
        <v>42</v>
      </c>
      <c r="C58" s="167">
        <v>20000</v>
      </c>
      <c r="D58" s="167"/>
      <c r="E58" s="167"/>
      <c r="F58" s="167"/>
      <c r="G58" s="101">
        <v>20000</v>
      </c>
      <c r="H58" s="101"/>
      <c r="I58" s="101"/>
      <c r="J58" s="101"/>
      <c r="K58" s="172">
        <v>20000</v>
      </c>
      <c r="L58" s="172"/>
      <c r="M58" s="172"/>
      <c r="N58" s="172"/>
      <c r="O58" s="101">
        <v>20000</v>
      </c>
      <c r="P58" s="101"/>
      <c r="Q58" s="101"/>
      <c r="R58" s="101"/>
      <c r="S58" s="205">
        <f t="shared" si="3"/>
        <v>80000</v>
      </c>
    </row>
    <row r="59" spans="1:19" ht="12.75">
      <c r="A59" s="53">
        <v>7</v>
      </c>
      <c r="B59" s="57" t="s">
        <v>43</v>
      </c>
      <c r="C59" s="167"/>
      <c r="D59" s="167"/>
      <c r="E59" s="167"/>
      <c r="F59" s="167"/>
      <c r="G59" s="101">
        <v>40000</v>
      </c>
      <c r="H59" s="101"/>
      <c r="I59" s="101"/>
      <c r="J59" s="101"/>
      <c r="K59" s="172">
        <v>50000</v>
      </c>
      <c r="L59" s="172"/>
      <c r="M59" s="172"/>
      <c r="N59" s="172"/>
      <c r="O59" s="101">
        <v>50000</v>
      </c>
      <c r="P59" s="101"/>
      <c r="Q59" s="101"/>
      <c r="R59" s="101"/>
      <c r="S59" s="205">
        <f t="shared" si="3"/>
        <v>140000</v>
      </c>
    </row>
    <row r="60" spans="1:19" ht="12.75">
      <c r="A60" s="53">
        <v>8</v>
      </c>
      <c r="B60" s="60" t="s">
        <v>149</v>
      </c>
      <c r="C60" s="167"/>
      <c r="D60" s="167">
        <v>2115000</v>
      </c>
      <c r="E60" s="167"/>
      <c r="F60" s="167">
        <v>1180000</v>
      </c>
      <c r="G60" s="101"/>
      <c r="H60" s="101">
        <v>2156000</v>
      </c>
      <c r="I60" s="101"/>
      <c r="J60" s="101">
        <f>+F60*1.02</f>
        <v>1203600</v>
      </c>
      <c r="K60" s="172"/>
      <c r="L60" s="172">
        <f>+H60*1.02</f>
        <v>2199120</v>
      </c>
      <c r="M60" s="172"/>
      <c r="N60" s="172">
        <f>+J60*1.02</f>
        <v>1227672</v>
      </c>
      <c r="O60" s="101"/>
      <c r="P60" s="101">
        <f>+L60*1.02</f>
        <v>2243102.4</v>
      </c>
      <c r="Q60" s="101"/>
      <c r="R60" s="101">
        <f>+N60*1.02</f>
        <v>1252225.44</v>
      </c>
      <c r="S60" s="205">
        <f t="shared" si="3"/>
        <v>13576719.84</v>
      </c>
    </row>
    <row r="61" spans="1:19" ht="12.75">
      <c r="A61" s="53">
        <v>9</v>
      </c>
      <c r="B61" s="60" t="s">
        <v>44</v>
      </c>
      <c r="C61" s="167"/>
      <c r="D61" s="167">
        <v>531389</v>
      </c>
      <c r="E61" s="167"/>
      <c r="F61" s="167"/>
      <c r="G61" s="101"/>
      <c r="H61" s="101">
        <f>+D61*1.02</f>
        <v>542016.78</v>
      </c>
      <c r="I61" s="101"/>
      <c r="J61" s="101"/>
      <c r="K61" s="172"/>
      <c r="L61" s="172">
        <f>+H61*1.02</f>
        <v>552857.1156</v>
      </c>
      <c r="M61" s="172"/>
      <c r="N61" s="172"/>
      <c r="O61" s="101"/>
      <c r="P61" s="101">
        <f>+L61*1.02</f>
        <v>563914.2579120001</v>
      </c>
      <c r="Q61" s="101"/>
      <c r="R61" s="101"/>
      <c r="S61" s="205">
        <f t="shared" si="3"/>
        <v>2190177.153512</v>
      </c>
    </row>
    <row r="62" spans="1:19" ht="12.75">
      <c r="A62" s="53">
        <v>10</v>
      </c>
      <c r="B62" s="165" t="s">
        <v>45</v>
      </c>
      <c r="C62" s="167">
        <v>30000</v>
      </c>
      <c r="D62" s="167"/>
      <c r="E62" s="167">
        <v>70000</v>
      </c>
      <c r="F62" s="167"/>
      <c r="G62" s="101">
        <v>30000</v>
      </c>
      <c r="H62" s="101"/>
      <c r="I62" s="101">
        <v>70000</v>
      </c>
      <c r="J62" s="101"/>
      <c r="K62" s="172">
        <v>30000</v>
      </c>
      <c r="L62" s="172"/>
      <c r="M62" s="172">
        <v>70000</v>
      </c>
      <c r="N62" s="172"/>
      <c r="O62" s="101">
        <v>30000</v>
      </c>
      <c r="P62" s="101"/>
      <c r="Q62" s="101">
        <v>70000</v>
      </c>
      <c r="R62" s="101"/>
      <c r="S62" s="205">
        <f t="shared" si="3"/>
        <v>400000</v>
      </c>
    </row>
    <row r="63" spans="1:19" ht="12.75">
      <c r="A63" s="53">
        <v>11</v>
      </c>
      <c r="B63" s="165" t="s">
        <v>152</v>
      </c>
      <c r="C63" s="167"/>
      <c r="D63" s="167"/>
      <c r="E63" s="167"/>
      <c r="F63" s="167">
        <v>40000</v>
      </c>
      <c r="G63" s="101">
        <v>10000</v>
      </c>
      <c r="H63" s="101"/>
      <c r="I63" s="101"/>
      <c r="J63" s="101">
        <v>20000</v>
      </c>
      <c r="K63" s="172">
        <v>10000</v>
      </c>
      <c r="L63" s="172"/>
      <c r="M63" s="172"/>
      <c r="N63" s="172">
        <v>20000</v>
      </c>
      <c r="O63" s="101">
        <v>10000</v>
      </c>
      <c r="P63" s="101"/>
      <c r="Q63" s="101"/>
      <c r="R63" s="101">
        <v>20000</v>
      </c>
      <c r="S63" s="205">
        <f t="shared" si="3"/>
        <v>130000</v>
      </c>
    </row>
    <row r="64" spans="1:19" ht="12.75">
      <c r="A64" s="53">
        <v>12</v>
      </c>
      <c r="B64" s="165" t="s">
        <v>150</v>
      </c>
      <c r="C64" s="167">
        <v>14000</v>
      </c>
      <c r="D64" s="167">
        <v>7000</v>
      </c>
      <c r="E64" s="167"/>
      <c r="F64" s="167"/>
      <c r="G64" s="101">
        <v>20000</v>
      </c>
      <c r="H64" s="101">
        <v>25000</v>
      </c>
      <c r="I64" s="101"/>
      <c r="J64" s="101"/>
      <c r="K64" s="172">
        <v>30000</v>
      </c>
      <c r="L64" s="172">
        <v>36000</v>
      </c>
      <c r="M64" s="172"/>
      <c r="N64" s="172"/>
      <c r="O64" s="101">
        <v>40000</v>
      </c>
      <c r="P64" s="101">
        <f>L64*1.02</f>
        <v>36720</v>
      </c>
      <c r="Q64" s="101"/>
      <c r="R64" s="101"/>
      <c r="S64" s="205">
        <f t="shared" si="3"/>
        <v>208720</v>
      </c>
    </row>
    <row r="65" spans="1:19" ht="13.5" thickBot="1">
      <c r="A65" s="54"/>
      <c r="B65" s="124"/>
      <c r="C65" s="168"/>
      <c r="D65" s="168"/>
      <c r="E65" s="168"/>
      <c r="F65" s="168"/>
      <c r="G65" s="121"/>
      <c r="H65" s="121"/>
      <c r="I65" s="121"/>
      <c r="J65" s="121"/>
      <c r="K65" s="173"/>
      <c r="L65" s="173"/>
      <c r="M65" s="173"/>
      <c r="N65" s="173"/>
      <c r="O65" s="121"/>
      <c r="P65" s="121"/>
      <c r="Q65" s="121"/>
      <c r="R65" s="121"/>
      <c r="S65" s="208"/>
    </row>
    <row r="66" spans="1:19" ht="13.5" thickBot="1">
      <c r="A66" s="55"/>
      <c r="B66" s="112" t="s">
        <v>94</v>
      </c>
      <c r="C66" s="169">
        <f aca="true" t="shared" si="4" ref="C66:S66">SUM(C53:C64)</f>
        <v>104000</v>
      </c>
      <c r="D66" s="169">
        <f t="shared" si="4"/>
        <v>3028389</v>
      </c>
      <c r="E66" s="169">
        <f t="shared" si="4"/>
        <v>200000</v>
      </c>
      <c r="F66" s="169">
        <f t="shared" si="4"/>
        <v>1608000</v>
      </c>
      <c r="G66" s="102">
        <f t="shared" si="4"/>
        <v>210000</v>
      </c>
      <c r="H66" s="102">
        <f t="shared" si="4"/>
        <v>3072016.7800000003</v>
      </c>
      <c r="I66" s="102">
        <f t="shared" si="4"/>
        <v>190000</v>
      </c>
      <c r="J66" s="102">
        <f t="shared" si="4"/>
        <v>1543600</v>
      </c>
      <c r="K66" s="174">
        <f t="shared" si="4"/>
        <v>250000</v>
      </c>
      <c r="L66" s="174">
        <f t="shared" si="4"/>
        <v>3133977.1156</v>
      </c>
      <c r="M66" s="174">
        <f t="shared" si="4"/>
        <v>190000</v>
      </c>
      <c r="N66" s="174">
        <f t="shared" si="4"/>
        <v>1597672</v>
      </c>
      <c r="O66" s="102">
        <f t="shared" si="4"/>
        <v>280000</v>
      </c>
      <c r="P66" s="102">
        <f t="shared" si="4"/>
        <v>3196656.657912</v>
      </c>
      <c r="Q66" s="102">
        <f t="shared" si="4"/>
        <v>190000</v>
      </c>
      <c r="R66" s="102">
        <f t="shared" si="4"/>
        <v>1562225.44</v>
      </c>
      <c r="S66" s="206">
        <f t="shared" si="4"/>
        <v>20356536.993512</v>
      </c>
    </row>
    <row r="67" spans="1:19" ht="12.75">
      <c r="A67" s="119"/>
      <c r="B67" s="122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</row>
    <row r="68" spans="1:19" ht="12.75">
      <c r="A68" s="119"/>
      <c r="B68" s="122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</row>
    <row r="69" spans="1:19" ht="12.75">
      <c r="A69" s="119"/>
      <c r="B69" s="12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</row>
    <row r="70" spans="1:19" ht="12.75">
      <c r="A70" s="119"/>
      <c r="B70" s="122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</row>
    <row r="71" spans="1:19" ht="12.75">
      <c r="A71" s="119"/>
      <c r="B71" s="122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</row>
    <row r="72" spans="1:19" ht="12.75">
      <c r="A72" s="119"/>
      <c r="B72" s="122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</row>
    <row r="73" spans="1:19" ht="12.75">
      <c r="A73" s="119"/>
      <c r="B73" s="12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</row>
    <row r="74" spans="1:19" ht="12.75">
      <c r="A74" s="119"/>
      <c r="B74" s="122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</row>
    <row r="75" spans="1:19" ht="12.75">
      <c r="A75" s="119"/>
      <c r="B75" s="12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</row>
    <row r="76" spans="1:19" ht="12.75">
      <c r="A76" s="119"/>
      <c r="B76" s="50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</row>
    <row r="77" spans="1:19" ht="12.75">
      <c r="A77" s="119"/>
      <c r="B77" s="50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</row>
    <row r="78" spans="1:19" ht="12.75">
      <c r="A78" s="119"/>
      <c r="B78" s="50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</row>
    <row r="79" spans="1:19" ht="12.75">
      <c r="A79" s="119"/>
      <c r="B79" s="50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</row>
    <row r="80" spans="1:19" ht="13.5" thickBot="1">
      <c r="A80" s="119"/>
      <c r="B80" s="50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</row>
    <row r="81" spans="1:19" ht="12.75">
      <c r="A81" s="52"/>
      <c r="B81" s="143" t="s">
        <v>31</v>
      </c>
      <c r="C81" s="166"/>
      <c r="D81" s="166"/>
      <c r="E81" s="166"/>
      <c r="F81" s="166"/>
      <c r="G81" s="120"/>
      <c r="H81" s="120"/>
      <c r="I81" s="120"/>
      <c r="J81" s="120"/>
      <c r="K81" s="175"/>
      <c r="L81" s="175"/>
      <c r="M81" s="175"/>
      <c r="N81" s="175"/>
      <c r="O81" s="120"/>
      <c r="P81" s="120"/>
      <c r="Q81" s="120"/>
      <c r="R81" s="120"/>
      <c r="S81" s="207"/>
    </row>
    <row r="82" spans="1:19" ht="12.75">
      <c r="A82" s="53">
        <v>1</v>
      </c>
      <c r="B82" s="230" t="s">
        <v>73</v>
      </c>
      <c r="C82" s="167"/>
      <c r="D82" s="167"/>
      <c r="E82" s="167">
        <v>100000</v>
      </c>
      <c r="F82" s="167"/>
      <c r="G82" s="101">
        <v>100000</v>
      </c>
      <c r="H82" s="101"/>
      <c r="I82" s="101">
        <v>100000</v>
      </c>
      <c r="J82" s="101">
        <v>100000</v>
      </c>
      <c r="K82" s="172">
        <v>100000</v>
      </c>
      <c r="L82" s="172"/>
      <c r="M82" s="172">
        <v>100000</v>
      </c>
      <c r="N82" s="172">
        <v>100000</v>
      </c>
      <c r="O82" s="101">
        <v>150000</v>
      </c>
      <c r="P82" s="101"/>
      <c r="Q82" s="101">
        <v>50000</v>
      </c>
      <c r="R82" s="101">
        <v>50000</v>
      </c>
      <c r="S82" s="205">
        <f aca="true" t="shared" si="5" ref="S82:S91">SUM(C82:R82)</f>
        <v>950000</v>
      </c>
    </row>
    <row r="83" spans="1:19" ht="12.75" customHeight="1">
      <c r="A83" s="53">
        <v>2</v>
      </c>
      <c r="B83" s="230" t="s">
        <v>156</v>
      </c>
      <c r="C83" s="167"/>
      <c r="D83" s="167"/>
      <c r="E83" s="167"/>
      <c r="F83" s="167"/>
      <c r="G83" s="101">
        <v>100000</v>
      </c>
      <c r="H83" s="101"/>
      <c r="I83" s="101">
        <v>100000</v>
      </c>
      <c r="J83" s="101">
        <v>100000</v>
      </c>
      <c r="K83" s="172">
        <v>150000</v>
      </c>
      <c r="L83" s="172"/>
      <c r="M83" s="172">
        <v>100000</v>
      </c>
      <c r="N83" s="172">
        <v>100000</v>
      </c>
      <c r="O83" s="101">
        <v>150000</v>
      </c>
      <c r="P83" s="101"/>
      <c r="Q83" s="101">
        <v>50000</v>
      </c>
      <c r="R83" s="101">
        <v>50000</v>
      </c>
      <c r="S83" s="205">
        <f t="shared" si="5"/>
        <v>900000</v>
      </c>
    </row>
    <row r="84" spans="1:19" ht="12.75">
      <c r="A84" s="53">
        <v>3</v>
      </c>
      <c r="B84" s="212" t="s">
        <v>90</v>
      </c>
      <c r="C84" s="167">
        <v>30000</v>
      </c>
      <c r="D84" s="167"/>
      <c r="E84" s="167"/>
      <c r="F84" s="167"/>
      <c r="G84" s="101">
        <v>100000</v>
      </c>
      <c r="H84" s="101"/>
      <c r="I84" s="101">
        <v>100000</v>
      </c>
      <c r="J84" s="101">
        <v>50000</v>
      </c>
      <c r="K84" s="172">
        <v>100000</v>
      </c>
      <c r="L84" s="172"/>
      <c r="M84" s="172">
        <v>60000</v>
      </c>
      <c r="N84" s="172">
        <v>50000</v>
      </c>
      <c r="O84" s="101">
        <v>100000</v>
      </c>
      <c r="P84" s="101"/>
      <c r="Q84" s="101">
        <v>70000</v>
      </c>
      <c r="R84" s="101">
        <v>50000</v>
      </c>
      <c r="S84" s="205">
        <f t="shared" si="5"/>
        <v>710000</v>
      </c>
    </row>
    <row r="85" spans="1:19" ht="12.75">
      <c r="A85" s="53">
        <v>4</v>
      </c>
      <c r="B85" s="212" t="s">
        <v>46</v>
      </c>
      <c r="C85" s="167">
        <v>10000</v>
      </c>
      <c r="D85" s="167"/>
      <c r="E85" s="167"/>
      <c r="F85" s="167">
        <v>200000</v>
      </c>
      <c r="G85" s="101">
        <v>200000</v>
      </c>
      <c r="H85" s="101"/>
      <c r="I85" s="101"/>
      <c r="J85" s="101">
        <v>1500000</v>
      </c>
      <c r="K85" s="172">
        <v>150000</v>
      </c>
      <c r="L85" s="172"/>
      <c r="M85" s="172">
        <v>100000</v>
      </c>
      <c r="N85" s="172">
        <v>500000</v>
      </c>
      <c r="O85" s="101">
        <v>200000</v>
      </c>
      <c r="P85" s="101"/>
      <c r="Q85" s="101">
        <v>100000</v>
      </c>
      <c r="R85" s="101">
        <v>300000</v>
      </c>
      <c r="S85" s="205">
        <f t="shared" si="5"/>
        <v>3260000</v>
      </c>
    </row>
    <row r="86" spans="1:19" ht="12.75">
      <c r="A86" s="53">
        <v>5</v>
      </c>
      <c r="B86" s="61" t="s">
        <v>138</v>
      </c>
      <c r="C86" s="167">
        <v>30000</v>
      </c>
      <c r="D86" s="167"/>
      <c r="E86" s="167">
        <v>30000</v>
      </c>
      <c r="F86" s="167"/>
      <c r="G86" s="101">
        <v>75000</v>
      </c>
      <c r="H86" s="101"/>
      <c r="I86" s="101">
        <v>150000</v>
      </c>
      <c r="J86" s="101">
        <v>50000</v>
      </c>
      <c r="K86" s="172">
        <v>50000</v>
      </c>
      <c r="L86" s="172"/>
      <c r="M86" s="172">
        <v>50000</v>
      </c>
      <c r="N86" s="172">
        <v>50000</v>
      </c>
      <c r="O86" s="101">
        <v>80000</v>
      </c>
      <c r="P86" s="101"/>
      <c r="Q86" s="101">
        <v>50000</v>
      </c>
      <c r="R86" s="101">
        <v>50000</v>
      </c>
      <c r="S86" s="205">
        <f>SUM(C86:R86)</f>
        <v>665000</v>
      </c>
    </row>
    <row r="87" spans="1:19" ht="12.75">
      <c r="A87" s="53">
        <v>6</v>
      </c>
      <c r="B87" s="61" t="s">
        <v>128</v>
      </c>
      <c r="C87" s="167">
        <v>10000</v>
      </c>
      <c r="D87" s="167"/>
      <c r="E87" s="167"/>
      <c r="F87" s="167">
        <v>20000</v>
      </c>
      <c r="G87" s="101">
        <v>15000</v>
      </c>
      <c r="H87" s="101"/>
      <c r="I87" s="101">
        <v>20000</v>
      </c>
      <c r="J87" s="101">
        <v>15000</v>
      </c>
      <c r="K87" s="172">
        <v>15000</v>
      </c>
      <c r="L87" s="172"/>
      <c r="M87" s="172">
        <v>15000</v>
      </c>
      <c r="N87" s="172">
        <v>15000</v>
      </c>
      <c r="O87" s="101">
        <v>20000</v>
      </c>
      <c r="P87" s="101"/>
      <c r="Q87" s="101">
        <v>20000</v>
      </c>
      <c r="R87" s="101">
        <v>20000</v>
      </c>
      <c r="S87" s="205">
        <f>SUM(C87:R87)</f>
        <v>185000</v>
      </c>
    </row>
    <row r="88" spans="1:19" ht="12.75">
      <c r="A88" s="53">
        <v>7</v>
      </c>
      <c r="B88" s="212" t="s">
        <v>155</v>
      </c>
      <c r="C88" s="167">
        <v>50000</v>
      </c>
      <c r="D88" s="167">
        <v>64856</v>
      </c>
      <c r="E88" s="167">
        <v>20000</v>
      </c>
      <c r="F88" s="167">
        <v>120000</v>
      </c>
      <c r="G88" s="101">
        <v>70000</v>
      </c>
      <c r="H88" s="101">
        <v>56000</v>
      </c>
      <c r="I88" s="101">
        <v>30000</v>
      </c>
      <c r="J88" s="101">
        <v>80000</v>
      </c>
      <c r="K88" s="172">
        <v>80000</v>
      </c>
      <c r="L88" s="172">
        <f>H88*1.02</f>
        <v>57120</v>
      </c>
      <c r="M88" s="172">
        <v>40000</v>
      </c>
      <c r="N88" s="172">
        <v>90000</v>
      </c>
      <c r="O88" s="101">
        <v>90000</v>
      </c>
      <c r="P88" s="101">
        <f>L88*1.02</f>
        <v>58262.4</v>
      </c>
      <c r="Q88" s="101">
        <v>50000</v>
      </c>
      <c r="R88" s="101">
        <v>90000</v>
      </c>
      <c r="S88" s="205">
        <f t="shared" si="5"/>
        <v>1046238.4</v>
      </c>
    </row>
    <row r="89" spans="1:19" ht="12.75">
      <c r="A89" s="53">
        <v>8</v>
      </c>
      <c r="B89" s="212" t="s">
        <v>137</v>
      </c>
      <c r="C89" s="167">
        <v>40000</v>
      </c>
      <c r="D89" s="167"/>
      <c r="E89" s="167">
        <v>20000</v>
      </c>
      <c r="F89" s="167">
        <v>30000</v>
      </c>
      <c r="G89" s="101">
        <v>60000</v>
      </c>
      <c r="H89" s="101"/>
      <c r="I89" s="101">
        <v>40000</v>
      </c>
      <c r="J89" s="101">
        <v>50000</v>
      </c>
      <c r="K89" s="172">
        <v>60000</v>
      </c>
      <c r="L89" s="172"/>
      <c r="M89" s="172">
        <v>40000</v>
      </c>
      <c r="N89" s="172">
        <v>50000</v>
      </c>
      <c r="O89" s="101">
        <v>100000</v>
      </c>
      <c r="P89" s="101"/>
      <c r="Q89" s="101">
        <v>50000</v>
      </c>
      <c r="R89" s="101">
        <v>80000</v>
      </c>
      <c r="S89" s="205">
        <f t="shared" si="5"/>
        <v>620000</v>
      </c>
    </row>
    <row r="90" spans="1:19" ht="12.75">
      <c r="A90" s="53">
        <v>9</v>
      </c>
      <c r="B90" s="212" t="s">
        <v>47</v>
      </c>
      <c r="C90" s="167">
        <v>15000</v>
      </c>
      <c r="D90" s="167"/>
      <c r="E90" s="167"/>
      <c r="F90" s="167">
        <v>10000</v>
      </c>
      <c r="G90" s="101">
        <v>15000</v>
      </c>
      <c r="H90" s="101"/>
      <c r="I90" s="101">
        <v>15000</v>
      </c>
      <c r="J90" s="101">
        <v>10000</v>
      </c>
      <c r="K90" s="172">
        <v>20000</v>
      </c>
      <c r="L90" s="172"/>
      <c r="M90" s="172">
        <v>20000</v>
      </c>
      <c r="N90" s="172">
        <v>10000</v>
      </c>
      <c r="O90" s="101">
        <v>30000</v>
      </c>
      <c r="P90" s="101"/>
      <c r="Q90" s="101">
        <v>10000</v>
      </c>
      <c r="R90" s="101">
        <v>10000</v>
      </c>
      <c r="S90" s="205">
        <f t="shared" si="5"/>
        <v>165000</v>
      </c>
    </row>
    <row r="91" spans="1:19" ht="12.75">
      <c r="A91" s="53">
        <v>10</v>
      </c>
      <c r="B91" s="61" t="s">
        <v>99</v>
      </c>
      <c r="C91" s="167">
        <v>20000</v>
      </c>
      <c r="D91" s="167">
        <v>43943</v>
      </c>
      <c r="E91" s="167"/>
      <c r="F91" s="167">
        <v>20000</v>
      </c>
      <c r="G91" s="101">
        <v>30000</v>
      </c>
      <c r="H91" s="101">
        <v>42000</v>
      </c>
      <c r="I91" s="101">
        <v>20000</v>
      </c>
      <c r="J91" s="101">
        <v>40000</v>
      </c>
      <c r="K91" s="172">
        <v>35000</v>
      </c>
      <c r="L91" s="172">
        <f>H91*1.02</f>
        <v>42840</v>
      </c>
      <c r="M91" s="172">
        <v>20000</v>
      </c>
      <c r="N91" s="172">
        <v>40000</v>
      </c>
      <c r="O91" s="101">
        <v>40000</v>
      </c>
      <c r="P91" s="101">
        <f>L91*1.02</f>
        <v>43696.8</v>
      </c>
      <c r="Q91" s="101">
        <v>20000</v>
      </c>
      <c r="R91" s="101">
        <v>30000</v>
      </c>
      <c r="S91" s="205">
        <f t="shared" si="5"/>
        <v>487479.8</v>
      </c>
    </row>
    <row r="92" spans="1:19" ht="13.5" thickBot="1">
      <c r="A92" s="54"/>
      <c r="B92" s="231"/>
      <c r="C92" s="168"/>
      <c r="D92" s="168"/>
      <c r="E92" s="168"/>
      <c r="F92" s="168"/>
      <c r="G92" s="121"/>
      <c r="H92" s="121"/>
      <c r="I92" s="121"/>
      <c r="J92" s="121"/>
      <c r="K92" s="173"/>
      <c r="L92" s="173"/>
      <c r="M92" s="173"/>
      <c r="N92" s="173"/>
      <c r="O92" s="121"/>
      <c r="P92" s="121"/>
      <c r="Q92" s="121"/>
      <c r="R92" s="121"/>
      <c r="S92" s="208"/>
    </row>
    <row r="93" spans="1:19" ht="13.5" thickBot="1">
      <c r="A93" s="55"/>
      <c r="B93" s="110" t="s">
        <v>95</v>
      </c>
      <c r="C93" s="169">
        <f>SUM(C82:C91)</f>
        <v>205000</v>
      </c>
      <c r="D93" s="169">
        <f aca="true" t="shared" si="6" ref="D93:S93">SUM(D82:D91)</f>
        <v>108799</v>
      </c>
      <c r="E93" s="169">
        <f t="shared" si="6"/>
        <v>170000</v>
      </c>
      <c r="F93" s="169">
        <f t="shared" si="6"/>
        <v>400000</v>
      </c>
      <c r="G93" s="102">
        <f t="shared" si="6"/>
        <v>765000</v>
      </c>
      <c r="H93" s="102">
        <f t="shared" si="6"/>
        <v>98000</v>
      </c>
      <c r="I93" s="102">
        <f t="shared" si="6"/>
        <v>575000</v>
      </c>
      <c r="J93" s="102">
        <f t="shared" si="6"/>
        <v>1995000</v>
      </c>
      <c r="K93" s="174">
        <f t="shared" si="6"/>
        <v>760000</v>
      </c>
      <c r="L93" s="174">
        <f t="shared" si="6"/>
        <v>99960</v>
      </c>
      <c r="M93" s="174">
        <f t="shared" si="6"/>
        <v>545000</v>
      </c>
      <c r="N93" s="174">
        <f t="shared" si="6"/>
        <v>1005000</v>
      </c>
      <c r="O93" s="102">
        <f t="shared" si="6"/>
        <v>960000</v>
      </c>
      <c r="P93" s="102">
        <f t="shared" si="6"/>
        <v>101959.20000000001</v>
      </c>
      <c r="Q93" s="102">
        <f t="shared" si="6"/>
        <v>470000</v>
      </c>
      <c r="R93" s="102">
        <f t="shared" si="6"/>
        <v>730000</v>
      </c>
      <c r="S93" s="206">
        <f t="shared" si="6"/>
        <v>8988718.200000001</v>
      </c>
    </row>
    <row r="94" spans="1:19" ht="12.75">
      <c r="A94" s="119"/>
      <c r="B94" s="12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</row>
    <row r="95" spans="1:19" ht="12.75">
      <c r="A95" s="119"/>
      <c r="B95" s="122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</row>
    <row r="96" spans="1:19" ht="12.75">
      <c r="A96" s="119"/>
      <c r="B96" s="122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</row>
    <row r="97" spans="1:19" ht="12.75">
      <c r="A97" s="119"/>
      <c r="B97" s="122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</row>
    <row r="98" spans="1:19" ht="12.75">
      <c r="A98" s="119"/>
      <c r="B98" s="122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</row>
    <row r="99" spans="1:19" ht="12.75">
      <c r="A99" s="119"/>
      <c r="B99" s="122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</row>
    <row r="100" spans="1:19" ht="12.75">
      <c r="A100" s="119"/>
      <c r="B100" s="122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</row>
    <row r="101" spans="1:19" ht="12.75">
      <c r="A101" s="119"/>
      <c r="B101" s="122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</row>
    <row r="102" spans="1:19" ht="12.75">
      <c r="A102" s="119"/>
      <c r="B102" s="122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</row>
    <row r="103" spans="1:19" ht="12.75">
      <c r="A103" s="119"/>
      <c r="B103" s="122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</row>
    <row r="104" spans="1:19" ht="12.75">
      <c r="A104" s="119"/>
      <c r="B104" s="122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</row>
    <row r="105" spans="1:19" ht="12.75">
      <c r="A105" s="119"/>
      <c r="B105" s="122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</row>
    <row r="106" spans="1:19" ht="12.75">
      <c r="A106" s="119"/>
      <c r="B106" s="122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</row>
    <row r="107" spans="1:19" ht="12.75">
      <c r="A107" s="119"/>
      <c r="B107" s="122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</row>
    <row r="108" spans="1:19" ht="12.75">
      <c r="A108" s="119"/>
      <c r="B108" s="122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</row>
    <row r="109" spans="1:19" ht="12.75">
      <c r="A109" s="119"/>
      <c r="B109" s="122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</row>
    <row r="110" spans="1:19" ht="13.5" thickBot="1">
      <c r="A110" s="119"/>
      <c r="B110" s="122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</row>
    <row r="111" spans="1:19" ht="12.75">
      <c r="A111" s="52"/>
      <c r="B111" s="143" t="s">
        <v>75</v>
      </c>
      <c r="C111" s="166"/>
      <c r="D111" s="166"/>
      <c r="E111" s="166"/>
      <c r="F111" s="166"/>
      <c r="G111" s="120"/>
      <c r="H111" s="120"/>
      <c r="I111" s="120"/>
      <c r="J111" s="120"/>
      <c r="K111" s="175"/>
      <c r="L111" s="175"/>
      <c r="M111" s="175"/>
      <c r="N111" s="175"/>
      <c r="O111" s="120"/>
      <c r="P111" s="120"/>
      <c r="Q111" s="120"/>
      <c r="R111" s="120"/>
      <c r="S111" s="207"/>
    </row>
    <row r="112" spans="1:19" ht="12.75">
      <c r="A112" s="53"/>
      <c r="B112" s="144"/>
      <c r="C112" s="167"/>
      <c r="D112" s="167"/>
      <c r="E112" s="167"/>
      <c r="F112" s="167"/>
      <c r="G112" s="101"/>
      <c r="H112" s="101"/>
      <c r="I112" s="101"/>
      <c r="J112" s="101"/>
      <c r="K112" s="172"/>
      <c r="L112" s="172"/>
      <c r="M112" s="172"/>
      <c r="N112" s="172"/>
      <c r="O112" s="101"/>
      <c r="P112" s="101"/>
      <c r="Q112" s="101"/>
      <c r="R112" s="101"/>
      <c r="S112" s="205"/>
    </row>
    <row r="113" spans="1:19" ht="12.75">
      <c r="A113" s="53">
        <v>1</v>
      </c>
      <c r="B113" s="145" t="s">
        <v>69</v>
      </c>
      <c r="C113" s="167"/>
      <c r="D113" s="167"/>
      <c r="E113" s="167"/>
      <c r="F113" s="167"/>
      <c r="G113" s="101">
        <v>50000</v>
      </c>
      <c r="H113" s="101"/>
      <c r="I113" s="101"/>
      <c r="J113" s="101"/>
      <c r="K113" s="172"/>
      <c r="L113" s="172"/>
      <c r="M113" s="172"/>
      <c r="N113" s="172"/>
      <c r="O113" s="101"/>
      <c r="P113" s="101"/>
      <c r="Q113" s="101"/>
      <c r="R113" s="101"/>
      <c r="S113" s="205">
        <f>SUM(C113:R113)</f>
        <v>50000</v>
      </c>
    </row>
    <row r="114" spans="1:19" ht="12.75">
      <c r="A114" s="53">
        <v>2</v>
      </c>
      <c r="B114" s="146" t="s">
        <v>70</v>
      </c>
      <c r="C114" s="167">
        <v>50000</v>
      </c>
      <c r="D114" s="167"/>
      <c r="E114" s="167"/>
      <c r="F114" s="167"/>
      <c r="G114" s="101">
        <v>50000</v>
      </c>
      <c r="H114" s="101"/>
      <c r="I114" s="101"/>
      <c r="J114" s="101"/>
      <c r="K114" s="172"/>
      <c r="L114" s="172"/>
      <c r="M114" s="172"/>
      <c r="N114" s="172"/>
      <c r="O114" s="101"/>
      <c r="P114" s="101"/>
      <c r="Q114" s="101"/>
      <c r="R114" s="101"/>
      <c r="S114" s="205">
        <f aca="true" t="shared" si="7" ref="S114:S126">SUM(C114:R114)</f>
        <v>100000</v>
      </c>
    </row>
    <row r="115" spans="1:19" ht="12.75">
      <c r="A115" s="53">
        <v>3</v>
      </c>
      <c r="B115" s="146" t="s">
        <v>158</v>
      </c>
      <c r="C115" s="167"/>
      <c r="D115" s="167">
        <v>601000</v>
      </c>
      <c r="E115" s="167">
        <v>1300000</v>
      </c>
      <c r="F115" s="167">
        <v>50000</v>
      </c>
      <c r="G115" s="101">
        <v>250000</v>
      </c>
      <c r="H115" s="101">
        <v>572000</v>
      </c>
      <c r="I115" s="101">
        <v>700000</v>
      </c>
      <c r="J115" s="101">
        <v>100000</v>
      </c>
      <c r="K115" s="172">
        <v>300000</v>
      </c>
      <c r="L115" s="172">
        <f>H115*1.02</f>
        <v>583440</v>
      </c>
      <c r="M115" s="172">
        <v>700000</v>
      </c>
      <c r="N115" s="172">
        <v>200000</v>
      </c>
      <c r="O115" s="101">
        <v>500000</v>
      </c>
      <c r="P115" s="101">
        <f>L115*1.02</f>
        <v>595108.8</v>
      </c>
      <c r="Q115" s="101">
        <v>500000</v>
      </c>
      <c r="R115" s="101">
        <v>200000</v>
      </c>
      <c r="S115" s="205">
        <f t="shared" si="7"/>
        <v>7151548.8</v>
      </c>
    </row>
    <row r="116" spans="1:19" ht="12.75">
      <c r="A116" s="53">
        <v>9</v>
      </c>
      <c r="B116" s="146" t="s">
        <v>48</v>
      </c>
      <c r="C116" s="167">
        <v>20000</v>
      </c>
      <c r="D116" s="167"/>
      <c r="E116" s="167"/>
      <c r="F116" s="167"/>
      <c r="G116" s="101">
        <v>25000</v>
      </c>
      <c r="H116" s="101"/>
      <c r="I116" s="101"/>
      <c r="J116" s="101"/>
      <c r="K116" s="172">
        <v>25000</v>
      </c>
      <c r="L116" s="172"/>
      <c r="M116" s="172"/>
      <c r="N116" s="172"/>
      <c r="O116" s="101">
        <v>25000</v>
      </c>
      <c r="P116" s="101"/>
      <c r="Q116" s="101"/>
      <c r="R116" s="101"/>
      <c r="S116" s="205">
        <f t="shared" si="7"/>
        <v>95000</v>
      </c>
    </row>
    <row r="117" spans="1:19" ht="12.75">
      <c r="A117" s="53">
        <v>11</v>
      </c>
      <c r="B117" s="146" t="s">
        <v>159</v>
      </c>
      <c r="C117" s="167">
        <v>166000</v>
      </c>
      <c r="D117" s="167"/>
      <c r="E117" s="167">
        <v>150000</v>
      </c>
      <c r="F117" s="167"/>
      <c r="G117" s="101">
        <v>500000</v>
      </c>
      <c r="H117" s="101"/>
      <c r="I117" s="101">
        <v>100000</v>
      </c>
      <c r="J117" s="101"/>
      <c r="K117" s="172">
        <v>1000000</v>
      </c>
      <c r="L117" s="172"/>
      <c r="M117" s="172">
        <v>100000</v>
      </c>
      <c r="N117" s="172">
        <v>100000</v>
      </c>
      <c r="O117" s="101">
        <v>500000</v>
      </c>
      <c r="P117" s="101"/>
      <c r="Q117" s="101">
        <v>100000</v>
      </c>
      <c r="R117" s="101">
        <v>50000</v>
      </c>
      <c r="S117" s="205">
        <f>SUM(C117:R117)</f>
        <v>2766000</v>
      </c>
    </row>
    <row r="118" spans="1:19" ht="12.75">
      <c r="A118" s="53">
        <v>14</v>
      </c>
      <c r="B118" s="146" t="s">
        <v>171</v>
      </c>
      <c r="C118" s="167">
        <v>80000</v>
      </c>
      <c r="D118" s="167"/>
      <c r="E118" s="167">
        <v>30000</v>
      </c>
      <c r="F118" s="167"/>
      <c r="G118" s="101">
        <v>30000</v>
      </c>
      <c r="H118" s="101"/>
      <c r="I118" s="101">
        <v>30000</v>
      </c>
      <c r="J118" s="101"/>
      <c r="K118" s="172">
        <v>40000</v>
      </c>
      <c r="L118" s="172"/>
      <c r="M118" s="172">
        <v>30000</v>
      </c>
      <c r="N118" s="172"/>
      <c r="O118" s="101">
        <v>50000</v>
      </c>
      <c r="P118" s="101"/>
      <c r="Q118" s="101">
        <v>40000</v>
      </c>
      <c r="R118" s="101"/>
      <c r="S118" s="205">
        <f t="shared" si="7"/>
        <v>330000</v>
      </c>
    </row>
    <row r="119" spans="1:19" ht="12.75">
      <c r="A119" s="53">
        <v>15</v>
      </c>
      <c r="B119" s="146" t="s">
        <v>162</v>
      </c>
      <c r="C119" s="167">
        <v>150000</v>
      </c>
      <c r="D119" s="167"/>
      <c r="E119" s="167">
        <v>40000</v>
      </c>
      <c r="F119" s="167">
        <v>60000</v>
      </c>
      <c r="G119" s="101">
        <v>70000</v>
      </c>
      <c r="H119" s="101"/>
      <c r="I119" s="101">
        <v>30000</v>
      </c>
      <c r="J119" s="101"/>
      <c r="K119" s="172">
        <v>30000</v>
      </c>
      <c r="L119" s="172"/>
      <c r="M119" s="172"/>
      <c r="N119" s="172"/>
      <c r="O119" s="101">
        <v>40000</v>
      </c>
      <c r="P119" s="101"/>
      <c r="Q119" s="101"/>
      <c r="R119" s="101"/>
      <c r="S119" s="205">
        <f t="shared" si="7"/>
        <v>420000</v>
      </c>
    </row>
    <row r="120" spans="1:19" ht="12.75">
      <c r="A120" s="53">
        <v>17</v>
      </c>
      <c r="B120" s="147" t="s">
        <v>157</v>
      </c>
      <c r="C120" s="167">
        <v>308000</v>
      </c>
      <c r="D120" s="167"/>
      <c r="E120" s="167">
        <v>50000</v>
      </c>
      <c r="F120" s="167">
        <v>100000</v>
      </c>
      <c r="G120" s="101">
        <v>600000</v>
      </c>
      <c r="H120" s="101"/>
      <c r="I120" s="101">
        <v>100000</v>
      </c>
      <c r="J120" s="101">
        <v>3500000</v>
      </c>
      <c r="K120" s="172">
        <v>400000</v>
      </c>
      <c r="L120" s="172"/>
      <c r="M120" s="172">
        <v>150000</v>
      </c>
      <c r="N120" s="172">
        <v>300000</v>
      </c>
      <c r="O120" s="101">
        <v>500000</v>
      </c>
      <c r="P120" s="101"/>
      <c r="Q120" s="101">
        <v>100000</v>
      </c>
      <c r="R120" s="101">
        <v>300000</v>
      </c>
      <c r="S120" s="205">
        <f t="shared" si="7"/>
        <v>6408000</v>
      </c>
    </row>
    <row r="121" spans="1:19" ht="12.75">
      <c r="A121" s="53">
        <v>17.1</v>
      </c>
      <c r="B121" s="146" t="s">
        <v>160</v>
      </c>
      <c r="C121" s="167">
        <v>55000</v>
      </c>
      <c r="D121" s="167"/>
      <c r="E121" s="167">
        <v>30000</v>
      </c>
      <c r="F121" s="167"/>
      <c r="G121" s="101">
        <v>100000</v>
      </c>
      <c r="H121" s="101"/>
      <c r="I121" s="101">
        <v>50000</v>
      </c>
      <c r="J121" s="101">
        <v>50000</v>
      </c>
      <c r="K121" s="172">
        <v>150000</v>
      </c>
      <c r="L121" s="172"/>
      <c r="M121" s="172">
        <v>50000</v>
      </c>
      <c r="N121" s="172">
        <v>50000</v>
      </c>
      <c r="O121" s="101">
        <v>200000</v>
      </c>
      <c r="P121" s="101"/>
      <c r="Q121" s="101">
        <v>100000</v>
      </c>
      <c r="R121" s="101">
        <v>50000</v>
      </c>
      <c r="S121" s="205">
        <f t="shared" si="7"/>
        <v>885000</v>
      </c>
    </row>
    <row r="122" spans="1:19" ht="12.75">
      <c r="A122" s="53">
        <v>19</v>
      </c>
      <c r="B122" s="148" t="s">
        <v>76</v>
      </c>
      <c r="C122" s="167">
        <v>15000</v>
      </c>
      <c r="D122" s="167"/>
      <c r="E122" s="167">
        <v>40000</v>
      </c>
      <c r="F122" s="167"/>
      <c r="G122" s="101">
        <v>30000</v>
      </c>
      <c r="H122" s="101"/>
      <c r="I122" s="101">
        <v>40000</v>
      </c>
      <c r="J122" s="101">
        <v>30000</v>
      </c>
      <c r="K122" s="172">
        <v>40000</v>
      </c>
      <c r="L122" s="172"/>
      <c r="M122" s="172">
        <v>40000</v>
      </c>
      <c r="N122" s="172">
        <v>30000</v>
      </c>
      <c r="O122" s="101">
        <v>80000</v>
      </c>
      <c r="P122" s="101"/>
      <c r="Q122" s="101">
        <v>30000</v>
      </c>
      <c r="R122" s="101">
        <v>30000</v>
      </c>
      <c r="S122" s="205">
        <f t="shared" si="7"/>
        <v>405000</v>
      </c>
    </row>
    <row r="123" spans="1:19" ht="12.75">
      <c r="A123" s="53">
        <v>20</v>
      </c>
      <c r="B123" s="61" t="s">
        <v>77</v>
      </c>
      <c r="C123" s="167">
        <v>25000</v>
      </c>
      <c r="D123" s="167"/>
      <c r="E123" s="167"/>
      <c r="F123" s="167"/>
      <c r="G123" s="101"/>
      <c r="H123" s="101"/>
      <c r="I123" s="101"/>
      <c r="J123" s="101"/>
      <c r="K123" s="172"/>
      <c r="L123" s="172"/>
      <c r="M123" s="172"/>
      <c r="N123" s="172"/>
      <c r="O123" s="101"/>
      <c r="P123" s="101"/>
      <c r="Q123" s="101"/>
      <c r="R123" s="101"/>
      <c r="S123" s="205">
        <f t="shared" si="7"/>
        <v>25000</v>
      </c>
    </row>
    <row r="124" spans="1:19" ht="12.75">
      <c r="A124" s="53">
        <v>21</v>
      </c>
      <c r="B124" s="61" t="s">
        <v>129</v>
      </c>
      <c r="C124" s="167"/>
      <c r="D124" s="167"/>
      <c r="E124" s="167"/>
      <c r="F124" s="167"/>
      <c r="G124" s="101">
        <v>100000</v>
      </c>
      <c r="H124" s="101"/>
      <c r="I124" s="101">
        <v>50000</v>
      </c>
      <c r="J124" s="101">
        <v>50000</v>
      </c>
      <c r="K124" s="172">
        <v>100000</v>
      </c>
      <c r="L124" s="172"/>
      <c r="M124" s="172">
        <v>100000</v>
      </c>
      <c r="N124" s="172">
        <v>100000</v>
      </c>
      <c r="O124" s="101">
        <v>50000</v>
      </c>
      <c r="P124" s="101"/>
      <c r="Q124" s="101">
        <v>100000</v>
      </c>
      <c r="R124" s="101"/>
      <c r="S124" s="205">
        <f t="shared" si="7"/>
        <v>650000</v>
      </c>
    </row>
    <row r="125" spans="1:19" ht="12.75">
      <c r="A125" s="53">
        <v>22</v>
      </c>
      <c r="B125" s="61" t="s">
        <v>130</v>
      </c>
      <c r="C125" s="167"/>
      <c r="D125" s="167"/>
      <c r="E125" s="167"/>
      <c r="F125" s="167"/>
      <c r="G125" s="101">
        <v>100000</v>
      </c>
      <c r="H125" s="101"/>
      <c r="I125" s="101">
        <v>50000</v>
      </c>
      <c r="J125" s="101">
        <v>50000</v>
      </c>
      <c r="K125" s="172">
        <v>100000</v>
      </c>
      <c r="L125" s="172"/>
      <c r="M125" s="172">
        <v>100000</v>
      </c>
      <c r="N125" s="172">
        <v>100000</v>
      </c>
      <c r="O125" s="101"/>
      <c r="P125" s="101"/>
      <c r="Q125" s="101"/>
      <c r="R125" s="101"/>
      <c r="S125" s="205">
        <f t="shared" si="7"/>
        <v>500000</v>
      </c>
    </row>
    <row r="126" spans="1:19" ht="12.75">
      <c r="A126" s="53">
        <v>23</v>
      </c>
      <c r="B126" s="61" t="s">
        <v>131</v>
      </c>
      <c r="C126" s="167">
        <v>60000</v>
      </c>
      <c r="D126" s="167"/>
      <c r="E126" s="167"/>
      <c r="F126" s="167"/>
      <c r="G126" s="101"/>
      <c r="H126" s="101"/>
      <c r="I126" s="101"/>
      <c r="J126" s="101"/>
      <c r="K126" s="172"/>
      <c r="L126" s="172"/>
      <c r="M126" s="172"/>
      <c r="N126" s="172"/>
      <c r="O126" s="101"/>
      <c r="P126" s="101"/>
      <c r="Q126" s="101"/>
      <c r="R126" s="101"/>
      <c r="S126" s="205">
        <f t="shared" si="7"/>
        <v>60000</v>
      </c>
    </row>
    <row r="127" spans="1:19" ht="12.75">
      <c r="A127" s="53">
        <v>24</v>
      </c>
      <c r="B127" s="61" t="s">
        <v>161</v>
      </c>
      <c r="C127" s="167">
        <v>46000</v>
      </c>
      <c r="D127" s="167"/>
      <c r="E127" s="167">
        <v>50000</v>
      </c>
      <c r="F127" s="167">
        <v>30000</v>
      </c>
      <c r="G127" s="101">
        <v>87500</v>
      </c>
      <c r="H127" s="101"/>
      <c r="I127" s="101">
        <v>50000</v>
      </c>
      <c r="J127" s="101">
        <v>100000</v>
      </c>
      <c r="K127" s="172">
        <v>100000</v>
      </c>
      <c r="L127" s="172"/>
      <c r="M127" s="172">
        <v>100000</v>
      </c>
      <c r="N127" s="172">
        <v>100000</v>
      </c>
      <c r="O127" s="101">
        <v>300000</v>
      </c>
      <c r="P127" s="101"/>
      <c r="Q127" s="101">
        <v>100000</v>
      </c>
      <c r="R127" s="101">
        <v>50000</v>
      </c>
      <c r="S127" s="205">
        <f>SUM(C127:R127)</f>
        <v>1113500</v>
      </c>
    </row>
    <row r="128" spans="1:19" ht="13.5" thickBot="1">
      <c r="A128" s="54"/>
      <c r="B128" s="149"/>
      <c r="C128" s="168"/>
      <c r="D128" s="168"/>
      <c r="E128" s="168"/>
      <c r="F128" s="168"/>
      <c r="G128" s="121"/>
      <c r="H128" s="121"/>
      <c r="I128" s="121"/>
      <c r="J128" s="121"/>
      <c r="K128" s="173"/>
      <c r="L128" s="173"/>
      <c r="M128" s="173"/>
      <c r="N128" s="173"/>
      <c r="O128" s="121"/>
      <c r="P128" s="121"/>
      <c r="Q128" s="121"/>
      <c r="R128" s="121"/>
      <c r="S128" s="208"/>
    </row>
    <row r="129" spans="1:19" ht="13.5" thickBot="1">
      <c r="A129" s="55"/>
      <c r="B129" s="110" t="s">
        <v>96</v>
      </c>
      <c r="C129" s="169">
        <f>SUM(C113:C127)</f>
        <v>975000</v>
      </c>
      <c r="D129" s="169">
        <f aca="true" t="shared" si="8" ref="D129:R129">SUM(D113:D127)</f>
        <v>601000</v>
      </c>
      <c r="E129" s="169">
        <f t="shared" si="8"/>
        <v>1690000</v>
      </c>
      <c r="F129" s="169">
        <f t="shared" si="8"/>
        <v>240000</v>
      </c>
      <c r="G129" s="102">
        <f t="shared" si="8"/>
        <v>1992500</v>
      </c>
      <c r="H129" s="102">
        <f t="shared" si="8"/>
        <v>572000</v>
      </c>
      <c r="I129" s="102">
        <f t="shared" si="8"/>
        <v>1200000</v>
      </c>
      <c r="J129" s="102">
        <f t="shared" si="8"/>
        <v>3880000</v>
      </c>
      <c r="K129" s="174">
        <f t="shared" si="8"/>
        <v>2285000</v>
      </c>
      <c r="L129" s="174">
        <f t="shared" si="8"/>
        <v>583440</v>
      </c>
      <c r="M129" s="174">
        <f t="shared" si="8"/>
        <v>1370000</v>
      </c>
      <c r="N129" s="174">
        <f t="shared" si="8"/>
        <v>980000</v>
      </c>
      <c r="O129" s="102">
        <f t="shared" si="8"/>
        <v>2245000</v>
      </c>
      <c r="P129" s="102">
        <f t="shared" si="8"/>
        <v>595108.8</v>
      </c>
      <c r="Q129" s="102">
        <f t="shared" si="8"/>
        <v>1070000</v>
      </c>
      <c r="R129" s="102">
        <f t="shared" si="8"/>
        <v>680000</v>
      </c>
      <c r="S129" s="206">
        <f>SUM(S113:S127)</f>
        <v>20959048.8</v>
      </c>
    </row>
    <row r="130" spans="1:19" ht="12.75">
      <c r="A130" s="119"/>
      <c r="B130" s="122"/>
      <c r="C130" s="211"/>
      <c r="D130" s="211"/>
      <c r="E130" s="211"/>
      <c r="F130" s="211"/>
      <c r="G130" s="111"/>
      <c r="H130" s="111"/>
      <c r="I130" s="111"/>
      <c r="J130" s="111"/>
      <c r="K130" s="211"/>
      <c r="L130" s="211"/>
      <c r="M130" s="211"/>
      <c r="N130" s="211"/>
      <c r="O130" s="111"/>
      <c r="P130" s="111"/>
      <c r="Q130" s="111"/>
      <c r="R130" s="111"/>
      <c r="S130" s="211"/>
    </row>
    <row r="131" spans="1:19" ht="12.75">
      <c r="A131" s="119"/>
      <c r="B131" s="122"/>
      <c r="C131" s="211"/>
      <c r="D131" s="211"/>
      <c r="E131" s="211"/>
      <c r="F131" s="211"/>
      <c r="G131" s="111"/>
      <c r="H131" s="111"/>
      <c r="I131" s="111"/>
      <c r="J131" s="111"/>
      <c r="K131" s="211"/>
      <c r="L131" s="211"/>
      <c r="M131" s="211"/>
      <c r="N131" s="211"/>
      <c r="O131" s="111"/>
      <c r="P131" s="111"/>
      <c r="Q131" s="111"/>
      <c r="R131" s="111"/>
      <c r="S131" s="211"/>
    </row>
    <row r="132" spans="1:19" ht="12.75">
      <c r="A132" s="119"/>
      <c r="B132" s="122"/>
      <c r="C132" s="211"/>
      <c r="D132" s="211"/>
      <c r="E132" s="211"/>
      <c r="F132" s="211"/>
      <c r="G132" s="111"/>
      <c r="H132" s="111"/>
      <c r="I132" s="111"/>
      <c r="J132" s="111"/>
      <c r="K132" s="211"/>
      <c r="L132" s="211"/>
      <c r="M132" s="211"/>
      <c r="N132" s="211"/>
      <c r="O132" s="111"/>
      <c r="P132" s="111"/>
      <c r="Q132" s="111"/>
      <c r="R132" s="111"/>
      <c r="S132" s="211"/>
    </row>
    <row r="133" spans="1:19" ht="12.75">
      <c r="A133" s="119"/>
      <c r="B133" s="122"/>
      <c r="C133" s="211"/>
      <c r="D133" s="211"/>
      <c r="E133" s="211"/>
      <c r="F133" s="211"/>
      <c r="G133" s="111"/>
      <c r="H133" s="111"/>
      <c r="I133" s="111"/>
      <c r="J133" s="111"/>
      <c r="K133" s="211"/>
      <c r="L133" s="211"/>
      <c r="M133" s="211"/>
      <c r="N133" s="211"/>
      <c r="O133" s="111"/>
      <c r="P133" s="111"/>
      <c r="Q133" s="111"/>
      <c r="R133" s="111"/>
      <c r="S133" s="211"/>
    </row>
    <row r="134" spans="1:19" ht="12.75">
      <c r="A134" s="119"/>
      <c r="B134" s="122"/>
      <c r="C134" s="211"/>
      <c r="D134" s="211"/>
      <c r="E134" s="211"/>
      <c r="F134" s="211"/>
      <c r="G134" s="111"/>
      <c r="H134" s="111"/>
      <c r="I134" s="111"/>
      <c r="J134" s="111"/>
      <c r="K134" s="211"/>
      <c r="L134" s="211"/>
      <c r="M134" s="211"/>
      <c r="N134" s="211"/>
      <c r="O134" s="111"/>
      <c r="P134" s="111"/>
      <c r="Q134" s="111"/>
      <c r="R134" s="111"/>
      <c r="S134" s="211"/>
    </row>
    <row r="135" spans="1:19" ht="12.75">
      <c r="A135" s="119"/>
      <c r="B135" s="122"/>
      <c r="C135" s="211"/>
      <c r="D135" s="211"/>
      <c r="E135" s="211"/>
      <c r="F135" s="211"/>
      <c r="G135" s="111"/>
      <c r="H135" s="111"/>
      <c r="I135" s="111"/>
      <c r="J135" s="111"/>
      <c r="K135" s="211"/>
      <c r="L135" s="211"/>
      <c r="M135" s="211"/>
      <c r="N135" s="211"/>
      <c r="O135" s="111"/>
      <c r="P135" s="111"/>
      <c r="Q135" s="111"/>
      <c r="R135" s="111"/>
      <c r="S135" s="211"/>
    </row>
    <row r="136" spans="1:19" ht="12.75">
      <c r="A136" s="119"/>
      <c r="B136" s="122"/>
      <c r="C136" s="211"/>
      <c r="D136" s="211"/>
      <c r="E136" s="211"/>
      <c r="F136" s="211"/>
      <c r="G136" s="111"/>
      <c r="H136" s="111"/>
      <c r="I136" s="111"/>
      <c r="J136" s="111"/>
      <c r="K136" s="211"/>
      <c r="L136" s="211"/>
      <c r="M136" s="211"/>
      <c r="N136" s="211"/>
      <c r="O136" s="111"/>
      <c r="P136" s="111"/>
      <c r="Q136" s="111"/>
      <c r="R136" s="111"/>
      <c r="S136" s="211"/>
    </row>
    <row r="137" spans="1:19" ht="12.75">
      <c r="A137" s="119"/>
      <c r="B137" s="122"/>
      <c r="C137" s="211"/>
      <c r="D137" s="211"/>
      <c r="E137" s="211"/>
      <c r="F137" s="211"/>
      <c r="G137" s="111"/>
      <c r="H137" s="111"/>
      <c r="I137" s="111"/>
      <c r="J137" s="111"/>
      <c r="K137" s="211"/>
      <c r="L137" s="211"/>
      <c r="M137" s="211"/>
      <c r="N137" s="211"/>
      <c r="O137" s="111"/>
      <c r="P137" s="111"/>
      <c r="Q137" s="111"/>
      <c r="R137" s="111"/>
      <c r="S137" s="211"/>
    </row>
    <row r="138" spans="1:19" ht="12.75">
      <c r="A138" s="119"/>
      <c r="B138" s="122"/>
      <c r="C138" s="211"/>
      <c r="D138" s="211"/>
      <c r="E138" s="211"/>
      <c r="F138" s="211"/>
      <c r="G138" s="111"/>
      <c r="H138" s="111"/>
      <c r="I138" s="111"/>
      <c r="J138" s="111"/>
      <c r="K138" s="211"/>
      <c r="L138" s="211"/>
      <c r="M138" s="211"/>
      <c r="N138" s="211"/>
      <c r="O138" s="111"/>
      <c r="P138" s="111"/>
      <c r="Q138" s="111"/>
      <c r="R138" s="111"/>
      <c r="S138" s="211"/>
    </row>
    <row r="139" spans="1:19" ht="12.75">
      <c r="A139" s="119"/>
      <c r="B139" s="122"/>
      <c r="C139" s="211"/>
      <c r="D139" s="211"/>
      <c r="E139" s="211"/>
      <c r="F139" s="211"/>
      <c r="G139" s="111"/>
      <c r="H139" s="111"/>
      <c r="I139" s="111"/>
      <c r="J139" s="111"/>
      <c r="K139" s="211"/>
      <c r="L139" s="211"/>
      <c r="M139" s="211"/>
      <c r="N139" s="211"/>
      <c r="O139" s="111"/>
      <c r="P139" s="111"/>
      <c r="Q139" s="111"/>
      <c r="R139" s="111"/>
      <c r="S139" s="211"/>
    </row>
    <row r="140" spans="1:19" ht="13.5" thickBot="1">
      <c r="A140" s="119"/>
      <c r="B140" s="122"/>
      <c r="C140" s="211"/>
      <c r="D140" s="211"/>
      <c r="E140" s="211"/>
      <c r="F140" s="211"/>
      <c r="G140" s="111"/>
      <c r="H140" s="111"/>
      <c r="I140" s="111"/>
      <c r="J140" s="111"/>
      <c r="K140" s="211"/>
      <c r="L140" s="211"/>
      <c r="M140" s="211"/>
      <c r="N140" s="211"/>
      <c r="O140" s="111"/>
      <c r="P140" s="111"/>
      <c r="Q140" s="111"/>
      <c r="R140" s="111"/>
      <c r="S140" s="211"/>
    </row>
    <row r="141" spans="1:19" ht="12.75">
      <c r="A141" s="52"/>
      <c r="B141" s="123" t="s">
        <v>74</v>
      </c>
      <c r="C141" s="166"/>
      <c r="D141" s="166"/>
      <c r="E141" s="166"/>
      <c r="F141" s="166"/>
      <c r="G141" s="120"/>
      <c r="H141" s="120"/>
      <c r="I141" s="120"/>
      <c r="J141" s="120"/>
      <c r="K141" s="175"/>
      <c r="L141" s="175"/>
      <c r="M141" s="175"/>
      <c r="N141" s="175"/>
      <c r="O141" s="120"/>
      <c r="P141" s="120"/>
      <c r="Q141" s="120"/>
      <c r="R141" s="120"/>
      <c r="S141" s="207"/>
    </row>
    <row r="142" spans="1:19" ht="12.75">
      <c r="A142" s="53"/>
      <c r="B142" s="8"/>
      <c r="C142" s="167"/>
      <c r="D142" s="167"/>
      <c r="E142" s="167"/>
      <c r="F142" s="167"/>
      <c r="G142" s="101"/>
      <c r="H142" s="101"/>
      <c r="I142" s="101"/>
      <c r="J142" s="101"/>
      <c r="K142" s="172"/>
      <c r="L142" s="172"/>
      <c r="M142" s="172"/>
      <c r="N142" s="172"/>
      <c r="O142" s="101"/>
      <c r="P142" s="101"/>
      <c r="Q142" s="101"/>
      <c r="R142" s="101"/>
      <c r="S142" s="205"/>
    </row>
    <row r="143" spans="1:19" ht="12.75">
      <c r="A143" s="53">
        <v>1</v>
      </c>
      <c r="B143" s="57" t="s">
        <v>132</v>
      </c>
      <c r="C143" s="167">
        <v>85000</v>
      </c>
      <c r="D143" s="167"/>
      <c r="E143" s="167">
        <v>350000</v>
      </c>
      <c r="F143" s="167">
        <v>50000</v>
      </c>
      <c r="G143" s="101">
        <v>450000</v>
      </c>
      <c r="H143" s="101"/>
      <c r="I143" s="101">
        <v>200000</v>
      </c>
      <c r="J143" s="101">
        <v>200000</v>
      </c>
      <c r="K143" s="172">
        <v>400000</v>
      </c>
      <c r="L143" s="172"/>
      <c r="M143" s="172">
        <v>200000</v>
      </c>
      <c r="N143" s="172">
        <v>100000</v>
      </c>
      <c r="O143" s="101">
        <v>400000</v>
      </c>
      <c r="P143" s="101"/>
      <c r="Q143" s="101">
        <v>100000</v>
      </c>
      <c r="R143" s="101">
        <v>100000</v>
      </c>
      <c r="S143" s="205">
        <f aca="true" t="shared" si="9" ref="S143:S167">SUM(C143:R143)</f>
        <v>2635000</v>
      </c>
    </row>
    <row r="144" spans="1:19" ht="12.75">
      <c r="A144" s="53">
        <v>2</v>
      </c>
      <c r="B144" s="57" t="s">
        <v>168</v>
      </c>
      <c r="C144" s="167">
        <v>40000</v>
      </c>
      <c r="D144" s="167"/>
      <c r="E144" s="167"/>
      <c r="F144" s="167"/>
      <c r="G144" s="101">
        <v>50000</v>
      </c>
      <c r="H144" s="101"/>
      <c r="I144" s="101"/>
      <c r="J144" s="101"/>
      <c r="K144" s="172">
        <v>50000</v>
      </c>
      <c r="L144" s="172"/>
      <c r="M144" s="172"/>
      <c r="N144" s="172"/>
      <c r="O144" s="101">
        <v>50000</v>
      </c>
      <c r="P144" s="101"/>
      <c r="Q144" s="101"/>
      <c r="R144" s="101"/>
      <c r="S144" s="205">
        <f t="shared" si="9"/>
        <v>190000</v>
      </c>
    </row>
    <row r="145" spans="1:19" ht="12.75" customHeight="1">
      <c r="A145" s="53">
        <v>4</v>
      </c>
      <c r="B145" s="57" t="s">
        <v>133</v>
      </c>
      <c r="C145" s="167"/>
      <c r="D145" s="167"/>
      <c r="E145" s="167"/>
      <c r="F145" s="167"/>
      <c r="G145" s="101"/>
      <c r="H145" s="101"/>
      <c r="I145" s="101"/>
      <c r="J145" s="101"/>
      <c r="K145" s="172"/>
      <c r="L145" s="172"/>
      <c r="M145" s="172"/>
      <c r="N145" s="172"/>
      <c r="O145" s="101"/>
      <c r="P145" s="101"/>
      <c r="Q145" s="101"/>
      <c r="R145" s="101"/>
      <c r="S145" s="205">
        <f t="shared" si="9"/>
        <v>0</v>
      </c>
    </row>
    <row r="146" spans="1:19" ht="12.75">
      <c r="A146" s="53">
        <v>4.1</v>
      </c>
      <c r="B146" s="58" t="s">
        <v>83</v>
      </c>
      <c r="C146" s="167">
        <v>56827</v>
      </c>
      <c r="D146" s="167"/>
      <c r="E146" s="167">
        <v>139269</v>
      </c>
      <c r="F146" s="167"/>
      <c r="G146" s="101">
        <v>56827</v>
      </c>
      <c r="H146" s="101"/>
      <c r="I146" s="101">
        <v>139269</v>
      </c>
      <c r="J146" s="101"/>
      <c r="K146" s="172">
        <v>56827</v>
      </c>
      <c r="L146" s="172"/>
      <c r="M146" s="172">
        <v>139269</v>
      </c>
      <c r="N146" s="172"/>
      <c r="O146" s="101">
        <v>56827</v>
      </c>
      <c r="P146" s="101"/>
      <c r="Q146" s="101">
        <v>139269</v>
      </c>
      <c r="R146" s="101"/>
      <c r="S146" s="205">
        <f t="shared" si="9"/>
        <v>784384</v>
      </c>
    </row>
    <row r="147" spans="1:19" ht="12.75">
      <c r="A147" s="53">
        <v>4.2</v>
      </c>
      <c r="B147" s="58" t="s">
        <v>78</v>
      </c>
      <c r="C147" s="167">
        <v>20000</v>
      </c>
      <c r="D147" s="167"/>
      <c r="E147" s="167">
        <v>576000</v>
      </c>
      <c r="F147" s="167"/>
      <c r="G147" s="101">
        <v>20000</v>
      </c>
      <c r="H147" s="101"/>
      <c r="I147" s="101">
        <v>576000</v>
      </c>
      <c r="J147" s="101"/>
      <c r="K147" s="172">
        <v>20000</v>
      </c>
      <c r="L147" s="172"/>
      <c r="M147" s="172">
        <v>576000</v>
      </c>
      <c r="N147" s="172"/>
      <c r="O147" s="101">
        <v>20000</v>
      </c>
      <c r="P147" s="101"/>
      <c r="Q147" s="101">
        <v>576000</v>
      </c>
      <c r="R147" s="101"/>
      <c r="S147" s="205">
        <f t="shared" si="9"/>
        <v>2384000</v>
      </c>
    </row>
    <row r="148" spans="1:19" ht="12.75">
      <c r="A148" s="53">
        <v>4.3</v>
      </c>
      <c r="B148" s="58" t="s">
        <v>121</v>
      </c>
      <c r="C148" s="167">
        <v>10000</v>
      </c>
      <c r="D148" s="167"/>
      <c r="E148" s="167">
        <v>50000</v>
      </c>
      <c r="F148" s="167"/>
      <c r="G148" s="101">
        <v>10000</v>
      </c>
      <c r="H148" s="101"/>
      <c r="I148" s="101">
        <v>50000</v>
      </c>
      <c r="J148" s="101"/>
      <c r="K148" s="172">
        <v>10000</v>
      </c>
      <c r="L148" s="172"/>
      <c r="M148" s="172">
        <v>50000</v>
      </c>
      <c r="N148" s="172"/>
      <c r="O148" s="101">
        <v>10000</v>
      </c>
      <c r="P148" s="101"/>
      <c r="Q148" s="101">
        <v>50000</v>
      </c>
      <c r="R148" s="101"/>
      <c r="S148" s="205">
        <f t="shared" si="9"/>
        <v>240000</v>
      </c>
    </row>
    <row r="149" spans="1:19" ht="12.75">
      <c r="A149" s="53">
        <v>4.4</v>
      </c>
      <c r="B149" s="58" t="s">
        <v>79</v>
      </c>
      <c r="C149" s="167">
        <v>35000</v>
      </c>
      <c r="D149" s="167"/>
      <c r="E149" s="167">
        <v>17500</v>
      </c>
      <c r="F149" s="167"/>
      <c r="G149" s="101">
        <v>3500</v>
      </c>
      <c r="H149" s="101"/>
      <c r="I149" s="101">
        <v>17500</v>
      </c>
      <c r="J149" s="101"/>
      <c r="K149" s="172">
        <v>3500</v>
      </c>
      <c r="L149" s="172"/>
      <c r="M149" s="172">
        <v>17500</v>
      </c>
      <c r="N149" s="172"/>
      <c r="O149" s="101">
        <v>3500</v>
      </c>
      <c r="P149" s="101"/>
      <c r="Q149" s="101">
        <v>17500</v>
      </c>
      <c r="R149" s="101"/>
      <c r="S149" s="205">
        <f>SUM(C149:R149)</f>
        <v>115500</v>
      </c>
    </row>
    <row r="150" spans="1:19" ht="12.75">
      <c r="A150" s="53">
        <v>4.5</v>
      </c>
      <c r="B150" s="58" t="s">
        <v>100</v>
      </c>
      <c r="C150" s="167"/>
      <c r="D150" s="167">
        <v>100000</v>
      </c>
      <c r="E150" s="167"/>
      <c r="F150" s="167"/>
      <c r="G150" s="101"/>
      <c r="H150" s="101">
        <v>101000</v>
      </c>
      <c r="I150" s="101"/>
      <c r="J150" s="101"/>
      <c r="K150" s="172"/>
      <c r="L150" s="172">
        <f>+H150*1.02</f>
        <v>103020</v>
      </c>
      <c r="M150" s="172"/>
      <c r="N150" s="172"/>
      <c r="O150" s="101"/>
      <c r="P150" s="101">
        <f>+L150*1.02</f>
        <v>105080.40000000001</v>
      </c>
      <c r="Q150" s="101"/>
      <c r="R150" s="101"/>
      <c r="S150" s="205">
        <f>SUM(C150:R150)</f>
        <v>409100.4</v>
      </c>
    </row>
    <row r="151" spans="1:19" ht="12.75">
      <c r="A151" s="53">
        <v>5</v>
      </c>
      <c r="B151" s="58" t="s">
        <v>122</v>
      </c>
      <c r="C151" s="167">
        <v>10000</v>
      </c>
      <c r="D151" s="167"/>
      <c r="E151" s="167"/>
      <c r="F151" s="167"/>
      <c r="G151" s="101">
        <v>10000</v>
      </c>
      <c r="H151" s="101"/>
      <c r="I151" s="101"/>
      <c r="J151" s="101"/>
      <c r="K151" s="172">
        <v>10000</v>
      </c>
      <c r="L151" s="172"/>
      <c r="M151" s="172"/>
      <c r="N151" s="172"/>
      <c r="O151" s="101">
        <v>10000</v>
      </c>
      <c r="P151" s="101"/>
      <c r="Q151" s="101"/>
      <c r="R151" s="101"/>
      <c r="S151" s="205">
        <f t="shared" si="9"/>
        <v>40000</v>
      </c>
    </row>
    <row r="152" spans="1:19" ht="12.75">
      <c r="A152" s="53">
        <v>6</v>
      </c>
      <c r="B152" s="58" t="s">
        <v>80</v>
      </c>
      <c r="C152" s="167">
        <v>10000</v>
      </c>
      <c r="D152" s="167"/>
      <c r="E152" s="167"/>
      <c r="F152" s="167"/>
      <c r="G152" s="101">
        <v>50000</v>
      </c>
      <c r="H152" s="101"/>
      <c r="I152" s="101"/>
      <c r="J152" s="101"/>
      <c r="K152" s="172">
        <v>50000</v>
      </c>
      <c r="L152" s="172"/>
      <c r="M152" s="172"/>
      <c r="N152" s="172"/>
      <c r="O152" s="101">
        <v>50000</v>
      </c>
      <c r="P152" s="101"/>
      <c r="Q152" s="101"/>
      <c r="R152" s="101"/>
      <c r="S152" s="205">
        <f t="shared" si="9"/>
        <v>160000</v>
      </c>
    </row>
    <row r="153" spans="1:19" ht="12.75">
      <c r="A153" s="53">
        <v>7</v>
      </c>
      <c r="B153" s="58" t="s">
        <v>164</v>
      </c>
      <c r="C153" s="167">
        <v>5000</v>
      </c>
      <c r="D153" s="167"/>
      <c r="E153" s="167"/>
      <c r="F153" s="167"/>
      <c r="G153" s="101">
        <v>5000</v>
      </c>
      <c r="H153" s="101"/>
      <c r="I153" s="101"/>
      <c r="J153" s="101"/>
      <c r="K153" s="172">
        <v>5000</v>
      </c>
      <c r="L153" s="172"/>
      <c r="M153" s="172"/>
      <c r="N153" s="172"/>
      <c r="O153" s="101">
        <v>5000</v>
      </c>
      <c r="P153" s="101"/>
      <c r="Q153" s="101"/>
      <c r="R153" s="101"/>
      <c r="S153" s="205">
        <f t="shared" si="9"/>
        <v>20000</v>
      </c>
    </row>
    <row r="154" spans="1:19" ht="12.75">
      <c r="A154" s="53">
        <v>8</v>
      </c>
      <c r="B154" s="58" t="s">
        <v>81</v>
      </c>
      <c r="C154" s="167"/>
      <c r="D154" s="167"/>
      <c r="E154" s="167"/>
      <c r="F154" s="167"/>
      <c r="G154" s="101">
        <v>50000</v>
      </c>
      <c r="H154" s="101"/>
      <c r="I154" s="101"/>
      <c r="J154" s="101"/>
      <c r="K154" s="172">
        <v>50000</v>
      </c>
      <c r="L154" s="172"/>
      <c r="M154" s="172"/>
      <c r="N154" s="172"/>
      <c r="O154" s="101">
        <v>50000</v>
      </c>
      <c r="P154" s="101"/>
      <c r="Q154" s="101"/>
      <c r="R154" s="101"/>
      <c r="S154" s="205">
        <f t="shared" si="9"/>
        <v>150000</v>
      </c>
    </row>
    <row r="155" spans="1:19" ht="12.75">
      <c r="A155" s="53">
        <v>9</v>
      </c>
      <c r="B155" s="58" t="s">
        <v>82</v>
      </c>
      <c r="C155" s="167">
        <v>45000</v>
      </c>
      <c r="D155" s="167"/>
      <c r="E155" s="167"/>
      <c r="F155" s="167"/>
      <c r="G155" s="101">
        <v>80000</v>
      </c>
      <c r="H155" s="101"/>
      <c r="I155" s="101"/>
      <c r="J155" s="101"/>
      <c r="K155" s="172">
        <v>90000</v>
      </c>
      <c r="L155" s="172"/>
      <c r="M155" s="172"/>
      <c r="N155" s="172"/>
      <c r="O155" s="101">
        <v>100000</v>
      </c>
      <c r="P155" s="101"/>
      <c r="Q155" s="101"/>
      <c r="R155" s="101"/>
      <c r="S155" s="205">
        <f t="shared" si="9"/>
        <v>315000</v>
      </c>
    </row>
    <row r="156" spans="1:19" ht="12.75">
      <c r="A156" s="53">
        <v>10</v>
      </c>
      <c r="B156" s="141" t="s">
        <v>49</v>
      </c>
      <c r="C156" s="167">
        <v>30000</v>
      </c>
      <c r="D156" s="167"/>
      <c r="E156" s="167">
        <v>10000</v>
      </c>
      <c r="F156" s="167"/>
      <c r="G156" s="101">
        <v>50000</v>
      </c>
      <c r="H156" s="101"/>
      <c r="I156" s="101">
        <v>45000</v>
      </c>
      <c r="J156" s="101">
        <v>50000</v>
      </c>
      <c r="K156" s="172">
        <v>70000</v>
      </c>
      <c r="L156" s="172"/>
      <c r="M156" s="172">
        <v>45000</v>
      </c>
      <c r="N156" s="172">
        <v>50000</v>
      </c>
      <c r="O156" s="101">
        <v>100000</v>
      </c>
      <c r="P156" s="101"/>
      <c r="Q156" s="101">
        <v>45000</v>
      </c>
      <c r="R156" s="101">
        <v>50000</v>
      </c>
      <c r="S156" s="205">
        <f t="shared" si="9"/>
        <v>545000</v>
      </c>
    </row>
    <row r="157" spans="1:19" ht="12.75" customHeight="1">
      <c r="A157" s="53">
        <v>11</v>
      </c>
      <c r="B157" s="57" t="s">
        <v>165</v>
      </c>
      <c r="C157" s="167">
        <v>30000</v>
      </c>
      <c r="D157" s="167"/>
      <c r="E157" s="167"/>
      <c r="F157" s="167"/>
      <c r="G157" s="101">
        <v>30000</v>
      </c>
      <c r="H157" s="101"/>
      <c r="I157" s="101"/>
      <c r="J157" s="101"/>
      <c r="K157" s="172">
        <v>30000</v>
      </c>
      <c r="L157" s="172"/>
      <c r="M157" s="172"/>
      <c r="N157" s="172"/>
      <c r="O157" s="101">
        <v>50000</v>
      </c>
      <c r="P157" s="101"/>
      <c r="Q157" s="101"/>
      <c r="R157" s="101"/>
      <c r="S157" s="205">
        <f t="shared" si="9"/>
        <v>140000</v>
      </c>
    </row>
    <row r="158" spans="1:19" ht="12.75">
      <c r="A158" s="53">
        <v>12</v>
      </c>
      <c r="B158" s="57" t="s">
        <v>134</v>
      </c>
      <c r="C158" s="167">
        <v>50000</v>
      </c>
      <c r="D158" s="167"/>
      <c r="E158" s="167"/>
      <c r="F158" s="167"/>
      <c r="G158" s="101">
        <v>50000</v>
      </c>
      <c r="H158" s="101"/>
      <c r="I158" s="101"/>
      <c r="J158" s="101"/>
      <c r="K158" s="172">
        <v>50000</v>
      </c>
      <c r="L158" s="172"/>
      <c r="M158" s="172"/>
      <c r="N158" s="172"/>
      <c r="O158" s="101">
        <v>50000</v>
      </c>
      <c r="P158" s="101"/>
      <c r="Q158" s="101"/>
      <c r="R158" s="101"/>
      <c r="S158" s="205">
        <f t="shared" si="9"/>
        <v>200000</v>
      </c>
    </row>
    <row r="159" spans="1:19" ht="13.5" customHeight="1">
      <c r="A159" s="53">
        <v>13</v>
      </c>
      <c r="B159" s="57" t="s">
        <v>93</v>
      </c>
      <c r="C159" s="167">
        <v>20000</v>
      </c>
      <c r="D159" s="167"/>
      <c r="E159" s="167"/>
      <c r="F159" s="167">
        <v>10000</v>
      </c>
      <c r="G159" s="101">
        <v>30000</v>
      </c>
      <c r="H159" s="101"/>
      <c r="I159" s="101"/>
      <c r="J159" s="101">
        <v>30000</v>
      </c>
      <c r="K159" s="172">
        <v>20000</v>
      </c>
      <c r="L159" s="172"/>
      <c r="M159" s="172"/>
      <c r="N159" s="172">
        <v>30000</v>
      </c>
      <c r="O159" s="101">
        <v>20000</v>
      </c>
      <c r="P159" s="101"/>
      <c r="Q159" s="101"/>
      <c r="R159" s="101">
        <v>30000</v>
      </c>
      <c r="S159" s="205">
        <f t="shared" si="9"/>
        <v>190000</v>
      </c>
    </row>
    <row r="160" spans="1:19" ht="13.5" customHeight="1">
      <c r="A160" s="53"/>
      <c r="B160" s="57" t="s">
        <v>166</v>
      </c>
      <c r="C160" s="167">
        <v>22000</v>
      </c>
      <c r="D160" s="167"/>
      <c r="E160" s="167"/>
      <c r="F160" s="167"/>
      <c r="G160" s="101">
        <v>50000</v>
      </c>
      <c r="H160" s="101"/>
      <c r="I160" s="101"/>
      <c r="J160" s="101"/>
      <c r="K160" s="172">
        <v>50000</v>
      </c>
      <c r="L160" s="172"/>
      <c r="M160" s="172"/>
      <c r="N160" s="172"/>
      <c r="O160" s="101">
        <v>50000</v>
      </c>
      <c r="P160" s="101"/>
      <c r="Q160" s="101"/>
      <c r="R160" s="101"/>
      <c r="S160" s="205">
        <f t="shared" si="9"/>
        <v>172000</v>
      </c>
    </row>
    <row r="161" spans="1:19" ht="14.25" customHeight="1">
      <c r="A161" s="53">
        <v>14</v>
      </c>
      <c r="B161" s="57" t="s">
        <v>86</v>
      </c>
      <c r="C161" s="167">
        <v>10000</v>
      </c>
      <c r="D161" s="167"/>
      <c r="E161" s="167"/>
      <c r="F161" s="167"/>
      <c r="G161" s="101">
        <v>100000</v>
      </c>
      <c r="H161" s="101"/>
      <c r="I161" s="101">
        <v>88000</v>
      </c>
      <c r="J161" s="171">
        <v>50000</v>
      </c>
      <c r="K161" s="172">
        <v>100000</v>
      </c>
      <c r="L161" s="172"/>
      <c r="M161" s="172">
        <v>88000</v>
      </c>
      <c r="N161" s="172">
        <v>100000</v>
      </c>
      <c r="O161" s="101">
        <v>150000</v>
      </c>
      <c r="P161" s="101"/>
      <c r="Q161" s="101">
        <v>88000</v>
      </c>
      <c r="R161" s="101">
        <v>100000</v>
      </c>
      <c r="S161" s="205">
        <f t="shared" si="9"/>
        <v>874000</v>
      </c>
    </row>
    <row r="162" spans="1:19" ht="12.75">
      <c r="A162" s="53">
        <v>15</v>
      </c>
      <c r="B162" s="57" t="s">
        <v>50</v>
      </c>
      <c r="C162" s="167">
        <v>59000</v>
      </c>
      <c r="D162" s="167"/>
      <c r="E162" s="167"/>
      <c r="F162" s="167"/>
      <c r="G162" s="101">
        <v>59000</v>
      </c>
      <c r="H162" s="101"/>
      <c r="I162" s="101"/>
      <c r="J162" s="101">
        <v>50000</v>
      </c>
      <c r="K162" s="172">
        <v>59000</v>
      </c>
      <c r="L162" s="172"/>
      <c r="M162" s="172"/>
      <c r="N162" s="172">
        <v>50000</v>
      </c>
      <c r="O162" s="101">
        <v>59000</v>
      </c>
      <c r="P162" s="101"/>
      <c r="Q162" s="101"/>
      <c r="R162" s="101">
        <v>50000</v>
      </c>
      <c r="S162" s="205">
        <f t="shared" si="9"/>
        <v>386000</v>
      </c>
    </row>
    <row r="163" spans="1:19" ht="12.75">
      <c r="A163" s="53">
        <v>17</v>
      </c>
      <c r="B163" s="57" t="s">
        <v>51</v>
      </c>
      <c r="C163" s="167">
        <v>13500</v>
      </c>
      <c r="D163" s="167"/>
      <c r="E163" s="167"/>
      <c r="F163" s="167"/>
      <c r="G163" s="101">
        <v>13500</v>
      </c>
      <c r="H163" s="101"/>
      <c r="I163" s="101">
        <v>31500</v>
      </c>
      <c r="J163" s="101"/>
      <c r="K163" s="172">
        <v>13500</v>
      </c>
      <c r="L163" s="172"/>
      <c r="M163" s="172">
        <v>31500</v>
      </c>
      <c r="N163" s="172"/>
      <c r="O163" s="101">
        <v>13500</v>
      </c>
      <c r="P163" s="101"/>
      <c r="Q163" s="101">
        <v>31500</v>
      </c>
      <c r="R163" s="101"/>
      <c r="S163" s="205">
        <f t="shared" si="9"/>
        <v>148500</v>
      </c>
    </row>
    <row r="164" spans="1:19" ht="12.75">
      <c r="A164" s="53">
        <v>18</v>
      </c>
      <c r="B164" s="57" t="s">
        <v>84</v>
      </c>
      <c r="C164" s="167">
        <v>40000</v>
      </c>
      <c r="D164" s="167"/>
      <c r="E164" s="167"/>
      <c r="F164" s="167"/>
      <c r="G164" s="101">
        <v>40000</v>
      </c>
      <c r="H164" s="101"/>
      <c r="I164" s="101">
        <v>60000</v>
      </c>
      <c r="J164" s="101"/>
      <c r="K164" s="172">
        <v>40000</v>
      </c>
      <c r="L164" s="172"/>
      <c r="M164" s="172">
        <v>60000</v>
      </c>
      <c r="N164" s="172"/>
      <c r="O164" s="101">
        <v>40000</v>
      </c>
      <c r="P164" s="101"/>
      <c r="Q164" s="101">
        <v>50000</v>
      </c>
      <c r="R164" s="101"/>
      <c r="S164" s="205">
        <f t="shared" si="9"/>
        <v>330000</v>
      </c>
    </row>
    <row r="165" spans="1:19" ht="12.75">
      <c r="A165" s="53">
        <v>19</v>
      </c>
      <c r="B165" s="61" t="s">
        <v>85</v>
      </c>
      <c r="C165" s="167">
        <v>25000</v>
      </c>
      <c r="D165" s="167"/>
      <c r="E165" s="167"/>
      <c r="F165" s="167"/>
      <c r="G165" s="101">
        <v>50000</v>
      </c>
      <c r="H165" s="101"/>
      <c r="I165" s="101">
        <v>50000</v>
      </c>
      <c r="J165" s="101"/>
      <c r="K165" s="172">
        <v>50000</v>
      </c>
      <c r="L165" s="172"/>
      <c r="M165" s="172">
        <v>100000</v>
      </c>
      <c r="N165" s="172"/>
      <c r="O165" s="101">
        <v>80000</v>
      </c>
      <c r="P165" s="101"/>
      <c r="Q165" s="101">
        <v>50000</v>
      </c>
      <c r="R165" s="101"/>
      <c r="S165" s="205">
        <f t="shared" si="9"/>
        <v>405000</v>
      </c>
    </row>
    <row r="166" spans="1:19" ht="12.75">
      <c r="A166" s="53">
        <v>20</v>
      </c>
      <c r="B166" s="61" t="s">
        <v>167</v>
      </c>
      <c r="C166" s="167"/>
      <c r="D166" s="167"/>
      <c r="E166" s="167">
        <v>50000</v>
      </c>
      <c r="F166" s="167"/>
      <c r="G166" s="101">
        <v>20000</v>
      </c>
      <c r="H166" s="101"/>
      <c r="I166" s="101">
        <v>50000</v>
      </c>
      <c r="J166" s="101"/>
      <c r="K166" s="172">
        <v>30000</v>
      </c>
      <c r="L166" s="172"/>
      <c r="M166" s="172">
        <v>50000</v>
      </c>
      <c r="N166" s="172"/>
      <c r="O166" s="101">
        <v>30000</v>
      </c>
      <c r="P166" s="101"/>
      <c r="Q166" s="101">
        <v>50000</v>
      </c>
      <c r="R166" s="101"/>
      <c r="S166" s="205">
        <f t="shared" si="9"/>
        <v>280000</v>
      </c>
    </row>
    <row r="167" spans="1:19" ht="12.75">
      <c r="A167" s="53">
        <v>21</v>
      </c>
      <c r="B167" s="61" t="s">
        <v>135</v>
      </c>
      <c r="C167" s="167">
        <v>20000</v>
      </c>
      <c r="D167" s="167"/>
      <c r="E167" s="167"/>
      <c r="F167" s="167">
        <v>20000</v>
      </c>
      <c r="G167" s="101">
        <v>40000</v>
      </c>
      <c r="H167" s="101"/>
      <c r="I167" s="101"/>
      <c r="J167" s="101">
        <v>20000</v>
      </c>
      <c r="K167" s="172">
        <v>40000</v>
      </c>
      <c r="L167" s="172"/>
      <c r="M167" s="172"/>
      <c r="N167" s="172">
        <v>20000</v>
      </c>
      <c r="O167" s="101">
        <v>50000</v>
      </c>
      <c r="P167" s="101"/>
      <c r="Q167" s="101"/>
      <c r="R167" s="101">
        <v>20000</v>
      </c>
      <c r="S167" s="205">
        <f t="shared" si="9"/>
        <v>230000</v>
      </c>
    </row>
    <row r="168" spans="1:19" ht="13.5" thickBot="1">
      <c r="A168" s="53"/>
      <c r="B168" s="62"/>
      <c r="C168" s="167"/>
      <c r="D168" s="167"/>
      <c r="E168" s="167"/>
      <c r="F168" s="167"/>
      <c r="G168" s="101"/>
      <c r="H168" s="101"/>
      <c r="I168" s="101"/>
      <c r="J168" s="101"/>
      <c r="K168" s="172"/>
      <c r="L168" s="172"/>
      <c r="M168" s="172"/>
      <c r="N168" s="172"/>
      <c r="O168" s="101"/>
      <c r="P168" s="101"/>
      <c r="Q168" s="101"/>
      <c r="R168" s="101"/>
      <c r="S168" s="205"/>
    </row>
    <row r="169" spans="1:19" ht="13.5" thickBot="1">
      <c r="A169" s="54"/>
      <c r="B169" s="213" t="s">
        <v>97</v>
      </c>
      <c r="C169" s="169">
        <f>SUM(C143:C167)</f>
        <v>636327</v>
      </c>
      <c r="D169" s="169">
        <f aca="true" t="shared" si="10" ref="D169:S169">SUM(D143:D167)</f>
        <v>100000</v>
      </c>
      <c r="E169" s="169">
        <f t="shared" si="10"/>
        <v>1192769</v>
      </c>
      <c r="F169" s="169">
        <f t="shared" si="10"/>
        <v>80000</v>
      </c>
      <c r="G169" s="102">
        <f t="shared" si="10"/>
        <v>1317827</v>
      </c>
      <c r="H169" s="102">
        <f t="shared" si="10"/>
        <v>101000</v>
      </c>
      <c r="I169" s="102">
        <f t="shared" si="10"/>
        <v>1307269</v>
      </c>
      <c r="J169" s="102">
        <f t="shared" si="10"/>
        <v>400000</v>
      </c>
      <c r="K169" s="174">
        <f t="shared" si="10"/>
        <v>1297827</v>
      </c>
      <c r="L169" s="174">
        <f t="shared" si="10"/>
        <v>103020</v>
      </c>
      <c r="M169" s="174">
        <f t="shared" si="10"/>
        <v>1357269</v>
      </c>
      <c r="N169" s="174">
        <f t="shared" si="10"/>
        <v>350000</v>
      </c>
      <c r="O169" s="102">
        <f t="shared" si="10"/>
        <v>1447827</v>
      </c>
      <c r="P169" s="102">
        <f t="shared" si="10"/>
        <v>105080.40000000001</v>
      </c>
      <c r="Q169" s="102">
        <f t="shared" si="10"/>
        <v>1197269</v>
      </c>
      <c r="R169" s="102">
        <f t="shared" si="10"/>
        <v>350000</v>
      </c>
      <c r="S169" s="206">
        <f t="shared" si="10"/>
        <v>11343484.4</v>
      </c>
    </row>
    <row r="170" spans="1:19" ht="13.5" thickBot="1">
      <c r="A170" s="119"/>
      <c r="B170" s="122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</row>
    <row r="171" spans="1:19" ht="12.75">
      <c r="A171" s="52"/>
      <c r="B171" s="143" t="s">
        <v>34</v>
      </c>
      <c r="C171" s="166"/>
      <c r="D171" s="166"/>
      <c r="E171" s="166"/>
      <c r="F171" s="166"/>
      <c r="G171" s="120"/>
      <c r="H171" s="120"/>
      <c r="I171" s="120"/>
      <c r="J171" s="120"/>
      <c r="K171" s="175"/>
      <c r="L171" s="175"/>
      <c r="M171" s="175"/>
      <c r="N171" s="175"/>
      <c r="O171" s="120"/>
      <c r="P171" s="120"/>
      <c r="Q171" s="120"/>
      <c r="R171" s="120"/>
      <c r="S171" s="207"/>
    </row>
    <row r="172" spans="1:19" ht="12.75">
      <c r="A172" s="53"/>
      <c r="B172" s="144"/>
      <c r="C172" s="167"/>
      <c r="D172" s="167"/>
      <c r="E172" s="167"/>
      <c r="F172" s="167"/>
      <c r="G172" s="101"/>
      <c r="H172" s="101"/>
      <c r="I172" s="101"/>
      <c r="J172" s="101"/>
      <c r="K172" s="172"/>
      <c r="L172" s="172"/>
      <c r="M172" s="172"/>
      <c r="N172" s="172"/>
      <c r="O172" s="101"/>
      <c r="P172" s="101"/>
      <c r="Q172" s="101"/>
      <c r="R172" s="101"/>
      <c r="S172" s="205"/>
    </row>
    <row r="173" spans="1:29" ht="22.5">
      <c r="A173" s="53">
        <v>1</v>
      </c>
      <c r="B173" s="212" t="s">
        <v>52</v>
      </c>
      <c r="C173" s="167"/>
      <c r="D173" s="167"/>
      <c r="E173" s="167"/>
      <c r="F173" s="167">
        <v>200000</v>
      </c>
      <c r="G173" s="101">
        <v>500000</v>
      </c>
      <c r="H173" s="101"/>
      <c r="I173" s="101">
        <v>200000</v>
      </c>
      <c r="J173" s="101">
        <v>200000</v>
      </c>
      <c r="K173" s="172">
        <v>500000</v>
      </c>
      <c r="L173" s="172"/>
      <c r="M173" s="172">
        <v>100000</v>
      </c>
      <c r="N173" s="172">
        <v>200000</v>
      </c>
      <c r="O173" s="101">
        <v>500000</v>
      </c>
      <c r="P173" s="101"/>
      <c r="Q173" s="101">
        <v>100000</v>
      </c>
      <c r="R173" s="101">
        <v>150000</v>
      </c>
      <c r="S173" s="205">
        <f aca="true" t="shared" si="11" ref="S173:S178">SUM(C173:R173)</f>
        <v>2650000</v>
      </c>
      <c r="AC173" s="71"/>
    </row>
    <row r="174" spans="1:19" ht="12.75">
      <c r="A174" s="53">
        <v>2</v>
      </c>
      <c r="B174" s="212" t="s">
        <v>87</v>
      </c>
      <c r="C174" s="167"/>
      <c r="D174" s="167"/>
      <c r="E174" s="167"/>
      <c r="F174" s="167">
        <v>22300</v>
      </c>
      <c r="G174" s="101">
        <v>50000</v>
      </c>
      <c r="H174" s="101"/>
      <c r="I174" s="101">
        <v>20000</v>
      </c>
      <c r="J174" s="101">
        <v>20000</v>
      </c>
      <c r="K174" s="172">
        <v>40000</v>
      </c>
      <c r="L174" s="172"/>
      <c r="M174" s="172">
        <v>20000</v>
      </c>
      <c r="N174" s="172">
        <v>20000</v>
      </c>
      <c r="O174" s="101">
        <v>40000</v>
      </c>
      <c r="P174" s="101"/>
      <c r="Q174" s="101">
        <v>20000</v>
      </c>
      <c r="R174" s="101">
        <v>20000</v>
      </c>
      <c r="S174" s="205">
        <f t="shared" si="11"/>
        <v>272300</v>
      </c>
    </row>
    <row r="175" spans="1:19" ht="12.75">
      <c r="A175" s="53">
        <v>3</v>
      </c>
      <c r="B175" s="61" t="s">
        <v>53</v>
      </c>
      <c r="C175" s="167"/>
      <c r="D175" s="167"/>
      <c r="E175" s="167">
        <v>20000</v>
      </c>
      <c r="F175" s="167">
        <v>10000</v>
      </c>
      <c r="G175" s="101">
        <v>30000</v>
      </c>
      <c r="H175" s="101"/>
      <c r="I175" s="101"/>
      <c r="J175" s="101">
        <v>20000</v>
      </c>
      <c r="K175" s="172">
        <v>40000</v>
      </c>
      <c r="L175" s="172"/>
      <c r="M175" s="172"/>
      <c r="N175" s="172">
        <v>20000</v>
      </c>
      <c r="O175" s="101">
        <v>40000</v>
      </c>
      <c r="P175" s="101"/>
      <c r="Q175" s="101"/>
      <c r="R175" s="101">
        <v>20000</v>
      </c>
      <c r="S175" s="205">
        <f t="shared" si="11"/>
        <v>200000</v>
      </c>
    </row>
    <row r="176" spans="1:19" ht="12.75">
      <c r="A176" s="53">
        <v>4</v>
      </c>
      <c r="B176" s="61" t="s">
        <v>123</v>
      </c>
      <c r="C176" s="167"/>
      <c r="D176" s="167"/>
      <c r="E176" s="167"/>
      <c r="F176" s="167">
        <v>150000</v>
      </c>
      <c r="G176" s="101">
        <v>30000</v>
      </c>
      <c r="H176" s="101"/>
      <c r="I176" s="101">
        <v>150000</v>
      </c>
      <c r="J176" s="101">
        <v>50000</v>
      </c>
      <c r="K176" s="172">
        <v>40000</v>
      </c>
      <c r="L176" s="172"/>
      <c r="M176" s="172">
        <v>100000</v>
      </c>
      <c r="N176" s="172">
        <v>100000</v>
      </c>
      <c r="O176" s="101">
        <v>40000</v>
      </c>
      <c r="P176" s="101"/>
      <c r="Q176" s="101">
        <v>150000</v>
      </c>
      <c r="R176" s="101">
        <v>50000</v>
      </c>
      <c r="S176" s="205">
        <f t="shared" si="11"/>
        <v>860000</v>
      </c>
    </row>
    <row r="177" spans="1:19" ht="12.75">
      <c r="A177" s="53">
        <v>5</v>
      </c>
      <c r="B177" s="113" t="s">
        <v>136</v>
      </c>
      <c r="C177" s="167"/>
      <c r="D177" s="167"/>
      <c r="E177" s="167"/>
      <c r="F177" s="167"/>
      <c r="G177" s="101">
        <v>30000</v>
      </c>
      <c r="H177" s="101"/>
      <c r="I177" s="101">
        <v>20000</v>
      </c>
      <c r="J177" s="101"/>
      <c r="K177" s="172">
        <v>40000</v>
      </c>
      <c r="L177" s="172"/>
      <c r="M177" s="172">
        <v>20000</v>
      </c>
      <c r="N177" s="172"/>
      <c r="O177" s="101">
        <v>50000</v>
      </c>
      <c r="P177" s="101"/>
      <c r="Q177" s="101">
        <v>20000</v>
      </c>
      <c r="R177" s="101"/>
      <c r="S177" s="205">
        <f t="shared" si="11"/>
        <v>180000</v>
      </c>
    </row>
    <row r="178" spans="1:19" ht="12.75">
      <c r="A178" s="53"/>
      <c r="B178" s="61" t="s">
        <v>163</v>
      </c>
      <c r="C178" s="167">
        <v>30000</v>
      </c>
      <c r="D178" s="167"/>
      <c r="E178" s="167"/>
      <c r="F178" s="167"/>
      <c r="G178" s="101">
        <v>40000</v>
      </c>
      <c r="H178" s="101"/>
      <c r="I178" s="101">
        <v>20000</v>
      </c>
      <c r="J178" s="101"/>
      <c r="K178" s="172">
        <v>50000</v>
      </c>
      <c r="L178" s="172"/>
      <c r="M178" s="172">
        <v>20000</v>
      </c>
      <c r="N178" s="172"/>
      <c r="O178" s="101">
        <v>50000</v>
      </c>
      <c r="P178" s="101"/>
      <c r="Q178" s="101">
        <v>20000</v>
      </c>
      <c r="R178" s="101"/>
      <c r="S178" s="205">
        <f t="shared" si="11"/>
        <v>230000</v>
      </c>
    </row>
    <row r="179" spans="1:19" ht="13.5" thickBot="1">
      <c r="A179" s="54"/>
      <c r="B179" s="149"/>
      <c r="C179" s="168"/>
      <c r="D179" s="168"/>
      <c r="E179" s="168"/>
      <c r="F179" s="168"/>
      <c r="G179" s="121"/>
      <c r="H179" s="121"/>
      <c r="I179" s="121"/>
      <c r="J179" s="121"/>
      <c r="K179" s="173"/>
      <c r="L179" s="173"/>
      <c r="M179" s="173"/>
      <c r="N179" s="173"/>
      <c r="O179" s="121"/>
      <c r="P179" s="121"/>
      <c r="Q179" s="121"/>
      <c r="R179" s="121"/>
      <c r="S179" s="208"/>
    </row>
    <row r="180" spans="1:19" ht="13.5" thickBot="1">
      <c r="A180" s="55"/>
      <c r="B180" s="112" t="s">
        <v>21</v>
      </c>
      <c r="C180" s="169">
        <f aca="true" t="shared" si="12" ref="C180:K180">SUM(C173:C178)</f>
        <v>30000</v>
      </c>
      <c r="D180" s="169">
        <f t="shared" si="12"/>
        <v>0</v>
      </c>
      <c r="E180" s="169">
        <f t="shared" si="12"/>
        <v>20000</v>
      </c>
      <c r="F180" s="169">
        <f t="shared" si="12"/>
        <v>382300</v>
      </c>
      <c r="G180" s="102">
        <f t="shared" si="12"/>
        <v>680000</v>
      </c>
      <c r="H180" s="102">
        <f t="shared" si="12"/>
        <v>0</v>
      </c>
      <c r="I180" s="102">
        <f t="shared" si="12"/>
        <v>410000</v>
      </c>
      <c r="J180" s="102">
        <f t="shared" si="12"/>
        <v>290000</v>
      </c>
      <c r="K180" s="174">
        <f t="shared" si="12"/>
        <v>710000</v>
      </c>
      <c r="L180" s="174">
        <f aca="true" t="shared" si="13" ref="L180:S180">SUM(L173:L178)</f>
        <v>0</v>
      </c>
      <c r="M180" s="174">
        <f t="shared" si="13"/>
        <v>260000</v>
      </c>
      <c r="N180" s="174">
        <f t="shared" si="13"/>
        <v>340000</v>
      </c>
      <c r="O180" s="117">
        <f t="shared" si="13"/>
        <v>720000</v>
      </c>
      <c r="P180" s="117">
        <f t="shared" si="13"/>
        <v>0</v>
      </c>
      <c r="Q180" s="117">
        <f t="shared" si="13"/>
        <v>310000</v>
      </c>
      <c r="R180" s="117">
        <f t="shared" si="13"/>
        <v>240000</v>
      </c>
      <c r="S180" s="206">
        <f t="shared" si="13"/>
        <v>4392300</v>
      </c>
    </row>
    <row r="181" spans="1:19" ht="12.75">
      <c r="A181" s="52"/>
      <c r="B181" s="111"/>
      <c r="C181" s="166"/>
      <c r="D181" s="167"/>
      <c r="E181" s="167"/>
      <c r="F181" s="167"/>
      <c r="G181" s="101"/>
      <c r="H181" s="101"/>
      <c r="I181" s="101"/>
      <c r="J181" s="101"/>
      <c r="K181" s="172"/>
      <c r="L181" s="172"/>
      <c r="M181" s="172"/>
      <c r="N181" s="172"/>
      <c r="O181" s="101"/>
      <c r="P181" s="101"/>
      <c r="Q181" s="101"/>
      <c r="R181" s="101"/>
      <c r="S181" s="205"/>
    </row>
    <row r="182" spans="1:19" ht="12.75">
      <c r="A182" s="53"/>
      <c r="B182" s="109" t="s">
        <v>35</v>
      </c>
      <c r="C182" s="167"/>
      <c r="D182" s="167"/>
      <c r="E182" s="167"/>
      <c r="F182" s="167"/>
      <c r="G182" s="101"/>
      <c r="H182" s="101"/>
      <c r="I182" s="101"/>
      <c r="J182" s="101"/>
      <c r="K182" s="172"/>
      <c r="L182" s="172"/>
      <c r="M182" s="172"/>
      <c r="N182" s="172"/>
      <c r="O182" s="101"/>
      <c r="P182" s="101"/>
      <c r="Q182" s="101"/>
      <c r="R182" s="101"/>
      <c r="S182" s="205"/>
    </row>
    <row r="183" spans="1:19" ht="12.75">
      <c r="A183" s="53">
        <v>1</v>
      </c>
      <c r="B183" s="50"/>
      <c r="C183" s="167"/>
      <c r="D183" s="167"/>
      <c r="E183" s="167"/>
      <c r="F183" s="167"/>
      <c r="G183" s="101"/>
      <c r="H183" s="101"/>
      <c r="I183" s="101"/>
      <c r="J183" s="101"/>
      <c r="K183" s="172"/>
      <c r="L183" s="172"/>
      <c r="M183" s="172"/>
      <c r="N183" s="172"/>
      <c r="O183" s="101"/>
      <c r="P183" s="101"/>
      <c r="Q183" s="101"/>
      <c r="R183" s="101"/>
      <c r="S183" s="205"/>
    </row>
    <row r="184" spans="1:19" ht="12.75">
      <c r="A184" s="53">
        <v>2</v>
      </c>
      <c r="B184" s="75" t="s">
        <v>54</v>
      </c>
      <c r="C184" s="167">
        <v>20000</v>
      </c>
      <c r="D184" s="167"/>
      <c r="E184" s="167"/>
      <c r="F184" s="167"/>
      <c r="G184" s="101">
        <v>20000</v>
      </c>
      <c r="H184" s="101"/>
      <c r="I184" s="101"/>
      <c r="J184" s="101"/>
      <c r="K184" s="172">
        <v>20000</v>
      </c>
      <c r="L184" s="172"/>
      <c r="M184" s="172"/>
      <c r="N184" s="172"/>
      <c r="O184" s="101">
        <v>20000</v>
      </c>
      <c r="P184" s="101"/>
      <c r="Q184" s="101"/>
      <c r="R184" s="101"/>
      <c r="S184" s="205">
        <f aca="true" t="shared" si="14" ref="S184:S191">SUM(C184:R184)</f>
        <v>80000</v>
      </c>
    </row>
    <row r="185" spans="1:19" ht="12.75">
      <c r="A185" s="53">
        <v>3</v>
      </c>
      <c r="B185" s="76" t="s">
        <v>55</v>
      </c>
      <c r="C185" s="167"/>
      <c r="D185" s="167"/>
      <c r="E185" s="167"/>
      <c r="F185" s="167">
        <v>298000</v>
      </c>
      <c r="G185" s="101"/>
      <c r="H185" s="101"/>
      <c r="I185" s="101"/>
      <c r="J185" s="101"/>
      <c r="K185" s="172"/>
      <c r="L185" s="172"/>
      <c r="M185" s="172"/>
      <c r="N185" s="172"/>
      <c r="O185" s="101"/>
      <c r="P185" s="101"/>
      <c r="Q185" s="101"/>
      <c r="R185" s="101"/>
      <c r="S185" s="205">
        <f t="shared" si="14"/>
        <v>298000</v>
      </c>
    </row>
    <row r="186" spans="1:19" ht="12.75">
      <c r="A186" s="53">
        <v>4</v>
      </c>
      <c r="B186" s="76" t="s">
        <v>56</v>
      </c>
      <c r="C186" s="167">
        <v>25000</v>
      </c>
      <c r="D186" s="167"/>
      <c r="E186" s="167"/>
      <c r="F186" s="167"/>
      <c r="G186" s="101">
        <v>25000</v>
      </c>
      <c r="H186" s="101"/>
      <c r="I186" s="101"/>
      <c r="J186" s="101"/>
      <c r="K186" s="172">
        <v>25000</v>
      </c>
      <c r="L186" s="172"/>
      <c r="M186" s="172"/>
      <c r="N186" s="172"/>
      <c r="O186" s="101">
        <v>25000</v>
      </c>
      <c r="P186" s="101"/>
      <c r="Q186" s="101"/>
      <c r="R186" s="101"/>
      <c r="S186" s="205">
        <f t="shared" si="14"/>
        <v>100000</v>
      </c>
    </row>
    <row r="187" spans="1:19" ht="12.75">
      <c r="A187" s="53">
        <v>5</v>
      </c>
      <c r="B187" s="76" t="s">
        <v>57</v>
      </c>
      <c r="C187" s="167">
        <v>60000</v>
      </c>
      <c r="D187" s="167"/>
      <c r="E187" s="167"/>
      <c r="F187" s="167"/>
      <c r="G187" s="101">
        <v>60000</v>
      </c>
      <c r="H187" s="101"/>
      <c r="I187" s="101"/>
      <c r="J187" s="101"/>
      <c r="K187" s="172">
        <v>60000</v>
      </c>
      <c r="L187" s="172"/>
      <c r="M187" s="172"/>
      <c r="N187" s="172"/>
      <c r="O187" s="101">
        <v>60000</v>
      </c>
      <c r="P187" s="101"/>
      <c r="Q187" s="101"/>
      <c r="R187" s="101"/>
      <c r="S187" s="205">
        <f t="shared" si="14"/>
        <v>240000</v>
      </c>
    </row>
    <row r="188" spans="1:19" ht="12.75">
      <c r="A188" s="53">
        <v>6</v>
      </c>
      <c r="B188" s="76" t="s">
        <v>88</v>
      </c>
      <c r="C188" s="167">
        <v>10000</v>
      </c>
      <c r="D188" s="167"/>
      <c r="E188" s="167"/>
      <c r="F188" s="167"/>
      <c r="G188" s="101">
        <v>10000</v>
      </c>
      <c r="H188" s="101"/>
      <c r="I188" s="101"/>
      <c r="J188" s="101"/>
      <c r="K188" s="172"/>
      <c r="L188" s="172"/>
      <c r="M188" s="172"/>
      <c r="N188" s="172"/>
      <c r="O188" s="101"/>
      <c r="P188" s="101"/>
      <c r="Q188" s="101"/>
      <c r="R188" s="101"/>
      <c r="S188" s="205">
        <f t="shared" si="14"/>
        <v>20000</v>
      </c>
    </row>
    <row r="189" spans="1:19" ht="12.75">
      <c r="A189" s="53">
        <v>7</v>
      </c>
      <c r="B189" s="76" t="s">
        <v>91</v>
      </c>
      <c r="C189" s="167">
        <v>8000</v>
      </c>
      <c r="D189" s="167"/>
      <c r="E189" s="167"/>
      <c r="F189" s="167"/>
      <c r="G189" s="101"/>
      <c r="H189" s="101"/>
      <c r="I189" s="101"/>
      <c r="J189" s="101"/>
      <c r="K189" s="172"/>
      <c r="L189" s="172"/>
      <c r="M189" s="172"/>
      <c r="N189" s="172"/>
      <c r="O189" s="101"/>
      <c r="P189" s="101"/>
      <c r="Q189" s="101"/>
      <c r="R189" s="101"/>
      <c r="S189" s="205">
        <f t="shared" si="14"/>
        <v>8000</v>
      </c>
    </row>
    <row r="190" spans="1:19" ht="14.25" customHeight="1">
      <c r="A190" s="53">
        <v>8</v>
      </c>
      <c r="B190" s="61" t="s">
        <v>89</v>
      </c>
      <c r="C190" s="167">
        <v>15000</v>
      </c>
      <c r="D190" s="167"/>
      <c r="E190" s="167"/>
      <c r="F190" s="167"/>
      <c r="G190" s="101">
        <v>15000</v>
      </c>
      <c r="H190" s="101"/>
      <c r="I190" s="101"/>
      <c r="J190" s="101"/>
      <c r="K190" s="172"/>
      <c r="L190" s="172"/>
      <c r="M190" s="172"/>
      <c r="N190" s="172"/>
      <c r="O190" s="101"/>
      <c r="P190" s="101"/>
      <c r="Q190" s="101"/>
      <c r="R190" s="101"/>
      <c r="S190" s="205">
        <f t="shared" si="14"/>
        <v>30000</v>
      </c>
    </row>
    <row r="191" spans="1:19" ht="12.75">
      <c r="A191" s="53">
        <v>9</v>
      </c>
      <c r="B191" s="61" t="s">
        <v>92</v>
      </c>
      <c r="C191" s="167">
        <v>14000</v>
      </c>
      <c r="D191" s="167"/>
      <c r="E191" s="167"/>
      <c r="F191" s="167"/>
      <c r="G191" s="101"/>
      <c r="H191" s="101"/>
      <c r="I191" s="101"/>
      <c r="J191" s="101"/>
      <c r="K191" s="172"/>
      <c r="L191" s="172"/>
      <c r="M191" s="172"/>
      <c r="N191" s="172"/>
      <c r="O191" s="101"/>
      <c r="P191" s="101"/>
      <c r="Q191" s="101"/>
      <c r="R191" s="101"/>
      <c r="S191" s="205">
        <f t="shared" si="14"/>
        <v>14000</v>
      </c>
    </row>
    <row r="192" spans="1:19" ht="13.5" thickBot="1">
      <c r="A192" s="54"/>
      <c r="B192" s="77"/>
      <c r="C192" s="168"/>
      <c r="D192" s="167"/>
      <c r="E192" s="167"/>
      <c r="F192" s="167"/>
      <c r="G192" s="101"/>
      <c r="H192" s="101"/>
      <c r="I192" s="101"/>
      <c r="J192" s="101"/>
      <c r="K192" s="172"/>
      <c r="L192" s="172"/>
      <c r="M192" s="172"/>
      <c r="N192" s="172"/>
      <c r="O192" s="101"/>
      <c r="P192" s="101"/>
      <c r="Q192" s="101"/>
      <c r="R192" s="101"/>
      <c r="S192" s="205"/>
    </row>
    <row r="193" spans="1:19" ht="13.5" thickBot="1">
      <c r="A193" s="55"/>
      <c r="B193" s="91" t="s">
        <v>21</v>
      </c>
      <c r="C193" s="169">
        <f>SUM(C184:C191)</f>
        <v>152000</v>
      </c>
      <c r="D193" s="169">
        <f aca="true" t="shared" si="15" ref="D193:S193">SUM(D184:D191)</f>
        <v>0</v>
      </c>
      <c r="E193" s="169">
        <f t="shared" si="15"/>
        <v>0</v>
      </c>
      <c r="F193" s="169">
        <f t="shared" si="15"/>
        <v>298000</v>
      </c>
      <c r="G193" s="102">
        <f t="shared" si="15"/>
        <v>130000</v>
      </c>
      <c r="H193" s="102">
        <f t="shared" si="15"/>
        <v>0</v>
      </c>
      <c r="I193" s="102">
        <f t="shared" si="15"/>
        <v>0</v>
      </c>
      <c r="J193" s="102">
        <f t="shared" si="15"/>
        <v>0</v>
      </c>
      <c r="K193" s="174">
        <f t="shared" si="15"/>
        <v>105000</v>
      </c>
      <c r="L193" s="174">
        <f t="shared" si="15"/>
        <v>0</v>
      </c>
      <c r="M193" s="174">
        <f t="shared" si="15"/>
        <v>0</v>
      </c>
      <c r="N193" s="174">
        <f t="shared" si="15"/>
        <v>0</v>
      </c>
      <c r="O193" s="102">
        <f t="shared" si="15"/>
        <v>105000</v>
      </c>
      <c r="P193" s="102">
        <f t="shared" si="15"/>
        <v>0</v>
      </c>
      <c r="Q193" s="102">
        <f t="shared" si="15"/>
        <v>0</v>
      </c>
      <c r="R193" s="102">
        <f t="shared" si="15"/>
        <v>0</v>
      </c>
      <c r="S193" s="206">
        <f t="shared" si="15"/>
        <v>790000</v>
      </c>
    </row>
    <row r="194" spans="1:19" ht="13.5" thickBot="1">
      <c r="A194" s="52"/>
      <c r="B194" s="50"/>
      <c r="C194" s="170"/>
      <c r="D194" s="170"/>
      <c r="E194" s="170"/>
      <c r="F194" s="170"/>
      <c r="G194" s="103"/>
      <c r="H194" s="103"/>
      <c r="I194" s="103"/>
      <c r="J194" s="103"/>
      <c r="K194" s="176"/>
      <c r="L194" s="176"/>
      <c r="M194" s="176"/>
      <c r="N194" s="176"/>
      <c r="O194" s="103"/>
      <c r="P194" s="103"/>
      <c r="Q194" s="103"/>
      <c r="R194" s="103"/>
      <c r="S194" s="209"/>
    </row>
    <row r="195" spans="1:19" ht="13.5" thickBot="1">
      <c r="A195" s="54"/>
      <c r="B195" s="91" t="s">
        <v>36</v>
      </c>
      <c r="C195" s="169">
        <f aca="true" t="shared" si="16" ref="C195:S195">SUM(C193+C180+C169+C129+C93+C66+C41)</f>
        <v>2243077</v>
      </c>
      <c r="D195" s="169">
        <f t="shared" si="16"/>
        <v>4559688</v>
      </c>
      <c r="E195" s="169">
        <f t="shared" si="16"/>
        <v>4215769</v>
      </c>
      <c r="F195" s="169">
        <f t="shared" si="16"/>
        <v>3088300</v>
      </c>
      <c r="G195" s="102">
        <f t="shared" si="16"/>
        <v>5513577</v>
      </c>
      <c r="H195" s="102">
        <f t="shared" si="16"/>
        <v>4639016.78</v>
      </c>
      <c r="I195" s="102">
        <f t="shared" si="16"/>
        <v>4352269</v>
      </c>
      <c r="J195" s="102">
        <f t="shared" si="16"/>
        <v>8388600</v>
      </c>
      <c r="K195" s="174">
        <f t="shared" si="16"/>
        <v>5798577</v>
      </c>
      <c r="L195" s="174">
        <f t="shared" si="16"/>
        <v>4732397.1156</v>
      </c>
      <c r="M195" s="174">
        <f t="shared" si="16"/>
        <v>4397269</v>
      </c>
      <c r="N195" s="174">
        <f t="shared" si="16"/>
        <v>4592672</v>
      </c>
      <c r="O195" s="117">
        <f t="shared" si="16"/>
        <v>6223577</v>
      </c>
      <c r="P195" s="102">
        <f t="shared" si="16"/>
        <v>4826998.057912</v>
      </c>
      <c r="Q195" s="102">
        <f t="shared" si="16"/>
        <v>3912269</v>
      </c>
      <c r="R195" s="102">
        <f t="shared" si="16"/>
        <v>3812225.44</v>
      </c>
      <c r="S195" s="206">
        <f t="shared" si="16"/>
        <v>75296281.39351201</v>
      </c>
    </row>
    <row r="196" spans="2:18" ht="12.75">
      <c r="B196" s="50"/>
      <c r="C196" s="72"/>
      <c r="D196" s="69"/>
      <c r="E196" s="69"/>
      <c r="F196" s="69"/>
      <c r="G196" s="69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</row>
    <row r="197" spans="2:18" ht="12.75">
      <c r="B197" s="50"/>
      <c r="C197" s="74"/>
      <c r="D197" s="70"/>
      <c r="E197" s="70"/>
      <c r="F197" s="70"/>
      <c r="G197" s="70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</row>
    <row r="198" spans="2:18" ht="12.75">
      <c r="B198" s="50"/>
      <c r="C198" s="74"/>
      <c r="D198" s="70"/>
      <c r="E198" s="70"/>
      <c r="F198" s="70"/>
      <c r="G198" s="70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</row>
    <row r="199" spans="2:18" ht="12.75">
      <c r="B199" s="50"/>
      <c r="C199" s="74"/>
      <c r="D199" s="70"/>
      <c r="E199" s="70"/>
      <c r="F199" s="70"/>
      <c r="G199" s="70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</row>
    <row r="200" spans="2:18" ht="12.75">
      <c r="B200" s="50"/>
      <c r="C200" s="72"/>
      <c r="D200" s="69"/>
      <c r="E200" s="69"/>
      <c r="F200" s="69"/>
      <c r="G200" s="69"/>
      <c r="H200" s="73"/>
      <c r="I200" s="73"/>
      <c r="J200" s="142"/>
      <c r="K200" s="73"/>
      <c r="L200" s="73"/>
      <c r="M200" s="73"/>
      <c r="N200" s="73"/>
      <c r="O200" s="73"/>
      <c r="P200" s="73"/>
      <c r="Q200" s="73"/>
      <c r="R200" s="73"/>
    </row>
    <row r="201" spans="2:18" ht="12.75">
      <c r="B201" s="50"/>
      <c r="C201" s="72"/>
      <c r="D201" s="70"/>
      <c r="E201" s="69"/>
      <c r="F201" s="69"/>
      <c r="G201" s="69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</row>
    <row r="202" spans="2:18" ht="12.75">
      <c r="B202" s="50"/>
      <c r="C202" s="72"/>
      <c r="D202" s="70"/>
      <c r="E202" s="69"/>
      <c r="F202" s="69"/>
      <c r="G202" s="69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</row>
    <row r="203" spans="2:18" ht="12.75">
      <c r="B203" s="50"/>
      <c r="C203" s="72"/>
      <c r="D203" s="69"/>
      <c r="E203" s="69"/>
      <c r="F203" s="69"/>
      <c r="G203" s="69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</row>
    <row r="204" spans="2:18" ht="12.75">
      <c r="B204" s="50"/>
      <c r="C204" s="74"/>
      <c r="D204" s="70"/>
      <c r="E204" s="70"/>
      <c r="F204" s="70"/>
      <c r="G204" s="70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</row>
    <row r="205" spans="2:18" ht="12.75">
      <c r="B205" s="50"/>
      <c r="C205" s="74"/>
      <c r="D205" s="70"/>
      <c r="E205" s="70"/>
      <c r="F205" s="70"/>
      <c r="G205" s="70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</row>
    <row r="206" spans="2:18" ht="12.75">
      <c r="B206" s="50"/>
      <c r="C206" s="72"/>
      <c r="D206" s="70"/>
      <c r="E206" s="70"/>
      <c r="F206" s="70"/>
      <c r="G206" s="70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</row>
    <row r="207" spans="2:18" ht="12.75">
      <c r="B207" s="50"/>
      <c r="C207" s="72"/>
      <c r="D207" s="70"/>
      <c r="E207" s="70"/>
      <c r="F207" s="70"/>
      <c r="G207" s="70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</row>
    <row r="208" spans="2:18" ht="12.75">
      <c r="B208" s="50"/>
      <c r="C208" s="72"/>
      <c r="D208" s="70"/>
      <c r="E208" s="70"/>
      <c r="F208" s="70"/>
      <c r="G208" s="70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</row>
    <row r="209" spans="2:18" ht="12.75">
      <c r="B209" s="50"/>
      <c r="C209" s="72"/>
      <c r="D209" s="70"/>
      <c r="E209" s="70"/>
      <c r="F209" s="70"/>
      <c r="G209" s="70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</row>
    <row r="210" spans="2:18" ht="12.75">
      <c r="B210" s="50"/>
      <c r="C210" s="72"/>
      <c r="D210" s="70"/>
      <c r="E210" s="70"/>
      <c r="F210" s="70"/>
      <c r="G210" s="70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</row>
    <row r="211" spans="2:18" ht="12.75">
      <c r="B211" s="50"/>
      <c r="C211" s="72"/>
      <c r="D211" s="70"/>
      <c r="E211" s="70"/>
      <c r="F211" s="70"/>
      <c r="G211" s="70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</row>
    <row r="212" spans="2:18" ht="12.75">
      <c r="B212" s="50"/>
      <c r="C212" s="72"/>
      <c r="D212" s="70"/>
      <c r="E212" s="70"/>
      <c r="F212" s="70"/>
      <c r="G212" s="70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</row>
    <row r="213" spans="2:18" ht="12.75">
      <c r="B213" s="50"/>
      <c r="C213" s="72"/>
      <c r="D213" s="70"/>
      <c r="E213" s="70"/>
      <c r="F213" s="70"/>
      <c r="G213" s="70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</row>
    <row r="214" spans="2:18" ht="12.75">
      <c r="B214" s="50"/>
      <c r="C214" s="72"/>
      <c r="D214" s="70"/>
      <c r="E214" s="70"/>
      <c r="F214" s="70"/>
      <c r="G214" s="70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</row>
    <row r="215" spans="2:18" ht="12.75">
      <c r="B215" s="50"/>
      <c r="C215" s="72"/>
      <c r="D215" s="70"/>
      <c r="E215" s="70"/>
      <c r="F215" s="70"/>
      <c r="G215" s="70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</row>
    <row r="216" spans="2:18" ht="12.75">
      <c r="B216" s="50"/>
      <c r="C216" s="72"/>
      <c r="D216" s="70"/>
      <c r="E216" s="70"/>
      <c r="F216" s="70"/>
      <c r="G216" s="70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</row>
    <row r="217" spans="2:18" ht="12.75">
      <c r="B217" s="50"/>
      <c r="C217" s="72"/>
      <c r="D217" s="70"/>
      <c r="E217" s="70"/>
      <c r="F217" s="70"/>
      <c r="G217" s="70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</row>
    <row r="218" spans="2:18" ht="12.75">
      <c r="B218" s="50"/>
      <c r="C218" s="72"/>
      <c r="D218" s="70"/>
      <c r="E218" s="70"/>
      <c r="F218" s="70"/>
      <c r="G218" s="70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</row>
    <row r="219" spans="2:18" ht="12.75">
      <c r="B219" s="50"/>
      <c r="C219" s="72"/>
      <c r="D219" s="70"/>
      <c r="E219" s="70"/>
      <c r="F219" s="70"/>
      <c r="G219" s="70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</row>
    <row r="220" spans="2:18" ht="12.75">
      <c r="B220" s="50"/>
      <c r="C220" s="72"/>
      <c r="D220" s="70"/>
      <c r="E220" s="70"/>
      <c r="F220" s="70"/>
      <c r="G220" s="70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</row>
    <row r="221" spans="2:18" ht="12.75">
      <c r="B221" s="50"/>
      <c r="C221" s="72"/>
      <c r="D221" s="70"/>
      <c r="E221" s="70"/>
      <c r="F221" s="70"/>
      <c r="G221" s="70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</row>
    <row r="222" spans="2:18" ht="12.75">
      <c r="B222" s="50"/>
      <c r="C222" s="74"/>
      <c r="D222" s="70"/>
      <c r="E222" s="70"/>
      <c r="F222" s="70"/>
      <c r="G222" s="70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</row>
    <row r="223" spans="2:18" ht="12.75">
      <c r="B223" s="50"/>
      <c r="C223" s="74"/>
      <c r="D223" s="70"/>
      <c r="E223" s="70"/>
      <c r="F223" s="70"/>
      <c r="G223" s="70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</row>
    <row r="224" spans="2:18" ht="12.75">
      <c r="B224" s="50"/>
      <c r="C224" s="70"/>
      <c r="D224" s="70"/>
      <c r="E224" s="70"/>
      <c r="F224" s="70"/>
      <c r="G224" s="70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</row>
    <row r="225" spans="2:18" ht="12.75">
      <c r="B225" s="50"/>
      <c r="C225" s="70"/>
      <c r="D225" s="70"/>
      <c r="E225" s="70"/>
      <c r="F225" s="70"/>
      <c r="G225" s="70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</row>
    <row r="226" spans="2:18" ht="12.75">
      <c r="B226" s="50"/>
      <c r="C226" s="70"/>
      <c r="D226" s="70"/>
      <c r="E226" s="70"/>
      <c r="F226" s="70"/>
      <c r="G226" s="70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</row>
    <row r="227" spans="2:18" ht="12.75">
      <c r="B227" s="50"/>
      <c r="C227" s="70"/>
      <c r="D227" s="70"/>
      <c r="E227" s="70"/>
      <c r="F227" s="70"/>
      <c r="G227" s="70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</row>
    <row r="228" spans="2:18" ht="12.75">
      <c r="B228" s="50"/>
      <c r="C228" s="70"/>
      <c r="D228" s="70"/>
      <c r="E228" s="70"/>
      <c r="F228" s="70"/>
      <c r="G228" s="70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</row>
    <row r="229" spans="2:18" ht="12.75">
      <c r="B229" s="50"/>
      <c r="C229" s="70"/>
      <c r="D229" s="70"/>
      <c r="E229" s="70"/>
      <c r="F229" s="70"/>
      <c r="G229" s="70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</row>
    <row r="230" spans="2:18" ht="12.75">
      <c r="B230" s="50"/>
      <c r="C230" s="70"/>
      <c r="D230" s="70"/>
      <c r="E230" s="70"/>
      <c r="F230" s="70"/>
      <c r="G230" s="70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</row>
    <row r="231" spans="2:18" ht="12.75">
      <c r="B231" s="50"/>
      <c r="C231" s="70"/>
      <c r="D231" s="70"/>
      <c r="E231" s="70"/>
      <c r="F231" s="70"/>
      <c r="G231" s="70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</row>
    <row r="232" spans="2:18" ht="12.75">
      <c r="B232" s="50"/>
      <c r="C232" s="70"/>
      <c r="D232" s="70"/>
      <c r="E232" s="70"/>
      <c r="F232" s="70"/>
      <c r="G232" s="70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</row>
    <row r="233" spans="2:18" ht="12.75">
      <c r="B233" s="50"/>
      <c r="C233" s="70"/>
      <c r="D233" s="70"/>
      <c r="E233" s="70"/>
      <c r="F233" s="70"/>
      <c r="G233" s="70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</row>
    <row r="234" spans="2:18" ht="12.75">
      <c r="B234" s="50"/>
      <c r="C234" s="70"/>
      <c r="D234" s="70"/>
      <c r="E234" s="70"/>
      <c r="F234" s="70"/>
      <c r="G234" s="70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</row>
    <row r="235" spans="2:18" ht="12.75">
      <c r="B235" s="50"/>
      <c r="C235" s="70"/>
      <c r="D235" s="70"/>
      <c r="E235" s="70"/>
      <c r="F235" s="70"/>
      <c r="G235" s="70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</row>
    <row r="236" spans="2:18" ht="12.75">
      <c r="B236" s="50"/>
      <c r="C236" s="70"/>
      <c r="D236" s="70"/>
      <c r="E236" s="70"/>
      <c r="F236" s="70"/>
      <c r="G236" s="70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</row>
    <row r="237" spans="2:18" ht="12.75">
      <c r="B237" s="50"/>
      <c r="C237" s="70"/>
      <c r="D237" s="70"/>
      <c r="E237" s="70"/>
      <c r="F237" s="70"/>
      <c r="G237" s="70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</row>
    <row r="238" spans="2:18" ht="12.75">
      <c r="B238" s="50"/>
      <c r="C238" s="70"/>
      <c r="D238" s="70"/>
      <c r="E238" s="70"/>
      <c r="F238" s="70"/>
      <c r="G238" s="70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</row>
    <row r="239" spans="2:18" ht="12.75">
      <c r="B239" s="50"/>
      <c r="C239" s="70"/>
      <c r="D239" s="70"/>
      <c r="E239" s="70"/>
      <c r="F239" s="70"/>
      <c r="G239" s="70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</row>
    <row r="240" spans="2:18" ht="12.75">
      <c r="B240" s="50"/>
      <c r="C240" s="70"/>
      <c r="D240" s="70"/>
      <c r="E240" s="70"/>
      <c r="F240" s="70"/>
      <c r="G240" s="70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</row>
    <row r="241" spans="2:18" ht="12.75">
      <c r="B241" s="50"/>
      <c r="C241" s="70"/>
      <c r="D241" s="70"/>
      <c r="E241" s="70"/>
      <c r="F241" s="70"/>
      <c r="G241" s="70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</row>
    <row r="242" spans="2:18" ht="12.75">
      <c r="B242" s="50"/>
      <c r="C242" s="70"/>
      <c r="D242" s="70"/>
      <c r="E242" s="70"/>
      <c r="F242" s="70"/>
      <c r="G242" s="70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</row>
    <row r="243" spans="2:18" ht="12.75">
      <c r="B243" s="50"/>
      <c r="C243" s="70"/>
      <c r="D243" s="70"/>
      <c r="E243" s="70"/>
      <c r="F243" s="70"/>
      <c r="G243" s="70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</row>
    <row r="244" spans="2:18" ht="12.75">
      <c r="B244" s="50"/>
      <c r="C244" s="70"/>
      <c r="D244" s="70"/>
      <c r="E244" s="70"/>
      <c r="F244" s="70"/>
      <c r="G244" s="70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</row>
    <row r="245" spans="2:18" ht="12.75">
      <c r="B245" s="50"/>
      <c r="C245" s="70"/>
      <c r="D245" s="70"/>
      <c r="E245" s="70"/>
      <c r="F245" s="70"/>
      <c r="G245" s="70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</row>
    <row r="246" spans="2:18" ht="12.75">
      <c r="B246" s="50"/>
      <c r="C246" s="70"/>
      <c r="D246" s="70"/>
      <c r="E246" s="70"/>
      <c r="F246" s="70"/>
      <c r="G246" s="70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</row>
    <row r="247" spans="2:18" ht="12.75">
      <c r="B247" s="50"/>
      <c r="C247" s="70"/>
      <c r="D247" s="70"/>
      <c r="E247" s="70"/>
      <c r="F247" s="70"/>
      <c r="G247" s="70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</row>
    <row r="248" spans="2:18" ht="12.75">
      <c r="B248" s="50"/>
      <c r="C248" s="70"/>
      <c r="D248" s="70"/>
      <c r="E248" s="70"/>
      <c r="F248" s="70"/>
      <c r="G248" s="70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</row>
    <row r="249" spans="2:18" ht="12.75">
      <c r="B249" s="50"/>
      <c r="C249" s="70"/>
      <c r="D249" s="70"/>
      <c r="E249" s="70"/>
      <c r="F249" s="70"/>
      <c r="G249" s="70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</row>
    <row r="250" spans="2:18" ht="12.75">
      <c r="B250" s="50"/>
      <c r="C250" s="70"/>
      <c r="D250" s="70"/>
      <c r="E250" s="70"/>
      <c r="F250" s="70"/>
      <c r="G250" s="70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</row>
    <row r="251" spans="2:18" ht="12.75">
      <c r="B251" s="50"/>
      <c r="C251" s="70"/>
      <c r="D251" s="70"/>
      <c r="E251" s="70"/>
      <c r="F251" s="70"/>
      <c r="G251" s="70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</row>
    <row r="252" spans="2:18" ht="12.75">
      <c r="B252" s="50"/>
      <c r="C252" s="70"/>
      <c r="D252" s="70"/>
      <c r="E252" s="70"/>
      <c r="F252" s="70"/>
      <c r="G252" s="70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</row>
    <row r="253" spans="2:18" ht="12.75">
      <c r="B253" s="50"/>
      <c r="C253" s="70"/>
      <c r="D253" s="70"/>
      <c r="E253" s="70"/>
      <c r="F253" s="70"/>
      <c r="G253" s="70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</row>
    <row r="254" spans="2:18" ht="12.75">
      <c r="B254" s="50"/>
      <c r="C254" s="70"/>
      <c r="D254" s="70"/>
      <c r="E254" s="70"/>
      <c r="F254" s="70"/>
      <c r="G254" s="70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</row>
    <row r="255" spans="2:18" ht="12.75">
      <c r="B255" s="50"/>
      <c r="C255" s="70"/>
      <c r="D255" s="70"/>
      <c r="E255" s="70"/>
      <c r="F255" s="70"/>
      <c r="G255" s="70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</row>
    <row r="256" spans="2:18" ht="12.75">
      <c r="B256" s="50"/>
      <c r="C256" s="70"/>
      <c r="D256" s="70"/>
      <c r="E256" s="70"/>
      <c r="F256" s="70"/>
      <c r="G256" s="70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</row>
    <row r="257" spans="2:18" ht="12.75">
      <c r="B257" s="50"/>
      <c r="C257" s="70"/>
      <c r="D257" s="70"/>
      <c r="E257" s="70"/>
      <c r="F257" s="70"/>
      <c r="G257" s="70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</row>
    <row r="258" spans="2:18" ht="12.75">
      <c r="B258" s="50"/>
      <c r="C258" s="70"/>
      <c r="D258" s="70"/>
      <c r="E258" s="70"/>
      <c r="F258" s="70"/>
      <c r="G258" s="70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</row>
    <row r="259" spans="3:18" ht="12.75"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</row>
    <row r="260" spans="3:18" ht="12.75"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</row>
    <row r="261" spans="3:18" ht="12.75"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</row>
    <row r="262" spans="3:18" ht="12.75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</row>
    <row r="263" spans="3:18" ht="12.75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</row>
    <row r="264" spans="3:18" ht="12.75"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</row>
    <row r="265" spans="3:18" ht="12.75"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</row>
    <row r="266" spans="3:18" ht="12.75"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</row>
    <row r="267" spans="3:18" ht="12.75"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</row>
    <row r="268" spans="3:18" ht="12.75"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</row>
    <row r="269" spans="3:18" ht="12.75"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</row>
    <row r="270" spans="3:18" ht="12.75"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</row>
    <row r="271" spans="3:18" ht="12.75"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</row>
    <row r="272" spans="3:18" ht="12.75"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</row>
    <row r="273" spans="3:18" ht="12.75"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</row>
    <row r="274" spans="3:18" ht="12.75"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</row>
    <row r="275" spans="3:18" ht="12.75"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</row>
    <row r="276" spans="3:18" ht="12.75"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</row>
    <row r="277" spans="3:18" ht="12.75"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</row>
    <row r="278" spans="3:18" ht="12.75"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</row>
    <row r="279" spans="3:18" ht="12.75"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</row>
    <row r="280" spans="3:18" ht="12.75"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</row>
    <row r="281" spans="3:18" ht="12.75"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</row>
    <row r="282" spans="3:18" ht="12.75"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</row>
    <row r="283" spans="3:18" ht="12.75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</row>
    <row r="284" spans="3:18" ht="12.75"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</row>
    <row r="285" spans="3:18" ht="12.75"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</row>
    <row r="286" spans="3:18" ht="12.75"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</row>
    <row r="287" spans="3:18" ht="12.75"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</row>
    <row r="288" spans="3:18" ht="12.75"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</row>
    <row r="289" spans="3:18" ht="12.75"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</row>
    <row r="290" spans="3:18" ht="12.75"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</row>
    <row r="291" spans="3:18" ht="12.75"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</row>
    <row r="292" spans="3:18" ht="12.75"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</row>
    <row r="293" spans="3:18" ht="12.75"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</row>
    <row r="294" spans="3:18" ht="12.75"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</row>
    <row r="295" spans="3:18" ht="12.75"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</row>
    <row r="296" spans="3:18" ht="12.75"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</row>
    <row r="297" spans="3:18" ht="12.75"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</row>
    <row r="298" spans="3:18" ht="12.75"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</row>
    <row r="299" spans="3:18" ht="12.75"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</row>
    <row r="300" spans="3:18" ht="12.75"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</row>
    <row r="301" spans="3:18" ht="12.75"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</row>
    <row r="302" spans="3:18" ht="12.75"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</row>
    <row r="303" spans="3:18" ht="12.75"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</row>
    <row r="304" spans="3:18" ht="12.75"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</row>
    <row r="305" spans="3:18" ht="12.75"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</row>
    <row r="306" spans="3:18" ht="12.75"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</row>
    <row r="307" spans="3:18" ht="12.75"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</row>
    <row r="308" spans="3:18" ht="12.75"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</row>
    <row r="309" spans="3:18" ht="12.75"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</row>
    <row r="310" spans="3:18" ht="12.75"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</row>
    <row r="311" spans="3:18" ht="12.75"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</row>
    <row r="312" spans="3:18" ht="12.75"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</row>
    <row r="313" spans="3:18" ht="12.75"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</row>
    <row r="314" spans="3:18" ht="12.75"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</row>
    <row r="315" spans="3:18" ht="12.75"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</row>
    <row r="316" spans="3:18" ht="12.75"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</row>
    <row r="317" spans="3:18" ht="12.75"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</row>
    <row r="318" spans="3:18" ht="12.75"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</row>
    <row r="319" spans="3:18" ht="12.75"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</row>
    <row r="320" spans="3:18" ht="12.75"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</row>
    <row r="321" spans="3:18" ht="12.75"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</row>
    <row r="322" spans="3:18" ht="12.75"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</row>
    <row r="323" spans="3:18" ht="12.75"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</row>
    <row r="324" spans="3:18" ht="12.75"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</row>
    <row r="325" spans="3:18" ht="12.75"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</row>
    <row r="326" spans="3:18" ht="12.75"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</row>
    <row r="327" spans="3:18" ht="12.75"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</row>
    <row r="328" spans="3:18" ht="12.75"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</row>
    <row r="329" spans="3:18" ht="12.75"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</row>
    <row r="330" spans="3:18" ht="12.75"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</row>
    <row r="331" spans="3:18" ht="12.75"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</row>
    <row r="332" spans="3:18" ht="12.75"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</row>
    <row r="333" spans="3:18" ht="12.75"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</row>
    <row r="334" spans="3:18" ht="12.75"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</row>
    <row r="335" spans="3:18" ht="12.75"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</row>
    <row r="336" spans="3:18" ht="12.75"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</row>
    <row r="337" spans="3:18" ht="12.75"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</row>
    <row r="338" spans="3:18" ht="12.75"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</row>
    <row r="339" spans="3:18" ht="12.75"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</row>
    <row r="340" spans="3:18" ht="12.75"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</row>
    <row r="341" spans="3:18" ht="12.75"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</row>
    <row r="342" spans="3:18" ht="12.75"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</row>
    <row r="343" spans="3:18" ht="12.75"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</row>
    <row r="344" spans="3:18" ht="12.75"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</row>
    <row r="345" spans="3:18" ht="12.75"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</row>
    <row r="346" spans="3:18" ht="12.75"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</row>
    <row r="347" spans="3:18" ht="12.75"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</row>
    <row r="348" spans="3:18" ht="12.75"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</row>
    <row r="349" spans="3:18" ht="12.75"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</row>
    <row r="350" spans="3:18" ht="12.75"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</row>
    <row r="351" spans="3:18" ht="12.75"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</row>
    <row r="352" spans="3:18" ht="12.75"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</row>
    <row r="353" spans="3:18" ht="12.75"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</row>
    <row r="354" spans="3:18" ht="12.75"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</row>
    <row r="355" spans="3:18" ht="12.75"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</row>
    <row r="356" spans="3:18" ht="12.75"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</row>
    <row r="357" spans="3:18" ht="12.75"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</row>
    <row r="358" spans="3:18" ht="12.75"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</row>
    <row r="359" spans="3:18" ht="12.75"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</row>
    <row r="360" spans="3:18" ht="12.75"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</row>
    <row r="361" spans="3:18" ht="12.75"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</row>
    <row r="362" spans="3:18" ht="12.75"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</row>
    <row r="363" spans="3:18" ht="12.75"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</row>
    <row r="364" spans="3:18" ht="12.75"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</row>
    <row r="365" spans="3:18" ht="12.75"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</row>
    <row r="366" spans="3:18" ht="12.75"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</row>
    <row r="367" spans="3:18" ht="12.75"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</row>
    <row r="368" spans="3:18" ht="12.75"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</row>
    <row r="369" spans="3:18" ht="12.75"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</row>
    <row r="370" spans="3:18" ht="12.75"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</row>
    <row r="371" spans="3:18" ht="12.75"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</row>
    <row r="372" spans="3:18" ht="12.75"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</row>
    <row r="373" spans="3:18" ht="12.75"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</row>
    <row r="374" spans="3:18" ht="12.75"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</row>
    <row r="375" spans="3:18" ht="12.75"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</row>
    <row r="376" spans="3:18" ht="12.75"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</row>
    <row r="377" spans="3:18" ht="12.75"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</row>
    <row r="378" spans="3:18" ht="12.75"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</row>
    <row r="379" spans="3:18" ht="12.75"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</row>
    <row r="380" spans="3:18" ht="12.75"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</row>
    <row r="381" spans="3:18" ht="12.75"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</row>
    <row r="382" spans="3:18" ht="12.75"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</row>
    <row r="383" spans="3:18" ht="12.75"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</row>
    <row r="384" spans="3:18" ht="12.75"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</row>
    <row r="385" spans="3:18" ht="12.75"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</row>
    <row r="386" spans="3:18" ht="12.75"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</row>
    <row r="387" spans="3:18" ht="12.75"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</row>
    <row r="388" spans="3:18" ht="12.75"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</row>
    <row r="389" spans="3:18" ht="12.75"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</row>
    <row r="390" spans="3:18" ht="12.75"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</row>
    <row r="391" spans="3:18" ht="12.75"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</row>
    <row r="392" spans="3:18" ht="12.75"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</row>
    <row r="393" spans="3:18" ht="12.75"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</row>
    <row r="394" spans="3:18" ht="12.75"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</row>
    <row r="395" spans="3:18" ht="12.75"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</row>
    <row r="396" spans="3:18" ht="12.75"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</row>
    <row r="397" spans="3:18" ht="12.75"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</row>
    <row r="398" spans="3:18" ht="12.75"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</row>
    <row r="399" spans="3:18" ht="12.75"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</row>
    <row r="400" spans="3:18" ht="12.75"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</row>
    <row r="401" spans="3:18" ht="12.75"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</row>
    <row r="402" spans="3:18" ht="12.75"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</row>
    <row r="403" spans="3:18" ht="12.75"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</row>
    <row r="404" spans="3:18" ht="12.75"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</row>
    <row r="405" spans="3:18" ht="12.75"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</row>
    <row r="406" spans="3:18" ht="12.75"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</row>
    <row r="407" spans="3:18" ht="12.75"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</row>
    <row r="408" spans="3:18" ht="12.75"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</row>
    <row r="409" spans="3:18" ht="12.75"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</row>
    <row r="410" spans="3:18" ht="12.75"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</row>
    <row r="411" spans="3:18" ht="12.75"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</row>
    <row r="412" spans="3:18" ht="12.75"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</row>
    <row r="413" spans="3:18" ht="12.75"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</row>
    <row r="414" spans="3:18" ht="12.75"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</row>
    <row r="415" spans="3:18" ht="12.75"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</row>
    <row r="416" spans="3:18" ht="12.75"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</row>
    <row r="417" spans="3:18" ht="12.75"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</row>
    <row r="418" spans="3:18" ht="12.75"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</row>
    <row r="419" spans="3:18" ht="12.75"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</row>
    <row r="420" spans="3:18" ht="12.75"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</row>
    <row r="421" spans="3:18" ht="12.75"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</row>
    <row r="422" spans="3:18" ht="12.75"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</row>
    <row r="423" spans="3:18" ht="12.75"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</row>
    <row r="424" spans="3:18" ht="12.75"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</row>
    <row r="425" spans="3:18" ht="12.75"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</row>
    <row r="426" spans="3:18" ht="12.75"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</row>
    <row r="427" spans="3:18" ht="12.75"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</row>
    <row r="428" spans="3:18" ht="12.75"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</row>
    <row r="429" spans="3:18" ht="12.75"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</row>
    <row r="430" spans="3:18" ht="12.75"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</row>
    <row r="431" spans="3:18" ht="12.75"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</row>
    <row r="432" spans="3:18" ht="12.75"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</row>
    <row r="433" spans="3:18" ht="12.75"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</row>
    <row r="434" spans="3:18" ht="12.75"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</row>
    <row r="435" spans="3:18" ht="12.75"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</row>
    <row r="436" spans="3:18" ht="12.75"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</row>
    <row r="437" spans="3:18" ht="12.75"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</row>
    <row r="438" spans="3:18" ht="12.75"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</row>
    <row r="439" spans="3:18" ht="12.75"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</row>
    <row r="440" spans="3:18" ht="12.75"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</row>
    <row r="441" spans="3:18" ht="12.75"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</row>
    <row r="442" spans="3:18" ht="12.75"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</row>
    <row r="443" spans="3:18" ht="12.75"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</row>
    <row r="444" spans="3:18" ht="12.75"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</row>
    <row r="445" spans="3:18" ht="12.75"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</row>
    <row r="446" spans="3:18" ht="12.75"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</row>
    <row r="447" spans="3:18" ht="12.75"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</row>
    <row r="448" spans="3:18" ht="12.75"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</row>
    <row r="449" spans="3:18" ht="12.75"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</row>
    <row r="450" spans="3:18" ht="12.75"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</row>
    <row r="451" spans="3:18" ht="12.75"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</row>
    <row r="452" spans="3:18" ht="12.75"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</row>
    <row r="453" spans="3:18" ht="12.75"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</row>
    <row r="454" spans="3:18" ht="12.75"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</row>
    <row r="455" spans="3:18" ht="12.75"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</row>
    <row r="456" spans="3:18" ht="12.75"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</row>
    <row r="457" spans="3:18" ht="12.75"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</row>
    <row r="458" spans="3:18" ht="12.75"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</row>
    <row r="459" spans="3:18" ht="12.75"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</row>
    <row r="460" spans="3:18" ht="12.75"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</row>
    <row r="461" spans="3:18" ht="12.75"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</row>
    <row r="462" spans="3:18" ht="12.75"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</row>
    <row r="463" spans="3:18" ht="12.75"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</row>
    <row r="464" spans="3:18" ht="12.75"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</row>
    <row r="465" spans="3:18" ht="12.75"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</row>
    <row r="466" spans="3:18" ht="12.75"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</row>
    <row r="467" spans="3:18" ht="12.75"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</row>
  </sheetData>
  <mergeCells count="21">
    <mergeCell ref="B6:S6"/>
    <mergeCell ref="B8:S8"/>
    <mergeCell ref="B2:S2"/>
    <mergeCell ref="B3:S3"/>
    <mergeCell ref="B4:S4"/>
    <mergeCell ref="B5:S5"/>
    <mergeCell ref="C18:F18"/>
    <mergeCell ref="G18:J18"/>
    <mergeCell ref="B9:S9"/>
    <mergeCell ref="B10:S10"/>
    <mergeCell ref="A13:S13"/>
    <mergeCell ref="C19:F19"/>
    <mergeCell ref="O17:R17"/>
    <mergeCell ref="G19:J19"/>
    <mergeCell ref="O18:R18"/>
    <mergeCell ref="O19:R19"/>
    <mergeCell ref="K19:N19"/>
    <mergeCell ref="C17:F17"/>
    <mergeCell ref="G17:J17"/>
    <mergeCell ref="K18:N18"/>
    <mergeCell ref="K17:N17"/>
  </mergeCells>
  <printOptions horizontalCentered="1" verticalCentered="1"/>
  <pageMargins left="0.57" right="0.3937007874015748" top="0.3937007874015748" bottom="0.7874015748031497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ESPERANZA GIRALDO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 GIRALDO</dc:creator>
  <cp:keywords/>
  <dc:description/>
  <cp:lastModifiedBy>Walter Balanta Mezu</cp:lastModifiedBy>
  <cp:lastPrinted>1980-03-06T13:43:58Z</cp:lastPrinted>
  <dcterms:created xsi:type="dcterms:W3CDTF">2001-04-08T22:56:31Z</dcterms:created>
  <dcterms:modified xsi:type="dcterms:W3CDTF">2004-07-23T19:59:54Z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70765596</vt:i4>
  </property>
  <property fmtid="{D5CDD505-2E9C-101B-9397-08002B2CF9AE}" pid="3" name="_EmailSubject">
    <vt:lpwstr>Escenario Financiero</vt:lpwstr>
  </property>
  <property fmtid="{D5CDD505-2E9C-101B-9397-08002B2CF9AE}" pid="4" name="_AuthorEmail">
    <vt:lpwstr>nfernand@minhacienda.gov.co</vt:lpwstr>
  </property>
  <property fmtid="{D5CDD505-2E9C-101B-9397-08002B2CF9AE}" pid="5" name="_AuthorEmailDisplayName">
    <vt:lpwstr>Nidia Maria Fernandez Gordillo</vt:lpwstr>
  </property>
  <property fmtid="{D5CDD505-2E9C-101B-9397-08002B2CF9AE}" pid="6" name="_ReviewingToolsShownOnce">
    <vt:lpwstr/>
  </property>
</Properties>
</file>